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My Drive\Washington Latin PCS\Budget\FY20\"/>
    </mc:Choice>
  </mc:AlternateContent>
  <bookViews>
    <workbookView xWindow="15000" yWindow="3195" windowWidth="23040" windowHeight="24000" activeTab="2"/>
  </bookViews>
  <sheets>
    <sheet name="Cover Sheet" sheetId="6" r:id="rId1"/>
    <sheet name="Enrollment" sheetId="4" r:id="rId2"/>
    <sheet name="Annual Budget" sheetId="5" r:id="rId3"/>
    <sheet name="Statement of Activites" sheetId="1" state="hidden" r:id="rId4"/>
    <sheet name="Statement of Financial Position" sheetId="2" state="hidden" r:id="rId5"/>
    <sheet name="References" sheetId="7" state="hidden" r:id="rId6"/>
  </sheets>
  <externalReferences>
    <externalReference r:id="rId7"/>
    <externalReference r:id="rId8"/>
    <externalReference r:id="rId9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Budget'!$A:$Y</definedName>
    <definedName name="_xlnm.Print_Area" localSheetId="0">'Cover Sheet'!$A$1:$A$11</definedName>
    <definedName name="_xlnm.Print_Area" localSheetId="3">'Statement of Activites'!$A$1:$Y$64</definedName>
    <definedName name="_xlnm.Print_Area" localSheetId="4">'Statement of Financial Position'!$A$1:$K$46</definedName>
    <definedName name="Scenario" localSheetId="2">[3]Inputs!#REF!</definedName>
    <definedName name="Scenario">[3]Inputs!#REF!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58" i="5" l="1"/>
  <c r="W57" i="5"/>
  <c r="W56" i="5"/>
  <c r="W55" i="5"/>
  <c r="W54" i="5"/>
  <c r="W53" i="5"/>
  <c r="W52" i="5"/>
  <c r="W51" i="5"/>
  <c r="W50" i="5"/>
  <c r="W49" i="5"/>
  <c r="W48" i="5"/>
  <c r="W47" i="5"/>
  <c r="S58" i="5"/>
  <c r="S57" i="5"/>
  <c r="S56" i="5"/>
  <c r="S55" i="5"/>
  <c r="S54" i="5"/>
  <c r="S53" i="5"/>
  <c r="S52" i="5"/>
  <c r="S51" i="5"/>
  <c r="S50" i="5"/>
  <c r="S49" i="5"/>
  <c r="S48" i="5"/>
  <c r="S47" i="5"/>
  <c r="O58" i="5"/>
  <c r="O57" i="5"/>
  <c r="O56" i="5"/>
  <c r="O55" i="5"/>
  <c r="O54" i="5"/>
  <c r="O53" i="5"/>
  <c r="O52" i="5"/>
  <c r="O51" i="5"/>
  <c r="O50" i="5"/>
  <c r="O49" i="5"/>
  <c r="O48" i="5"/>
  <c r="O47" i="5"/>
  <c r="W44" i="5"/>
  <c r="V44" i="5"/>
  <c r="U44" i="5"/>
  <c r="T44" i="5"/>
  <c r="S44" i="5"/>
  <c r="R44" i="5"/>
  <c r="Q44" i="5"/>
  <c r="P44" i="5"/>
  <c r="O44" i="5"/>
  <c r="N44" i="5"/>
  <c r="M44" i="5"/>
  <c r="L44" i="5"/>
  <c r="W43" i="5"/>
  <c r="W42" i="5"/>
  <c r="W41" i="5"/>
  <c r="W40" i="5"/>
  <c r="W39" i="5"/>
  <c r="W38" i="5"/>
  <c r="S43" i="5"/>
  <c r="S42" i="5"/>
  <c r="S41" i="5"/>
  <c r="S40" i="5"/>
  <c r="S39" i="5"/>
  <c r="S38" i="5"/>
  <c r="O43" i="5"/>
  <c r="O42" i="5"/>
  <c r="O41" i="5"/>
  <c r="O40" i="5"/>
  <c r="O39" i="5"/>
  <c r="O38" i="5"/>
  <c r="W35" i="5"/>
  <c r="V35" i="5"/>
  <c r="U35" i="5"/>
  <c r="T35" i="5"/>
  <c r="S35" i="5"/>
  <c r="R35" i="5"/>
  <c r="Q35" i="5"/>
  <c r="P35" i="5"/>
  <c r="O35" i="5"/>
  <c r="N35" i="5"/>
  <c r="M35" i="5"/>
  <c r="L35" i="5"/>
  <c r="W34" i="5"/>
  <c r="W33" i="5"/>
  <c r="W32" i="5"/>
  <c r="W31" i="5"/>
  <c r="W30" i="5"/>
  <c r="S34" i="5"/>
  <c r="S33" i="5"/>
  <c r="S32" i="5"/>
  <c r="S31" i="5"/>
  <c r="S30" i="5"/>
  <c r="O34" i="5"/>
  <c r="O33" i="5"/>
  <c r="O32" i="5"/>
  <c r="O31" i="5"/>
  <c r="O30" i="5"/>
  <c r="W26" i="5"/>
  <c r="W25" i="5"/>
  <c r="W24" i="5"/>
  <c r="W23" i="5"/>
  <c r="W22" i="5"/>
  <c r="W21" i="5"/>
  <c r="W20" i="5"/>
  <c r="S26" i="5"/>
  <c r="S25" i="5"/>
  <c r="S24" i="5"/>
  <c r="S23" i="5"/>
  <c r="S27" i="5" s="1"/>
  <c r="S22" i="5"/>
  <c r="S21" i="5"/>
  <c r="S20" i="5"/>
  <c r="O26" i="5"/>
  <c r="O25" i="5"/>
  <c r="O24" i="5"/>
  <c r="O23" i="5"/>
  <c r="O27" i="5" s="1"/>
  <c r="O22" i="5"/>
  <c r="O21" i="5"/>
  <c r="O20" i="5"/>
  <c r="V27" i="5"/>
  <c r="U27" i="5"/>
  <c r="T27" i="5"/>
  <c r="R27" i="5"/>
  <c r="Q27" i="5"/>
  <c r="P27" i="5"/>
  <c r="N27" i="5"/>
  <c r="M27" i="5"/>
  <c r="L27" i="5"/>
  <c r="S15" i="5"/>
  <c r="S14" i="5"/>
  <c r="S13" i="5"/>
  <c r="S12" i="5"/>
  <c r="S11" i="5"/>
  <c r="S10" i="5"/>
  <c r="S9" i="5"/>
  <c r="S8" i="5"/>
  <c r="S7" i="5"/>
  <c r="O15" i="5"/>
  <c r="O14" i="5"/>
  <c r="O13" i="5"/>
  <c r="O12" i="5"/>
  <c r="O11" i="5"/>
  <c r="O10" i="5"/>
  <c r="O9" i="5"/>
  <c r="O8" i="5"/>
  <c r="O7" i="5"/>
  <c r="A1" i="2" l="1"/>
  <c r="T64" i="1"/>
  <c r="S64" i="1"/>
  <c r="R64" i="1"/>
  <c r="T61" i="1"/>
  <c r="S61" i="1"/>
  <c r="R61" i="1"/>
  <c r="P64" i="1"/>
  <c r="O64" i="1"/>
  <c r="N64" i="1"/>
  <c r="P61" i="1"/>
  <c r="O61" i="1"/>
  <c r="N61" i="1"/>
  <c r="L64" i="1"/>
  <c r="K64" i="1"/>
  <c r="J64" i="1"/>
  <c r="L61" i="1"/>
  <c r="K61" i="1"/>
  <c r="J61" i="1"/>
  <c r="H64" i="1"/>
  <c r="G64" i="1"/>
  <c r="F64" i="1"/>
  <c r="H61" i="1"/>
  <c r="G61" i="1"/>
  <c r="F61" i="1"/>
  <c r="F62" i="1"/>
  <c r="F70" i="1"/>
  <c r="G70" i="1"/>
  <c r="H70" i="1"/>
  <c r="I70" i="1"/>
  <c r="W64" i="1"/>
  <c r="U64" i="1"/>
  <c r="Q64" i="1"/>
  <c r="M64" i="1"/>
  <c r="I64" i="1"/>
  <c r="D64" i="1"/>
  <c r="D62" i="1"/>
  <c r="W61" i="1"/>
  <c r="U61" i="1"/>
  <c r="Q61" i="1"/>
  <c r="M61" i="1"/>
  <c r="I61" i="1"/>
  <c r="D61" i="1"/>
  <c r="I57" i="1"/>
  <c r="M57" i="1"/>
  <c r="Q57" i="1"/>
  <c r="U57" i="1"/>
  <c r="W57" i="1"/>
  <c r="I56" i="1"/>
  <c r="M56" i="1"/>
  <c r="Q56" i="1"/>
  <c r="U56" i="1"/>
  <c r="W56" i="1"/>
  <c r="I55" i="1"/>
  <c r="M55" i="1"/>
  <c r="Q55" i="1"/>
  <c r="U55" i="1"/>
  <c r="W55" i="1"/>
  <c r="I54" i="1"/>
  <c r="M54" i="1"/>
  <c r="Q54" i="1"/>
  <c r="U54" i="1"/>
  <c r="W54" i="1"/>
  <c r="X53" i="1"/>
  <c r="Y53" i="1" s="1"/>
  <c r="I53" i="1"/>
  <c r="M53" i="1"/>
  <c r="Q53" i="1"/>
  <c r="U53" i="1"/>
  <c r="W53" i="1"/>
  <c r="I52" i="1"/>
  <c r="M52" i="1"/>
  <c r="Q52" i="1"/>
  <c r="U52" i="1"/>
  <c r="W52" i="1"/>
  <c r="I40" i="1"/>
  <c r="M40" i="1"/>
  <c r="Q40" i="1"/>
  <c r="U40" i="1"/>
  <c r="W40" i="1"/>
  <c r="I39" i="1"/>
  <c r="M39" i="1"/>
  <c r="Q39" i="1"/>
  <c r="U39" i="1"/>
  <c r="W39" i="1"/>
  <c r="I14" i="1"/>
  <c r="M14" i="1"/>
  <c r="Q14" i="1"/>
  <c r="U14" i="1"/>
  <c r="W14" i="1"/>
  <c r="I8" i="1"/>
  <c r="M8" i="1"/>
  <c r="Q8" i="1"/>
  <c r="U8" i="1"/>
  <c r="W8" i="1"/>
  <c r="K56" i="5"/>
  <c r="X56" i="1" s="1"/>
  <c r="Y56" i="1" s="1"/>
  <c r="K55" i="5"/>
  <c r="X55" i="1" s="1"/>
  <c r="Y55" i="1" s="1"/>
  <c r="K54" i="5"/>
  <c r="X54" i="1" s="1"/>
  <c r="Y54" i="1" s="1"/>
  <c r="K53" i="5"/>
  <c r="K52" i="5"/>
  <c r="X52" i="1" s="1"/>
  <c r="Y52" i="1" s="1"/>
  <c r="K51" i="5"/>
  <c r="X51" i="1" s="1"/>
  <c r="Y51" i="1" s="1"/>
  <c r="H44" i="5"/>
  <c r="I44" i="5"/>
  <c r="J44" i="5"/>
  <c r="K44" i="5"/>
  <c r="H35" i="5"/>
  <c r="K35" i="5" s="1"/>
  <c r="I35" i="5"/>
  <c r="J35" i="5"/>
  <c r="H27" i="5"/>
  <c r="I27" i="5"/>
  <c r="J27" i="5"/>
  <c r="H16" i="5"/>
  <c r="K16" i="5" s="1"/>
  <c r="I16" i="5"/>
  <c r="J16" i="5"/>
  <c r="L16" i="5"/>
  <c r="O16" i="5" s="1"/>
  <c r="M16" i="5"/>
  <c r="N16" i="5"/>
  <c r="P16" i="5"/>
  <c r="S16" i="5" s="1"/>
  <c r="Q16" i="5"/>
  <c r="R16" i="5"/>
  <c r="T16" i="5"/>
  <c r="U16" i="5"/>
  <c r="V16" i="5"/>
  <c r="H59" i="5"/>
  <c r="I59" i="5"/>
  <c r="K59" i="5" s="1"/>
  <c r="J59" i="5"/>
  <c r="L59" i="5"/>
  <c r="L61" i="5" s="1"/>
  <c r="L62" i="5" s="1"/>
  <c r="L64" i="5" s="1"/>
  <c r="M59" i="5"/>
  <c r="N59" i="5"/>
  <c r="P59" i="5"/>
  <c r="Q59" i="5"/>
  <c r="Q61" i="5" s="1"/>
  <c r="Q62" i="5" s="1"/>
  <c r="Q64" i="5" s="1"/>
  <c r="R59" i="5"/>
  <c r="R61" i="5" s="1"/>
  <c r="R62" i="5" s="1"/>
  <c r="R64" i="5" s="1"/>
  <c r="T59" i="5"/>
  <c r="T61" i="5" s="1"/>
  <c r="U59" i="5"/>
  <c r="U61" i="5" s="1"/>
  <c r="U62" i="5" s="1"/>
  <c r="U64" i="5" s="1"/>
  <c r="V59" i="5"/>
  <c r="W27" i="5"/>
  <c r="V61" i="5"/>
  <c r="V62" i="5" s="1"/>
  <c r="V64" i="5" s="1"/>
  <c r="P61" i="5"/>
  <c r="M61" i="5"/>
  <c r="M62" i="5" s="1"/>
  <c r="M64" i="5" s="1"/>
  <c r="J61" i="5"/>
  <c r="H61" i="5"/>
  <c r="D59" i="5"/>
  <c r="D44" i="5"/>
  <c r="D35" i="5"/>
  <c r="D27" i="5"/>
  <c r="K40" i="5"/>
  <c r="Y40" i="5"/>
  <c r="K39" i="5"/>
  <c r="X39" i="1"/>
  <c r="Y39" i="1" s="1"/>
  <c r="Y39" i="5"/>
  <c r="K14" i="5"/>
  <c r="W14" i="5"/>
  <c r="Y14" i="5" s="1"/>
  <c r="J42" i="2"/>
  <c r="I42" i="2"/>
  <c r="H42" i="2"/>
  <c r="G42" i="2"/>
  <c r="E42" i="2"/>
  <c r="F16" i="1"/>
  <c r="F59" i="1"/>
  <c r="F44" i="1"/>
  <c r="F35" i="1"/>
  <c r="F27" i="1"/>
  <c r="G16" i="1"/>
  <c r="G59" i="1"/>
  <c r="G44" i="1"/>
  <c r="G35" i="1"/>
  <c r="G27" i="1"/>
  <c r="H16" i="1"/>
  <c r="H59" i="1"/>
  <c r="H44" i="1"/>
  <c r="H35" i="1"/>
  <c r="H27" i="1"/>
  <c r="J16" i="1"/>
  <c r="J59" i="1"/>
  <c r="J44" i="1"/>
  <c r="J35" i="1"/>
  <c r="J27" i="1"/>
  <c r="K16" i="1"/>
  <c r="K59" i="1"/>
  <c r="K44" i="1"/>
  <c r="K35" i="1"/>
  <c r="K27" i="1"/>
  <c r="L16" i="1"/>
  <c r="L59" i="1"/>
  <c r="L44" i="1"/>
  <c r="L35" i="1"/>
  <c r="L27" i="1"/>
  <c r="N16" i="1"/>
  <c r="N59" i="1"/>
  <c r="N44" i="1"/>
  <c r="N35" i="1"/>
  <c r="N27" i="1"/>
  <c r="O16" i="1"/>
  <c r="O59" i="1"/>
  <c r="O44" i="1"/>
  <c r="O35" i="1"/>
  <c r="O27" i="1"/>
  <c r="P16" i="1"/>
  <c r="P59" i="1"/>
  <c r="P44" i="1"/>
  <c r="P35" i="1"/>
  <c r="P27" i="1"/>
  <c r="R16" i="1"/>
  <c r="R59" i="1"/>
  <c r="R44" i="1"/>
  <c r="R35" i="1"/>
  <c r="R27" i="1"/>
  <c r="S16" i="1"/>
  <c r="S59" i="1"/>
  <c r="S44" i="1"/>
  <c r="S35" i="1"/>
  <c r="S27" i="1"/>
  <c r="T16" i="1"/>
  <c r="T59" i="1"/>
  <c r="T44" i="1"/>
  <c r="T35" i="1"/>
  <c r="T27" i="1"/>
  <c r="D16" i="1"/>
  <c r="D59" i="1"/>
  <c r="D44" i="1"/>
  <c r="D35" i="1"/>
  <c r="D27" i="1"/>
  <c r="U69" i="1"/>
  <c r="Q69" i="1"/>
  <c r="M69" i="1"/>
  <c r="I69" i="1"/>
  <c r="U68" i="1"/>
  <c r="Q68" i="1"/>
  <c r="M68" i="1"/>
  <c r="I68" i="1"/>
  <c r="U67" i="1"/>
  <c r="Q67" i="1"/>
  <c r="M67" i="1"/>
  <c r="I67" i="1"/>
  <c r="A2" i="2"/>
  <c r="A2" i="1"/>
  <c r="D16" i="5"/>
  <c r="A2" i="5"/>
  <c r="A2" i="4"/>
  <c r="J34" i="2"/>
  <c r="I34" i="2"/>
  <c r="H34" i="2"/>
  <c r="H29" i="2"/>
  <c r="H36" i="2"/>
  <c r="H44" i="2"/>
  <c r="G34" i="2"/>
  <c r="E34" i="2"/>
  <c r="J29" i="2"/>
  <c r="I29" i="2"/>
  <c r="G29" i="2"/>
  <c r="E29" i="2"/>
  <c r="A1" i="4"/>
  <c r="A1" i="5"/>
  <c r="AA7" i="1"/>
  <c r="A1" i="1"/>
  <c r="D58" i="4"/>
  <c r="D42" i="4"/>
  <c r="D31" i="4"/>
  <c r="D26" i="4"/>
  <c r="D34" i="4"/>
  <c r="D37" i="4"/>
  <c r="D24" i="4"/>
  <c r="B58" i="4"/>
  <c r="B42" i="4"/>
  <c r="B24" i="4"/>
  <c r="D44" i="4"/>
  <c r="D47" i="4"/>
  <c r="D50" i="4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F27" i="5"/>
  <c r="H62" i="5"/>
  <c r="H64" i="5" s="1"/>
  <c r="X33" i="1"/>
  <c r="Y33" i="1" s="1"/>
  <c r="K33" i="5"/>
  <c r="Y58" i="5"/>
  <c r="K58" i="5"/>
  <c r="Y57" i="5"/>
  <c r="K57" i="5"/>
  <c r="Y50" i="5"/>
  <c r="K50" i="5"/>
  <c r="Y49" i="5"/>
  <c r="K49" i="5"/>
  <c r="K48" i="5"/>
  <c r="K47" i="5"/>
  <c r="K43" i="5"/>
  <c r="Y43" i="5"/>
  <c r="Y42" i="5"/>
  <c r="K42" i="5"/>
  <c r="X41" i="1"/>
  <c r="Y41" i="1" s="1"/>
  <c r="K41" i="5"/>
  <c r="Y38" i="5"/>
  <c r="K38" i="5"/>
  <c r="X34" i="1"/>
  <c r="Y34" i="1" s="1"/>
  <c r="K34" i="5"/>
  <c r="X32" i="1"/>
  <c r="Y32" i="1" s="1"/>
  <c r="K32" i="5"/>
  <c r="Y31" i="5"/>
  <c r="K31" i="5"/>
  <c r="X30" i="1"/>
  <c r="Y30" i="1" s="1"/>
  <c r="K30" i="5"/>
  <c r="X26" i="1"/>
  <c r="Y26" i="1" s="1"/>
  <c r="K26" i="5"/>
  <c r="Y25" i="5"/>
  <c r="K25" i="5"/>
  <c r="Y24" i="5"/>
  <c r="K24" i="5"/>
  <c r="X23" i="1"/>
  <c r="Y23" i="1" s="1"/>
  <c r="K23" i="5"/>
  <c r="Y22" i="5"/>
  <c r="K22" i="5"/>
  <c r="Y21" i="5"/>
  <c r="K21" i="5"/>
  <c r="X20" i="1"/>
  <c r="K20" i="5"/>
  <c r="W15" i="5"/>
  <c r="Y15" i="5" s="1"/>
  <c r="K15" i="5"/>
  <c r="W13" i="5"/>
  <c r="K13" i="5"/>
  <c r="Y13" i="5" s="1"/>
  <c r="W12" i="5"/>
  <c r="Y12" i="5" s="1"/>
  <c r="K12" i="5"/>
  <c r="W11" i="5"/>
  <c r="K11" i="5"/>
  <c r="W10" i="5"/>
  <c r="Y10" i="5" s="1"/>
  <c r="K10" i="5"/>
  <c r="W9" i="5"/>
  <c r="K9" i="5"/>
  <c r="Y9" i="5"/>
  <c r="W8" i="5"/>
  <c r="K8" i="5"/>
  <c r="Y8" i="5" s="1"/>
  <c r="W7" i="5"/>
  <c r="K7" i="5"/>
  <c r="Y7" i="5" s="1"/>
  <c r="D53" i="4"/>
  <c r="J36" i="2"/>
  <c r="I36" i="2"/>
  <c r="I44" i="2"/>
  <c r="G36" i="2"/>
  <c r="G44" i="2"/>
  <c r="E36" i="2"/>
  <c r="J13" i="2"/>
  <c r="J19" i="2"/>
  <c r="I13" i="2"/>
  <c r="I19" i="2"/>
  <c r="H13" i="2"/>
  <c r="H19" i="2"/>
  <c r="G13" i="2"/>
  <c r="G19" i="2"/>
  <c r="E13" i="2"/>
  <c r="E19" i="2"/>
  <c r="B31" i="4"/>
  <c r="C31" i="4"/>
  <c r="C26" i="4"/>
  <c r="C34" i="4"/>
  <c r="B26" i="4"/>
  <c r="B34" i="4"/>
  <c r="C58" i="4"/>
  <c r="C42" i="4"/>
  <c r="J44" i="2"/>
  <c r="E44" i="2"/>
  <c r="C24" i="4"/>
  <c r="U33" i="1"/>
  <c r="Q33" i="1"/>
  <c r="M33" i="1"/>
  <c r="I33" i="1"/>
  <c r="U58" i="1"/>
  <c r="U51" i="1"/>
  <c r="U50" i="1"/>
  <c r="U49" i="1"/>
  <c r="U48" i="1"/>
  <c r="U47" i="1"/>
  <c r="Q58" i="1"/>
  <c r="Q51" i="1"/>
  <c r="Q50" i="1"/>
  <c r="Q49" i="1"/>
  <c r="Q48" i="1"/>
  <c r="Q47" i="1"/>
  <c r="M58" i="1"/>
  <c r="M51" i="1"/>
  <c r="M50" i="1"/>
  <c r="M49" i="1"/>
  <c r="M48" i="1"/>
  <c r="M47" i="1"/>
  <c r="I58" i="1"/>
  <c r="I51" i="1"/>
  <c r="I50" i="1"/>
  <c r="I49" i="1"/>
  <c r="I48" i="1"/>
  <c r="I47" i="1"/>
  <c r="U43" i="1"/>
  <c r="U42" i="1"/>
  <c r="U41" i="1"/>
  <c r="U38" i="1"/>
  <c r="Q43" i="1"/>
  <c r="Q42" i="1"/>
  <c r="Q41" i="1"/>
  <c r="Q38" i="1"/>
  <c r="M43" i="1"/>
  <c r="M42" i="1"/>
  <c r="M41" i="1"/>
  <c r="M38" i="1"/>
  <c r="I38" i="1"/>
  <c r="I43" i="1"/>
  <c r="I42" i="1"/>
  <c r="I41" i="1"/>
  <c r="U34" i="1"/>
  <c r="U32" i="1"/>
  <c r="U31" i="1"/>
  <c r="U30" i="1"/>
  <c r="Q34" i="1"/>
  <c r="Q32" i="1"/>
  <c r="Q31" i="1"/>
  <c r="Q30" i="1"/>
  <c r="M34" i="1"/>
  <c r="M32" i="1"/>
  <c r="M31" i="1"/>
  <c r="M30" i="1"/>
  <c r="I34" i="1"/>
  <c r="I32" i="1"/>
  <c r="I31" i="1"/>
  <c r="I30" i="1"/>
  <c r="U15" i="1"/>
  <c r="U13" i="1"/>
  <c r="U12" i="1"/>
  <c r="U11" i="1"/>
  <c r="U10" i="1"/>
  <c r="U9" i="1"/>
  <c r="U7" i="1"/>
  <c r="Q15" i="1"/>
  <c r="Q13" i="1"/>
  <c r="Q12" i="1"/>
  <c r="Q11" i="1"/>
  <c r="Q10" i="1"/>
  <c r="Q9" i="1"/>
  <c r="Q7" i="1"/>
  <c r="M15" i="1"/>
  <c r="M13" i="1"/>
  <c r="M12" i="1"/>
  <c r="M11" i="1"/>
  <c r="M10" i="1"/>
  <c r="M9" i="1"/>
  <c r="M7" i="1"/>
  <c r="U26" i="1"/>
  <c r="U25" i="1"/>
  <c r="U24" i="1"/>
  <c r="U23" i="1"/>
  <c r="U22" i="1"/>
  <c r="U21" i="1"/>
  <c r="U20" i="1"/>
  <c r="Q26" i="1"/>
  <c r="Q25" i="1"/>
  <c r="Q24" i="1"/>
  <c r="Q23" i="1"/>
  <c r="Q22" i="1"/>
  <c r="Q21" i="1"/>
  <c r="Q20" i="1"/>
  <c r="M26" i="1"/>
  <c r="M25" i="1"/>
  <c r="M24" i="1"/>
  <c r="M23" i="1"/>
  <c r="M22" i="1"/>
  <c r="M21" i="1"/>
  <c r="M20" i="1"/>
  <c r="I26" i="1"/>
  <c r="I25" i="1"/>
  <c r="I24" i="1"/>
  <c r="I23" i="1"/>
  <c r="I22" i="1"/>
  <c r="I21" i="1"/>
  <c r="I20" i="1"/>
  <c r="I10" i="1"/>
  <c r="I11" i="1"/>
  <c r="I15" i="1"/>
  <c r="I13" i="1"/>
  <c r="I12" i="1"/>
  <c r="I9" i="1"/>
  <c r="I7" i="1"/>
  <c r="X9" i="1"/>
  <c r="Y9" i="1" s="1"/>
  <c r="X10" i="1"/>
  <c r="Y10" i="1" s="1"/>
  <c r="X11" i="1"/>
  <c r="Y11" i="1" s="1"/>
  <c r="X13" i="1"/>
  <c r="Y13" i="1" s="1"/>
  <c r="Y11" i="5"/>
  <c r="X22" i="1"/>
  <c r="Y22" i="1" s="1"/>
  <c r="Y34" i="5"/>
  <c r="X42" i="1"/>
  <c r="Y42" i="1" s="1"/>
  <c r="X43" i="1"/>
  <c r="Y43" i="1" s="1"/>
  <c r="Y47" i="5"/>
  <c r="Y48" i="5"/>
  <c r="X48" i="1"/>
  <c r="Y48" i="1" s="1"/>
  <c r="B37" i="4"/>
  <c r="B44" i="4"/>
  <c r="C37" i="4"/>
  <c r="C44" i="4"/>
  <c r="Y33" i="5"/>
  <c r="X31" i="1"/>
  <c r="Y31" i="1" s="1"/>
  <c r="X47" i="1"/>
  <c r="U35" i="1"/>
  <c r="W21" i="1"/>
  <c r="U27" i="1"/>
  <c r="U16" i="1"/>
  <c r="Q59" i="1"/>
  <c r="M35" i="1"/>
  <c r="M16" i="1"/>
  <c r="I59" i="1"/>
  <c r="Q27" i="1"/>
  <c r="U59" i="1"/>
  <c r="Q16" i="1"/>
  <c r="W10" i="1"/>
  <c r="W15" i="1"/>
  <c r="U44" i="1"/>
  <c r="Q44" i="1"/>
  <c r="I27" i="1"/>
  <c r="Q35" i="1"/>
  <c r="I16" i="1"/>
  <c r="W41" i="1"/>
  <c r="T62" i="1"/>
  <c r="W7" i="1"/>
  <c r="H62" i="1"/>
  <c r="I35" i="1"/>
  <c r="M59" i="1"/>
  <c r="R62" i="1"/>
  <c r="G62" i="1"/>
  <c r="W33" i="1"/>
  <c r="P62" i="1"/>
  <c r="N62" i="1"/>
  <c r="L62" i="1"/>
  <c r="M27" i="1"/>
  <c r="K62" i="1"/>
  <c r="M44" i="1"/>
  <c r="I44" i="1"/>
  <c r="W24" i="1"/>
  <c r="W26" i="1"/>
  <c r="W30" i="1"/>
  <c r="W32" i="1"/>
  <c r="W38" i="1"/>
  <c r="W13" i="1"/>
  <c r="W20" i="1"/>
  <c r="W22" i="1"/>
  <c r="W25" i="1"/>
  <c r="W12" i="1"/>
  <c r="W31" i="1"/>
  <c r="W34" i="1"/>
  <c r="W43" i="1"/>
  <c r="W50" i="1"/>
  <c r="W47" i="1"/>
  <c r="W48" i="1"/>
  <c r="W58" i="1"/>
  <c r="W51" i="1"/>
  <c r="W49" i="1"/>
  <c r="W9" i="1"/>
  <c r="W11" i="1"/>
  <c r="W23" i="1"/>
  <c r="W42" i="1"/>
  <c r="O62" i="1"/>
  <c r="S62" i="1"/>
  <c r="J62" i="1"/>
  <c r="B53" i="4"/>
  <c r="B47" i="4"/>
  <c r="B50" i="4"/>
  <c r="C53" i="4"/>
  <c r="C47" i="4"/>
  <c r="C50" i="4"/>
  <c r="M62" i="1"/>
  <c r="N70" i="1"/>
  <c r="D70" i="1"/>
  <c r="K70" i="1"/>
  <c r="P70" i="1"/>
  <c r="R70" i="1"/>
  <c r="J70" i="1"/>
  <c r="O70" i="1"/>
  <c r="S70" i="1"/>
  <c r="L70" i="1"/>
  <c r="T70" i="1"/>
  <c r="I62" i="1"/>
  <c r="W59" i="1"/>
  <c r="W27" i="1"/>
  <c r="W35" i="1"/>
  <c r="W44" i="1"/>
  <c r="W16" i="1"/>
  <c r="M70" i="1"/>
  <c r="U70" i="1"/>
  <c r="Q70" i="1"/>
  <c r="U62" i="1"/>
  <c r="Q62" i="1"/>
  <c r="W62" i="1"/>
  <c r="Y26" i="5" l="1"/>
  <c r="X24" i="1"/>
  <c r="Y24" i="1" s="1"/>
  <c r="X50" i="1"/>
  <c r="Y50" i="1" s="1"/>
  <c r="O59" i="5"/>
  <c r="O61" i="5" s="1"/>
  <c r="O62" i="5" s="1"/>
  <c r="O64" i="5" s="1"/>
  <c r="Y20" i="5"/>
  <c r="Y23" i="5"/>
  <c r="X58" i="1"/>
  <c r="Y58" i="1" s="1"/>
  <c r="X38" i="1"/>
  <c r="Y38" i="1" s="1"/>
  <c r="Y30" i="5"/>
  <c r="S59" i="5"/>
  <c r="S61" i="5" s="1"/>
  <c r="S62" i="5" s="1"/>
  <c r="S64" i="5" s="1"/>
  <c r="X25" i="1"/>
  <c r="Y25" i="1" s="1"/>
  <c r="X49" i="1"/>
  <c r="Y49" i="1" s="1"/>
  <c r="X21" i="1"/>
  <c r="Y21" i="1" s="1"/>
  <c r="Y32" i="5"/>
  <c r="Y44" i="5"/>
  <c r="X57" i="1"/>
  <c r="Y57" i="1" s="1"/>
  <c r="Y41" i="5"/>
  <c r="W59" i="5"/>
  <c r="W61" i="5" s="1"/>
  <c r="T62" i="5"/>
  <c r="T64" i="5" s="1"/>
  <c r="X40" i="1"/>
  <c r="Y40" i="1" s="1"/>
  <c r="Y47" i="1"/>
  <c r="N61" i="5"/>
  <c r="N62" i="5" s="1"/>
  <c r="N64" i="5" s="1"/>
  <c r="Y35" i="5"/>
  <c r="W16" i="5"/>
  <c r="P62" i="5"/>
  <c r="P64" i="5" s="1"/>
  <c r="X12" i="1"/>
  <c r="Y12" i="1" s="1"/>
  <c r="X14" i="1"/>
  <c r="Y14" i="1" s="1"/>
  <c r="X15" i="1"/>
  <c r="Y15" i="1" s="1"/>
  <c r="I61" i="5"/>
  <c r="I62" i="5" s="1"/>
  <c r="I64" i="5" s="1"/>
  <c r="X35" i="1"/>
  <c r="Y35" i="1" s="1"/>
  <c r="Y20" i="1"/>
  <c r="K27" i="5"/>
  <c r="J62" i="5"/>
  <c r="J64" i="5" s="1"/>
  <c r="D61" i="5"/>
  <c r="D62" i="5"/>
  <c r="D64" i="5" s="1"/>
  <c r="Y16" i="5"/>
  <c r="X8" i="1"/>
  <c r="Y8" i="1" s="1"/>
  <c r="X7" i="1"/>
  <c r="W62" i="5" l="1"/>
  <c r="W64" i="5" s="1"/>
  <c r="X27" i="1"/>
  <c r="Y27" i="1" s="1"/>
  <c r="Y59" i="5"/>
  <c r="X44" i="1"/>
  <c r="Y44" i="1" s="1"/>
  <c r="X59" i="1"/>
  <c r="K61" i="5"/>
  <c r="Y27" i="5"/>
  <c r="Y7" i="1"/>
  <c r="X16" i="1"/>
  <c r="Y59" i="1" l="1"/>
  <c r="X61" i="1"/>
  <c r="Y61" i="1" s="1"/>
  <c r="Y61" i="5"/>
  <c r="K62" i="5"/>
  <c r="Y16" i="1"/>
  <c r="X62" i="1" l="1"/>
  <c r="K64" i="5"/>
  <c r="Y64" i="5" s="1"/>
  <c r="Y62" i="5"/>
  <c r="Y62" i="1"/>
  <c r="X64" i="1"/>
  <c r="Y64" i="1" s="1"/>
</calcChain>
</file>

<file path=xl/comments1.xml><?xml version="1.0" encoding="utf-8"?>
<comments xmlns="http://schemas.openxmlformats.org/spreadsheetml/2006/main">
  <authors>
    <author>Whitney Jones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<sst xmlns="http://schemas.openxmlformats.org/spreadsheetml/2006/main" count="284" uniqueCount="190">
  <si>
    <t>Year to Date</t>
  </si>
  <si>
    <t>Actual</t>
  </si>
  <si>
    <t>Budget</t>
  </si>
  <si>
    <t>Variance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</si>
  <si>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</si>
  <si>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</si>
  <si>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</si>
  <si>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</si>
  <si>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</si>
  <si>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</si>
  <si>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</si>
  <si>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</si>
  <si>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</si>
  <si>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</si>
  <si>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</si>
  <si>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</si>
  <si>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</si>
  <si>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</si>
  <si>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</si>
  <si>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</si>
  <si>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</si>
  <si>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</si>
  <si>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</si>
  <si>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</si>
  <si>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</si>
  <si>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</si>
  <si>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</si>
  <si>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</si>
  <si>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</si>
  <si>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</si>
  <si>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</si>
  <si>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</si>
  <si>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</si>
  <si>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</si>
  <si>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</si>
  <si>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</si>
  <si>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</si>
  <si>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Actuals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</si>
  <si>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</si>
  <si>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</si>
  <si>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</si>
  <si>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</si>
  <si>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</si>
  <si>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</si>
  <si>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</si>
  <si>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</si>
  <si>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</si>
  <si>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</si>
  <si>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</si>
  <si>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</si>
  <si>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</si>
  <si>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</si>
  <si>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</si>
  <si>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</si>
  <si>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</si>
  <si>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</si>
  <si>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</si>
  <si>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</si>
  <si>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</si>
  <si>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</si>
  <si>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</si>
  <si>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</si>
  <si>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</si>
  <si>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</si>
  <si>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</si>
  <si>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</si>
  <si>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</si>
  <si>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</si>
  <si>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</si>
  <si>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</si>
  <si>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</si>
  <si>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</si>
  <si>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</si>
  <si>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</si>
  <si>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</si>
  <si>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</si>
  <si>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</si>
  <si>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</si>
  <si>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</si>
  <si>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</si>
  <si>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</si>
  <si>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</si>
  <si>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</si>
  <si>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</si>
  <si>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</si>
  <si>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</si>
  <si>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As of 9/30</t>
  </si>
  <si>
    <t>As of 12/31</t>
  </si>
  <si>
    <t>As of 3/31</t>
  </si>
  <si>
    <t>As of 6/30</t>
  </si>
  <si>
    <t>ASSETS</t>
  </si>
  <si>
    <t xml:space="preserve">Cash and cash equivalents </t>
  </si>
  <si>
    <t>Accounts receivables</t>
  </si>
  <si>
    <t>TOTAL CURRENT ASSETS</t>
  </si>
  <si>
    <t>PROPERTY, BUILDING AND EQUIPMENT, net</t>
  </si>
  <si>
    <t>OTHER ASSETS</t>
  </si>
  <si>
    <t>TOTAL ASSETS</t>
  </si>
  <si>
    <t>LIABILITIES AND NET ASSETS</t>
  </si>
  <si>
    <t>Accounts payable and accrued expenses</t>
  </si>
  <si>
    <t>Accrued payroll and benefits</t>
  </si>
  <si>
    <t>TOTAL CURRENT LIABILITIES</t>
  </si>
  <si>
    <t>TOTAL LIABILITIES</t>
  </si>
  <si>
    <t>Unrestricted</t>
  </si>
  <si>
    <t>Temporarily restricted</t>
  </si>
  <si>
    <t>TOTAL NET ASSETS</t>
  </si>
  <si>
    <t>TOTAL LIABILITIES AND NET ASSETS</t>
  </si>
  <si>
    <t>Deferred Revenue</t>
  </si>
  <si>
    <t>TOTAL LONG-TERM LIABILITIES</t>
  </si>
  <si>
    <t>Other current liabilities</t>
  </si>
  <si>
    <t>Other current assets</t>
  </si>
  <si>
    <t>Prepaid expenses</t>
  </si>
  <si>
    <t>No. of Positions</t>
  </si>
  <si>
    <t>Annual Budget</t>
  </si>
  <si>
    <t>FY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</si>
  <si>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</si>
  <si>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</si>
  <si>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</si>
  <si>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</si>
  <si>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</si>
  <si>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</si>
  <si>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</si>
  <si>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</si>
  <si>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</si>
  <si>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Current Assets</t>
  </si>
  <si>
    <t>Current Liabilities</t>
  </si>
  <si>
    <t>Long-term Liabilities</t>
  </si>
  <si>
    <t>Long-term debt, net of current portion</t>
  </si>
  <si>
    <t>Other long-term liabilities</t>
  </si>
  <si>
    <t>Net Assets</t>
  </si>
  <si>
    <t>CASH FLOW ADJUSTMENTS</t>
  </si>
  <si>
    <t>Operating Activities</t>
  </si>
  <si>
    <t>Investing Activities</t>
  </si>
  <si>
    <t>Financing Activities</t>
  </si>
  <si>
    <t>NET CASH FLOW</t>
  </si>
  <si>
    <t>Permanently restricted</t>
  </si>
  <si>
    <t>DC PCSB Interim Financials Reporting Template</t>
  </si>
  <si>
    <t>Enter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</si>
  <si>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</si>
  <si>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</si>
  <si>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</si>
  <si>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</si>
  <si>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</si>
  <si>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</si>
  <si>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</si>
  <si>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</si>
  <si>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</si>
  <si>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</si>
  <si>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</si>
  <si>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</si>
  <si>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</si>
  <si>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</si>
  <si>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Forecast</t>
  </si>
  <si>
    <t>As of ______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</si>
  <si>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</si>
  <si>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</si>
  <si>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</si>
  <si>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</si>
  <si>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</si>
  <si>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</si>
  <si>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</si>
  <si>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</si>
  <si>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</si>
  <si>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</si>
  <si>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</si>
  <si>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</si>
  <si>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</si>
  <si>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</si>
  <si>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</si>
  <si>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</si>
  <si>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</si>
  <si>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</si>
  <si>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</si>
  <si>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</si>
  <si>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Notes</t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</si>
  <si>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deposits, amortized expenses, restricted cash balances, etc.</t>
    </r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</si>
  <si>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deferred rent, lease obligations, etc. </t>
    </r>
  </si>
  <si>
    <t>All Federal sources of revenue are under this line item.</t>
  </si>
  <si>
    <t>State grants fall under this line item.</t>
  </si>
  <si>
    <t>Current portion of long-term debt</t>
  </si>
  <si>
    <t>A portion of the total depreciation expense is allocated to "occupancy" expenses. This represents depreciation related to the facilities.</t>
  </si>
  <si>
    <t>A portion of the total interest expense is allocated to "occupancy" expenses. This represents interest related to the facilities.</t>
  </si>
  <si>
    <t>A portion of the total interest expense is allocated to "general" expenses. This represents interest NOT related to the facilities.</t>
  </si>
  <si>
    <t>A portion of the total depreciation expense is allocated to "general" expenses. This represents depreciation NOT related to the facilities.</t>
  </si>
  <si>
    <t>This includes all highly liquid investments purchased with an original maturity of three months or less.</t>
  </si>
  <si>
    <t>Enter School Name: Washington Latin PCS</t>
  </si>
  <si>
    <t>Enter School Contact Name: Geovanna Izurieta</t>
  </si>
  <si>
    <t>Enter School Contact Email: gizurieta@latinpcs.org</t>
  </si>
  <si>
    <t>Enter School Contact Phone Number: 202-909-2196</t>
  </si>
  <si>
    <t>Enter Fiscal Year: SY19-20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</si>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</sst>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* #,##0.00_);_(* \(#,##0.00\);_(* &quot;-&quot;??_);_(* @_)"/>
    <numFmt numFmtId="167" formatCode="0.000"/>
    <numFmt numFmtId="168" formatCode="#,##0.000_);[Red]\(#,##0.000\)"/>
    <numFmt numFmtId="169" formatCode="#,##0.0000_);[Red]\(#,##0.0000\)"/>
    <numFmt numFmtId="170" formatCode="0.0000%"/>
    <numFmt numFmtId="171" formatCode="#,##0.00\d_);[Red]\(#,##0.00\d\)"/>
    <numFmt numFmtId="172" formatCode="#,##0.00\x_);[Red]\(#,##0.00\x\)"/>
    <numFmt numFmtId="173" formatCode="#,##0.00%_);[Red]\(#,##0.00%\)"/>
    <numFmt numFmtId="174" formatCode="[$USD]\ #,##0.00_);[Red]\([$USD]\ #,##0.00\)"/>
    <numFmt numFmtId="178" formatCode="_(&quot;$&quot;* #,##0_);_(&quot;$&quot;* \(#,##0\);_(&quot;$&quot;* &quot;-&quot;??_);_(@_)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98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9" fontId="36" fillId="0" borderId="0" applyFill="0" applyBorder="0" applyProtection="0"/>
    <xf numFmtId="170" fontId="36" fillId="0" borderId="0" applyFill="0" applyBorder="0" applyProtection="0"/>
    <xf numFmtId="171" fontId="37" fillId="0" borderId="0" applyFill="0" applyBorder="0" applyProtection="0"/>
    <xf numFmtId="172" fontId="37" fillId="0" borderId="0" applyFill="0" applyBorder="0" applyProtection="0"/>
    <xf numFmtId="40" fontId="37" fillId="0" borderId="0" applyFill="0" applyBorder="0" applyProtection="0"/>
    <xf numFmtId="173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1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2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3" fontId="36" fillId="0" borderId="0" applyFill="0" applyBorder="0" applyProtection="0"/>
    <xf numFmtId="0" fontId="36" fillId="0" borderId="0" applyNumberFormat="0" applyFill="0" applyBorder="0" applyProtection="0"/>
    <xf numFmtId="174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5" fillId="7" borderId="9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49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4" xfId="28" applyFont="1" applyFill="1" applyBorder="1"/>
    <xf numFmtId="0" fontId="3" fillId="0" borderId="24" xfId="28" applyFont="1" applyFill="1" applyBorder="1" applyAlignment="1">
      <alignment horizontal="center"/>
    </xf>
    <xf numFmtId="16" fontId="3" fillId="0" borderId="24" xfId="28" applyNumberFormat="1" applyFont="1" applyFill="1" applyBorder="1" applyAlignment="1">
      <alignment horizontal="center"/>
    </xf>
    <xf numFmtId="2" fontId="3" fillId="0" borderId="0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4" xfId="28" applyFont="1" applyFill="1" applyBorder="1"/>
    <xf numFmtId="1" fontId="22" fillId="0" borderId="24" xfId="28" applyNumberFormat="1" applyFont="1" applyFill="1" applyBorder="1" applyAlignment="1">
      <alignment horizontal="center"/>
    </xf>
    <xf numFmtId="0" fontId="22" fillId="0" borderId="0" xfId="28" applyFont="1" applyFill="1"/>
    <xf numFmtId="0" fontId="22" fillId="0" borderId="0" xfId="28" applyFont="1" applyFill="1" applyAlignment="1">
      <alignment horizontal="center"/>
    </xf>
    <xf numFmtId="44" fontId="22" fillId="0" borderId="0" xfId="30" applyFont="1" applyFill="1" applyAlignment="1">
      <alignment horizontal="center"/>
    </xf>
    <xf numFmtId="0" fontId="22" fillId="0" borderId="24" xfId="28" applyFont="1" applyFill="1" applyBorder="1" applyAlignment="1">
      <alignment horizontal="center"/>
    </xf>
    <xf numFmtId="0" fontId="24" fillId="0" borderId="0" xfId="28" applyFont="1" applyFill="1"/>
    <xf numFmtId="2" fontId="24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horizontal="center" wrapText="1"/>
    </xf>
    <xf numFmtId="0" fontId="3" fillId="0" borderId="0" xfId="28" applyFont="1" applyFill="1"/>
    <xf numFmtId="2" fontId="3" fillId="0" borderId="0" xfId="28" applyNumberFormat="1" applyFont="1" applyFill="1" applyAlignment="1">
      <alignment horizontal="center"/>
    </xf>
    <xf numFmtId="0" fontId="25" fillId="0" borderId="0" xfId="28" applyFont="1" applyFill="1" applyBorder="1"/>
    <xf numFmtId="0" fontId="24" fillId="0" borderId="24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4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2" fontId="3" fillId="2" borderId="24" xfId="28" applyNumberFormat="1" applyFont="1" applyFill="1" applyBorder="1" applyAlignment="1">
      <alignment horizontal="center"/>
    </xf>
    <xf numFmtId="1" fontId="3" fillId="2" borderId="24" xfId="28" applyNumberFormat="1" applyFont="1" applyFill="1" applyBorder="1" applyAlignment="1">
      <alignment horizontal="center"/>
    </xf>
    <xf numFmtId="2" fontId="22" fillId="2" borderId="24" xfId="28" applyNumberFormat="1" applyFont="1" applyFill="1" applyBorder="1" applyAlignment="1">
      <alignment horizontal="center"/>
    </xf>
    <xf numFmtId="1" fontId="22" fillId="2" borderId="24" xfId="28" applyNumberFormat="1" applyFont="1" applyFill="1" applyBorder="1" applyAlignment="1">
      <alignment horizontal="center"/>
    </xf>
    <xf numFmtId="168" fontId="3" fillId="2" borderId="24" xfId="28" applyNumberFormat="1" applyFont="1" applyFill="1" applyBorder="1" applyAlignment="1">
      <alignment horizontal="center"/>
    </xf>
    <xf numFmtId="167" fontId="22" fillId="2" borderId="24" xfId="28" applyNumberFormat="1" applyFont="1" applyFill="1" applyBorder="1" applyAlignment="1">
      <alignment horizontal="center"/>
    </xf>
    <xf numFmtId="167" fontId="3" fillId="2" borderId="24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2" fillId="0" borderId="0" xfId="2" applyFont="1" applyBorder="1"/>
    <xf numFmtId="0" fontId="3" fillId="0" borderId="0" xfId="2" applyFont="1" applyBorder="1"/>
    <xf numFmtId="165" fontId="3" fillId="0" borderId="0" xfId="2" applyNumberFormat="1" applyFont="1"/>
    <xf numFmtId="165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5" fontId="3" fillId="2" borderId="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5" fontId="22" fillId="0" borderId="3" xfId="2" applyNumberFormat="1" applyFont="1" applyFill="1" applyBorder="1"/>
    <xf numFmtId="165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5" fontId="3" fillId="2" borderId="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25" fillId="0" borderId="0" xfId="2" applyFont="1" applyBorder="1"/>
    <xf numFmtId="165" fontId="22" fillId="0" borderId="1" xfId="2" applyNumberFormat="1" applyFont="1" applyBorder="1"/>
    <xf numFmtId="165" fontId="22" fillId="0" borderId="2" xfId="2" applyNumberFormat="1" applyFont="1" applyFill="1" applyBorder="1"/>
    <xf numFmtId="0" fontId="63" fillId="0" borderId="0" xfId="0" applyFont="1"/>
    <xf numFmtId="0" fontId="64" fillId="0" borderId="0" xfId="0" applyFont="1"/>
    <xf numFmtId="0" fontId="64" fillId="61" borderId="0" xfId="0" applyFont="1" applyFill="1"/>
    <xf numFmtId="0" fontId="22" fillId="0" borderId="0" xfId="29" applyFont="1" applyFill="1"/>
    <xf numFmtId="164" fontId="3" fillId="0" borderId="0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43" fontId="22" fillId="0" borderId="3" xfId="1" applyFont="1" applyFill="1" applyBorder="1"/>
    <xf numFmtId="0" fontId="3" fillId="60" borderId="0" xfId="0" applyNumberFormat="1" applyFont="1" applyFill="1" applyAlignment="1" applyProtection="1"/>
    <xf numFmtId="41" fontId="22" fillId="60" borderId="0" xfId="0" applyNumberFormat="1" applyFont="1" applyFill="1" applyBorder="1" applyAlignment="1" applyProtection="1">
      <alignment horizontal="center"/>
    </xf>
    <xf numFmtId="41" fontId="22" fillId="60" borderId="0" xfId="0" applyNumberFormat="1" applyFont="1" applyFill="1" applyBorder="1" applyAlignment="1" applyProtection="1"/>
    <xf numFmtId="0" fontId="22" fillId="60" borderId="13" xfId="0" applyNumberFormat="1" applyFont="1" applyFill="1" applyBorder="1" applyAlignment="1" applyProtection="1">
      <alignment horizontal="center" wrapText="1"/>
    </xf>
    <xf numFmtId="0" fontId="22" fillId="60" borderId="0" xfId="0" applyNumberFormat="1" applyFont="1" applyFill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horizontal="center" wrapText="1"/>
    </xf>
    <xf numFmtId="0" fontId="22" fillId="60" borderId="0" xfId="0" applyNumberFormat="1" applyFont="1" applyFill="1" applyBorder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wrapText="1"/>
    </xf>
    <xf numFmtId="41" fontId="22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>
      <alignment wrapText="1"/>
    </xf>
    <xf numFmtId="0" fontId="3" fillId="60" borderId="0" xfId="0" applyNumberFormat="1" applyFont="1" applyFill="1" applyAlignment="1" applyProtection="1">
      <alignment wrapText="1"/>
    </xf>
    <xf numFmtId="42" fontId="3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/>
    <xf numFmtId="0" fontId="22" fillId="60" borderId="0" xfId="0" applyNumberFormat="1" applyFont="1" applyFill="1" applyAlignment="1" applyProtection="1">
      <alignment horizontal="left"/>
    </xf>
    <xf numFmtId="41" fontId="3" fillId="60" borderId="0" xfId="0" applyNumberFormat="1" applyFont="1" applyFill="1" applyBorder="1" applyAlignment="1" applyProtection="1">
      <alignment wrapText="1"/>
    </xf>
    <xf numFmtId="0" fontId="22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/>
    <xf numFmtId="0" fontId="3" fillId="60" borderId="0" xfId="0" applyNumberFormat="1" applyFont="1" applyFill="1" applyAlignment="1" applyProtection="1">
      <alignment horizontal="left" indent="1"/>
    </xf>
    <xf numFmtId="0" fontId="22" fillId="60" borderId="0" xfId="0" applyNumberFormat="1" applyFont="1" applyFill="1" applyBorder="1" applyAlignment="1" applyProtection="1">
      <alignment horizontal="left"/>
    </xf>
    <xf numFmtId="44" fontId="3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/>
    <xf numFmtId="44" fontId="66" fillId="60" borderId="0" xfId="980" applyFont="1" applyFill="1" applyBorder="1" applyAlignment="1" applyProtection="1">
      <alignment wrapText="1"/>
    </xf>
    <xf numFmtId="44" fontId="66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>
      <alignment wrapText="1"/>
    </xf>
    <xf numFmtId="44" fontId="22" fillId="0" borderId="3" xfId="980" applyFont="1" applyFill="1" applyBorder="1"/>
    <xf numFmtId="44" fontId="22" fillId="0" borderId="0" xfId="980" applyFont="1" applyFill="1" applyBorder="1"/>
    <xf numFmtId="44" fontId="62" fillId="0" borderId="0" xfId="980" applyFont="1" applyBorder="1"/>
    <xf numFmtId="43" fontId="22" fillId="0" borderId="0" xfId="1" applyFont="1" applyFill="1" applyBorder="1"/>
    <xf numFmtId="165" fontId="3" fillId="2" borderId="24" xfId="1" applyNumberFormat="1" applyFont="1" applyFill="1" applyBorder="1"/>
    <xf numFmtId="165" fontId="3" fillId="2" borderId="24" xfId="1" applyNumberFormat="1" applyFont="1" applyFill="1" applyBorder="1" applyAlignment="1">
      <alignment horizontal="center"/>
    </xf>
    <xf numFmtId="0" fontId="3" fillId="0" borderId="2" xfId="2" applyFont="1" applyFill="1" applyBorder="1"/>
    <xf numFmtId="165" fontId="3" fillId="0" borderId="27" xfId="1" applyNumberFormat="1" applyFont="1" applyBorder="1"/>
    <xf numFmtId="165" fontId="3" fillId="0" borderId="2" xfId="1" applyNumberFormat="1" applyFont="1" applyBorder="1"/>
    <xf numFmtId="0" fontId="62" fillId="0" borderId="2" xfId="2" applyFont="1" applyBorder="1"/>
    <xf numFmtId="165" fontId="3" fillId="0" borderId="2" xfId="1" applyNumberFormat="1" applyFont="1" applyFill="1" applyBorder="1" applyAlignment="1">
      <alignment horizontal="center"/>
    </xf>
    <xf numFmtId="0" fontId="69" fillId="62" borderId="0" xfId="0" applyFont="1" applyFill="1" applyAlignment="1">
      <alignment horizontal="left" vertical="center"/>
    </xf>
    <xf numFmtId="0" fontId="22" fillId="0" borderId="24" xfId="28" applyFont="1" applyFill="1" applyBorder="1" applyAlignment="1">
      <alignment horizontal="center" wrapText="1"/>
    </xf>
    <xf numFmtId="0" fontId="22" fillId="0" borderId="25" xfId="28" applyFont="1" applyFill="1" applyBorder="1" applyAlignment="1">
      <alignment horizontal="center" wrapText="1"/>
    </xf>
    <xf numFmtId="0" fontId="22" fillId="0" borderId="26" xfId="28" applyFont="1" applyFill="1" applyBorder="1" applyAlignment="1">
      <alignment horizontal="center" wrapText="1"/>
    </xf>
    <xf numFmtId="0" fontId="3" fillId="60" borderId="0" xfId="0" applyNumberFormat="1" applyFont="1" applyFill="1" applyAlignment="1" applyProtection="1">
      <alignment horizontal="center"/>
    </xf>
    <xf numFmtId="165" fontId="22" fillId="0" borderId="3" xfId="1" applyNumberFormat="1" applyFont="1" applyFill="1" applyBorder="1"/>
    <xf numFmtId="178" fontId="22" fillId="0" borderId="3" xfId="980" applyNumberFormat="1" applyFont="1" applyFill="1" applyBorder="1"/>
    <xf numFmtId="178" fontId="3" fillId="0" borderId="0" xfId="980" applyNumberFormat="1" applyFont="1"/>
    <xf numFmtId="165" fontId="62" fillId="0" borderId="0" xfId="1" applyNumberFormat="1" applyFont="1" applyBorder="1"/>
    <xf numFmtId="165" fontId="3" fillId="0" borderId="0" xfId="1" applyNumberFormat="1" applyFont="1"/>
  </cellXfs>
  <cellStyles count="981">
    <cellStyle name="20% - Accent1 2" xfId="32"/>
    <cellStyle name="20% - Accent1 2 2" xfId="33"/>
    <cellStyle name="20% - Accent1 2 3" xfId="34"/>
    <cellStyle name="20% - Accent1 2 4" xfId="35"/>
    <cellStyle name="20% - Accent1 2 5" xfId="36"/>
    <cellStyle name="20% - Accent1 3" xfId="37"/>
    <cellStyle name="20% - Accent1 4" xfId="38"/>
    <cellStyle name="20% - Accent1 5" xfId="39"/>
    <cellStyle name="20% - Accent2 2" xfId="40"/>
    <cellStyle name="20% - Accent2 2 2" xfId="41"/>
    <cellStyle name="20% - Accent2 2 3" xfId="42"/>
    <cellStyle name="20% - Accent2 2 4" xfId="43"/>
    <cellStyle name="20% - Accent2 2 5" xfId="44"/>
    <cellStyle name="20% - Accent2 3" xfId="45"/>
    <cellStyle name="20% - Accent2 4" xfId="46"/>
    <cellStyle name="20% - Accent2 5" xfId="47"/>
    <cellStyle name="20% - Accent3 2" xfId="48"/>
    <cellStyle name="20% - Accent3 2 2" xfId="49"/>
    <cellStyle name="20% - Accent3 2 3" xfId="50"/>
    <cellStyle name="20% - Accent3 2 4" xfId="51"/>
    <cellStyle name="20% - Accent3 2 5" xfId="52"/>
    <cellStyle name="20% - Accent3 3" xfId="53"/>
    <cellStyle name="20% - Accent3 4" xfId="54"/>
    <cellStyle name="20% - Accent3 5" xfId="55"/>
    <cellStyle name="20% - Accent4 2" xfId="56"/>
    <cellStyle name="20% - Accent4 2 2" xfId="57"/>
    <cellStyle name="20% - Accent4 2 3" xfId="58"/>
    <cellStyle name="20% - Accent4 2 4" xfId="59"/>
    <cellStyle name="20% - Accent4 2 5" xfId="60"/>
    <cellStyle name="20% - Accent4 3" xfId="61"/>
    <cellStyle name="20% - Accent4 4" xfId="62"/>
    <cellStyle name="20% - Accent4 5" xfId="63"/>
    <cellStyle name="20% - Accent5 2" xfId="64"/>
    <cellStyle name="20% - Accent5 2 2" xfId="65"/>
    <cellStyle name="20% - Accent5 2 3" xfId="66"/>
    <cellStyle name="20% - Accent5 2 4" xfId="67"/>
    <cellStyle name="20% - Accent5 2 5" xfId="68"/>
    <cellStyle name="20% - Accent5 3" xfId="69"/>
    <cellStyle name="20% - Accent5 4" xfId="70"/>
    <cellStyle name="20% - Accent5 5" xfId="71"/>
    <cellStyle name="20% - Accent6 2" xfId="72"/>
    <cellStyle name="20% - Accent6 2 2" xfId="73"/>
    <cellStyle name="20% - Accent6 2 3" xfId="74"/>
    <cellStyle name="20% - Accent6 2 4" xfId="75"/>
    <cellStyle name="20% - Accent6 2 5" xfId="76"/>
    <cellStyle name="20% - Accent6 3" xfId="77"/>
    <cellStyle name="20% - Accent6 4" xfId="78"/>
    <cellStyle name="20% - Accent6 5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5" xfId="87"/>
    <cellStyle name="40% - Accent2 2" xfId="88"/>
    <cellStyle name="40% - Accent2 2 2" xfId="89"/>
    <cellStyle name="40% - Accent2 2 3" xfId="90"/>
    <cellStyle name="40% - Accent2 2 4" xfId="91"/>
    <cellStyle name="40% - Accent2 2 5" xfId="92"/>
    <cellStyle name="40% - Accent2 3" xfId="93"/>
    <cellStyle name="40% - Accent2 4" xfId="94"/>
    <cellStyle name="40% - Accent2 5" xfId="95"/>
    <cellStyle name="40% - Accent3 2" xfId="96"/>
    <cellStyle name="40% - Accent3 2 2" xfId="97"/>
    <cellStyle name="40% - Accent3 2 3" xfId="98"/>
    <cellStyle name="40% - Accent3 2 4" xfId="99"/>
    <cellStyle name="40% - Accent3 2 5" xfId="100"/>
    <cellStyle name="40% - Accent3 3" xfId="101"/>
    <cellStyle name="40% - Accent3 4" xfId="102"/>
    <cellStyle name="40% - Accent3 5" xfId="103"/>
    <cellStyle name="40% - Accent4 2" xfId="104"/>
    <cellStyle name="40% - Accent4 2 2" xfId="105"/>
    <cellStyle name="40% - Accent4 2 3" xfId="106"/>
    <cellStyle name="40% - Accent4 2 4" xfId="107"/>
    <cellStyle name="40% - Accent4 2 5" xfId="108"/>
    <cellStyle name="40% - Accent4 3" xfId="109"/>
    <cellStyle name="40% - Accent4 4" xfId="110"/>
    <cellStyle name="40% - Accent4 5" xfId="111"/>
    <cellStyle name="40% - Accent5 2" xfId="112"/>
    <cellStyle name="40% - Accent5 2 2" xfId="113"/>
    <cellStyle name="40% - Accent5 2 3" xfId="114"/>
    <cellStyle name="40% - Accent5 2 4" xfId="115"/>
    <cellStyle name="40% - Accent5 2 5" xfId="116"/>
    <cellStyle name="40% - Accent5 3" xfId="117"/>
    <cellStyle name="40% - Accent5 4" xfId="118"/>
    <cellStyle name="40% - Accent5 5" xfId="119"/>
    <cellStyle name="40% - Accent6 2" xfId="120"/>
    <cellStyle name="40% - Accent6 2 2" xfId="121"/>
    <cellStyle name="40% - Accent6 2 3" xfId="122"/>
    <cellStyle name="40% - Accent6 2 4" xfId="123"/>
    <cellStyle name="40% - Accent6 2 5" xfId="124"/>
    <cellStyle name="40% - Accent6 3" xfId="125"/>
    <cellStyle name="40% - Accent6 4" xfId="126"/>
    <cellStyle name="40% - Accent6 5" xfId="127"/>
    <cellStyle name="60% - Accent1 2" xfId="128"/>
    <cellStyle name="60% - Accent1 2 2" xfId="129"/>
    <cellStyle name="60% - Accent1 3" xfId="130"/>
    <cellStyle name="60% - Accent1 4" xfId="131"/>
    <cellStyle name="60% - Accent2 2" xfId="132"/>
    <cellStyle name="60% - Accent2 2 2" xfId="133"/>
    <cellStyle name="60% - Accent2 3" xfId="134"/>
    <cellStyle name="60% - Accent2 4" xfId="135"/>
    <cellStyle name="60% - Accent3 2" xfId="136"/>
    <cellStyle name="60% - Accent3 2 2" xfId="137"/>
    <cellStyle name="60% - Accent3 3" xfId="138"/>
    <cellStyle name="60% - Accent3 4" xfId="139"/>
    <cellStyle name="60% - Accent4 2" xfId="140"/>
    <cellStyle name="60% - Accent4 2 2" xfId="141"/>
    <cellStyle name="60% - Accent4 3" xfId="142"/>
    <cellStyle name="60% - Accent4 4" xfId="143"/>
    <cellStyle name="60% - Accent5 2" xfId="144"/>
    <cellStyle name="60% - Accent5 2 2" xfId="145"/>
    <cellStyle name="60% - Accent5 3" xfId="146"/>
    <cellStyle name="60% - Accent5 4" xfId="147"/>
    <cellStyle name="60% - Accent6 2" xfId="148"/>
    <cellStyle name="60% - Accent6 2 2" xfId="149"/>
    <cellStyle name="60% - Accent6 3" xfId="150"/>
    <cellStyle name="60% - Accent6 4" xfId="151"/>
    <cellStyle name="Accent1 2" xfId="152"/>
    <cellStyle name="Accent1 2 2" xfId="153"/>
    <cellStyle name="Accent1 3" xfId="154"/>
    <cellStyle name="Accent1 4" xfId="155"/>
    <cellStyle name="Accent2 2" xfId="156"/>
    <cellStyle name="Accent2 2 2" xfId="157"/>
    <cellStyle name="Accent2 3" xfId="158"/>
    <cellStyle name="Accent2 4" xfId="159"/>
    <cellStyle name="Accent3 2" xfId="160"/>
    <cellStyle name="Accent3 2 2" xfId="161"/>
    <cellStyle name="Accent3 3" xfId="162"/>
    <cellStyle name="Accent3 4" xfId="163"/>
    <cellStyle name="Accent4 2" xfId="164"/>
    <cellStyle name="Accent4 2 2" xfId="165"/>
    <cellStyle name="Accent4 3" xfId="166"/>
    <cellStyle name="Accent4 4" xfId="167"/>
    <cellStyle name="Accent5 2" xfId="168"/>
    <cellStyle name="Accent5 2 2" xfId="169"/>
    <cellStyle name="Accent5 3" xfId="170"/>
    <cellStyle name="Accent5 4" xfId="171"/>
    <cellStyle name="Accent6 2" xfId="172"/>
    <cellStyle name="Accent6 2 2" xfId="173"/>
    <cellStyle name="Accent6 3" xfId="174"/>
    <cellStyle name="Accent6 4" xfId="175"/>
    <cellStyle name="Bad 2" xfId="176"/>
    <cellStyle name="Bad 2 2" xfId="177"/>
    <cellStyle name="Bad 3" xfId="178"/>
    <cellStyle name="Bad 4" xfId="179"/>
    <cellStyle name="Calculation 2" xfId="180"/>
    <cellStyle name="Calculation 2 2" xfId="181"/>
    <cellStyle name="Calculation 3" xfId="182"/>
    <cellStyle name="Calculation 3 10" xfId="183"/>
    <cellStyle name="Calculation 3 10 2" xfId="184"/>
    <cellStyle name="Calculation 3 11" xfId="185"/>
    <cellStyle name="Calculation 3 2" xfId="186"/>
    <cellStyle name="Calculation 3 2 10" xfId="187"/>
    <cellStyle name="Calculation 3 2 2" xfId="188"/>
    <cellStyle name="Calculation 3 2 2 2" xfId="189"/>
    <cellStyle name="Calculation 3 2 2 2 2" xfId="190"/>
    <cellStyle name="Calculation 3 2 2 3" xfId="191"/>
    <cellStyle name="Calculation 3 2 3" xfId="192"/>
    <cellStyle name="Calculation 3 2 3 2" xfId="193"/>
    <cellStyle name="Calculation 3 2 3 2 2" xfId="194"/>
    <cellStyle name="Calculation 3 2 3 3" xfId="195"/>
    <cellStyle name="Calculation 3 2 4" xfId="196"/>
    <cellStyle name="Calculation 3 2 4 2" xfId="197"/>
    <cellStyle name="Calculation 3 2 4 2 2" xfId="198"/>
    <cellStyle name="Calculation 3 2 4 3" xfId="199"/>
    <cellStyle name="Calculation 3 2 5" xfId="200"/>
    <cellStyle name="Calculation 3 2 5 2" xfId="201"/>
    <cellStyle name="Calculation 3 2 5 2 2" xfId="202"/>
    <cellStyle name="Calculation 3 2 5 3" xfId="203"/>
    <cellStyle name="Calculation 3 2 6" xfId="204"/>
    <cellStyle name="Calculation 3 2 6 2" xfId="205"/>
    <cellStyle name="Calculation 3 2 6 2 2" xfId="206"/>
    <cellStyle name="Calculation 3 2 6 3" xfId="207"/>
    <cellStyle name="Calculation 3 2 7" xfId="208"/>
    <cellStyle name="Calculation 3 2 7 2" xfId="209"/>
    <cellStyle name="Calculation 3 2 7 2 2" xfId="210"/>
    <cellStyle name="Calculation 3 2 7 3" xfId="211"/>
    <cellStyle name="Calculation 3 2 8" xfId="212"/>
    <cellStyle name="Calculation 3 2 8 2" xfId="213"/>
    <cellStyle name="Calculation 3 2 8 2 2" xfId="214"/>
    <cellStyle name="Calculation 3 2 8 3" xfId="215"/>
    <cellStyle name="Calculation 3 2 9" xfId="216"/>
    <cellStyle name="Calculation 3 2 9 2" xfId="217"/>
    <cellStyle name="Calculation 3 3" xfId="218"/>
    <cellStyle name="Calculation 3 3 2" xfId="219"/>
    <cellStyle name="Calculation 3 3 2 2" xfId="220"/>
    <cellStyle name="Calculation 3 3 3" xfId="221"/>
    <cellStyle name="Calculation 3 4" xfId="222"/>
    <cellStyle name="Calculation 3 4 2" xfId="223"/>
    <cellStyle name="Calculation 3 4 2 2" xfId="224"/>
    <cellStyle name="Calculation 3 4 3" xfId="225"/>
    <cellStyle name="Calculation 3 5" xfId="226"/>
    <cellStyle name="Calculation 3 5 2" xfId="227"/>
    <cellStyle name="Calculation 3 5 2 2" xfId="228"/>
    <cellStyle name="Calculation 3 5 3" xfId="229"/>
    <cellStyle name="Calculation 3 6" xfId="230"/>
    <cellStyle name="Calculation 3 6 2" xfId="231"/>
    <cellStyle name="Calculation 3 6 2 2" xfId="232"/>
    <cellStyle name="Calculation 3 6 3" xfId="233"/>
    <cellStyle name="Calculation 3 7" xfId="234"/>
    <cellStyle name="Calculation 3 7 2" xfId="235"/>
    <cellStyle name="Calculation 3 7 2 2" xfId="236"/>
    <cellStyle name="Calculation 3 7 3" xfId="237"/>
    <cellStyle name="Calculation 3 8" xfId="238"/>
    <cellStyle name="Calculation 3 8 2" xfId="239"/>
    <cellStyle name="Calculation 3 8 2 2" xfId="240"/>
    <cellStyle name="Calculation 3 8 3" xfId="241"/>
    <cellStyle name="Calculation 3 9" xfId="242"/>
    <cellStyle name="Calculation 3 9 2" xfId="243"/>
    <cellStyle name="Calculation 3 9 2 2" xfId="244"/>
    <cellStyle name="Calculation 3 9 3" xfId="245"/>
    <cellStyle name="Calculation 4" xfId="246"/>
    <cellStyle name="Calculation 4 10" xfId="247"/>
    <cellStyle name="Calculation 4 10 2" xfId="248"/>
    <cellStyle name="Calculation 4 11" xfId="249"/>
    <cellStyle name="Calculation 4 2" xfId="250"/>
    <cellStyle name="Calculation 4 2 10" xfId="251"/>
    <cellStyle name="Calculation 4 2 2" xfId="252"/>
    <cellStyle name="Calculation 4 2 2 2" xfId="253"/>
    <cellStyle name="Calculation 4 2 2 2 2" xfId="254"/>
    <cellStyle name="Calculation 4 2 2 3" xfId="255"/>
    <cellStyle name="Calculation 4 2 3" xfId="256"/>
    <cellStyle name="Calculation 4 2 3 2" xfId="257"/>
    <cellStyle name="Calculation 4 2 3 2 2" xfId="258"/>
    <cellStyle name="Calculation 4 2 3 3" xfId="259"/>
    <cellStyle name="Calculation 4 2 4" xfId="260"/>
    <cellStyle name="Calculation 4 2 4 2" xfId="261"/>
    <cellStyle name="Calculation 4 2 4 2 2" xfId="262"/>
    <cellStyle name="Calculation 4 2 4 3" xfId="263"/>
    <cellStyle name="Calculation 4 2 5" xfId="264"/>
    <cellStyle name="Calculation 4 2 5 2" xfId="265"/>
    <cellStyle name="Calculation 4 2 5 2 2" xfId="266"/>
    <cellStyle name="Calculation 4 2 5 3" xfId="267"/>
    <cellStyle name="Calculation 4 2 6" xfId="268"/>
    <cellStyle name="Calculation 4 2 6 2" xfId="269"/>
    <cellStyle name="Calculation 4 2 6 2 2" xfId="270"/>
    <cellStyle name="Calculation 4 2 6 3" xfId="271"/>
    <cellStyle name="Calculation 4 2 7" xfId="272"/>
    <cellStyle name="Calculation 4 2 7 2" xfId="273"/>
    <cellStyle name="Calculation 4 2 7 2 2" xfId="274"/>
    <cellStyle name="Calculation 4 2 7 3" xfId="275"/>
    <cellStyle name="Calculation 4 2 8" xfId="276"/>
    <cellStyle name="Calculation 4 2 8 2" xfId="277"/>
    <cellStyle name="Calculation 4 2 8 2 2" xfId="278"/>
    <cellStyle name="Calculation 4 2 8 3" xfId="279"/>
    <cellStyle name="Calculation 4 2 9" xfId="280"/>
    <cellStyle name="Calculation 4 2 9 2" xfId="281"/>
    <cellStyle name="Calculation 4 3" xfId="282"/>
    <cellStyle name="Calculation 4 3 2" xfId="283"/>
    <cellStyle name="Calculation 4 3 2 2" xfId="284"/>
    <cellStyle name="Calculation 4 3 3" xfId="285"/>
    <cellStyle name="Calculation 4 4" xfId="286"/>
    <cellStyle name="Calculation 4 4 2" xfId="287"/>
    <cellStyle name="Calculation 4 4 2 2" xfId="288"/>
    <cellStyle name="Calculation 4 4 3" xfId="289"/>
    <cellStyle name="Calculation 4 5" xfId="290"/>
    <cellStyle name="Calculation 4 5 2" xfId="291"/>
    <cellStyle name="Calculation 4 5 2 2" xfId="292"/>
    <cellStyle name="Calculation 4 5 3" xfId="293"/>
    <cellStyle name="Calculation 4 6" xfId="294"/>
    <cellStyle name="Calculation 4 6 2" xfId="295"/>
    <cellStyle name="Calculation 4 6 2 2" xfId="296"/>
    <cellStyle name="Calculation 4 6 3" xfId="297"/>
    <cellStyle name="Calculation 4 7" xfId="298"/>
    <cellStyle name="Calculation 4 7 2" xfId="299"/>
    <cellStyle name="Calculation 4 7 2 2" xfId="300"/>
    <cellStyle name="Calculation 4 7 3" xfId="301"/>
    <cellStyle name="Calculation 4 8" xfId="302"/>
    <cellStyle name="Calculation 4 8 2" xfId="303"/>
    <cellStyle name="Calculation 4 8 2 2" xfId="304"/>
    <cellStyle name="Calculation 4 8 3" xfId="305"/>
    <cellStyle name="Calculation 4 9" xfId="306"/>
    <cellStyle name="Calculation 4 9 2" xfId="307"/>
    <cellStyle name="Calculation 4 9 2 2" xfId="308"/>
    <cellStyle name="Calculation 4 9 3" xfId="309"/>
    <cellStyle name="ChartingText" xfId="310"/>
    <cellStyle name="Check Cell 2" xfId="311"/>
    <cellStyle name="Check Cell 2 2" xfId="312"/>
    <cellStyle name="Check Cell 3" xfId="313"/>
    <cellStyle name="Check Cell 4" xfId="314"/>
    <cellStyle name="ColumnHeaderNormal" xfId="315"/>
    <cellStyle name="Comma" xfId="1" builtinId="3"/>
    <cellStyle name="Comma 16" xfId="316"/>
    <cellStyle name="Comma 2" xfId="3"/>
    <cellStyle name="Comma 2 2" xfId="4"/>
    <cellStyle name="Comma 2 2 2" xfId="317"/>
    <cellStyle name="Comma 2 2 2 2" xfId="318"/>
    <cellStyle name="Comma 2 2 2 3" xfId="319"/>
    <cellStyle name="Comma 2 3" xfId="320"/>
    <cellStyle name="Comma 2 4" xfId="321"/>
    <cellStyle name="Comma 2 5" xfId="322"/>
    <cellStyle name="Comma 3" xfId="5"/>
    <cellStyle name="Comma 3 2" xfId="6"/>
    <cellStyle name="Comma 4" xfId="7"/>
    <cellStyle name="Comma 4 2" xfId="323"/>
    <cellStyle name="Comma 4 2 2" xfId="324"/>
    <cellStyle name="Comma 4 3" xfId="325"/>
    <cellStyle name="Comma 4 4" xfId="326"/>
    <cellStyle name="Comma 5" xfId="8"/>
    <cellStyle name="Comma 5 2" xfId="327"/>
    <cellStyle name="Comma 5 3" xfId="9"/>
    <cellStyle name="Comma 6" xfId="10"/>
    <cellStyle name="Comma 6 2" xfId="328"/>
    <cellStyle name="Comma 7" xfId="11"/>
    <cellStyle name="Comma 7 2" xfId="329"/>
    <cellStyle name="Comma 8" xfId="330"/>
    <cellStyle name="Currency" xfId="980" builtinId="4"/>
    <cellStyle name="Currency 2" xfId="12"/>
    <cellStyle name="Currency 2 2" xfId="30"/>
    <cellStyle name="Currency 2 2 2" xfId="331"/>
    <cellStyle name="Currency 2 2 2 2" xfId="332"/>
    <cellStyle name="Currency 2 2 2 3" xfId="333"/>
    <cellStyle name="Currency 2 3" xfId="334"/>
    <cellStyle name="Currency 3" xfId="13"/>
    <cellStyle name="Currency 3 2" xfId="335"/>
    <cellStyle name="Currency 3 2 2" xfId="336"/>
    <cellStyle name="Currency 3 3" xfId="337"/>
    <cellStyle name="Currency 3 4" xfId="338"/>
    <cellStyle name="Currency 4" xfId="339"/>
    <cellStyle name="Currency 5" xfId="340"/>
    <cellStyle name="Explanatory Text 2" xfId="341"/>
    <cellStyle name="Explanatory Text 2 2" xfId="342"/>
    <cellStyle name="Explanatory Text 3" xfId="343"/>
    <cellStyle name="Explanatory Text 4" xfId="344"/>
    <cellStyle name="g4Num" xfId="345"/>
    <cellStyle name="g4Percent" xfId="346"/>
    <cellStyle name="gAsDays" xfId="347"/>
    <cellStyle name="gAsMultiple" xfId="348"/>
    <cellStyle name="gAsNum" xfId="349"/>
    <cellStyle name="gAsPercent" xfId="350"/>
    <cellStyle name="gAsText" xfId="351"/>
    <cellStyle name="gColumnTop" xfId="352"/>
    <cellStyle name="gDays" xfId="353"/>
    <cellStyle name="gHeading" xfId="354"/>
    <cellStyle name="gLastStep" xfId="355"/>
    <cellStyle name="gMultiple" xfId="356"/>
    <cellStyle name="gNum" xfId="357"/>
    <cellStyle name="Good 2" xfId="358"/>
    <cellStyle name="Good 2 2" xfId="359"/>
    <cellStyle name="Good 3" xfId="360"/>
    <cellStyle name="Good 4" xfId="361"/>
    <cellStyle name="gPercent" xfId="362"/>
    <cellStyle name="gText" xfId="363"/>
    <cellStyle name="gUSD" xfId="364"/>
    <cellStyle name="Heading 1 2" xfId="365"/>
    <cellStyle name="Heading 1 2 2" xfId="366"/>
    <cellStyle name="Heading 1 3" xfId="367"/>
    <cellStyle name="Heading 1 4" xfId="368"/>
    <cellStyle name="Heading 2 2" xfId="369"/>
    <cellStyle name="Heading 2 2 2" xfId="370"/>
    <cellStyle name="Heading 2 3" xfId="371"/>
    <cellStyle name="Heading 2 4" xfId="372"/>
    <cellStyle name="Heading 3 2" xfId="373"/>
    <cellStyle name="Heading 3 2 2" xfId="374"/>
    <cellStyle name="Heading 3 3" xfId="375"/>
    <cellStyle name="Heading 3 3 2" xfId="376"/>
    <cellStyle name="Heading 3 3 3" xfId="377"/>
    <cellStyle name="Heading 3 3 4" xfId="378"/>
    <cellStyle name="Heading 3 4" xfId="379"/>
    <cellStyle name="Heading 3 4 2" xfId="380"/>
    <cellStyle name="Heading 3 4 3" xfId="381"/>
    <cellStyle name="Heading 3 4 4" xfId="382"/>
    <cellStyle name="Heading 4 2" xfId="383"/>
    <cellStyle name="Heading 4 2 2" xfId="384"/>
    <cellStyle name="Heading 4 3" xfId="385"/>
    <cellStyle name="Heading 4 4" xfId="386"/>
    <cellStyle name="Hyperlink 2" xfId="14"/>
    <cellStyle name="Input 2" xfId="387"/>
    <cellStyle name="Input 2 2" xfId="388"/>
    <cellStyle name="Input 3" xfId="389"/>
    <cellStyle name="Input 3 10" xfId="390"/>
    <cellStyle name="Input 3 10 2" xfId="391"/>
    <cellStyle name="Input 3 11" xfId="392"/>
    <cellStyle name="Input 3 2" xfId="393"/>
    <cellStyle name="Input 3 2 10" xfId="394"/>
    <cellStyle name="Input 3 2 2" xfId="395"/>
    <cellStyle name="Input 3 2 2 2" xfId="396"/>
    <cellStyle name="Input 3 2 2 2 2" xfId="397"/>
    <cellStyle name="Input 3 2 2 3" xfId="398"/>
    <cellStyle name="Input 3 2 3" xfId="399"/>
    <cellStyle name="Input 3 2 3 2" xfId="400"/>
    <cellStyle name="Input 3 2 3 2 2" xfId="401"/>
    <cellStyle name="Input 3 2 3 3" xfId="402"/>
    <cellStyle name="Input 3 2 4" xfId="403"/>
    <cellStyle name="Input 3 2 4 2" xfId="404"/>
    <cellStyle name="Input 3 2 4 2 2" xfId="405"/>
    <cellStyle name="Input 3 2 4 3" xfId="406"/>
    <cellStyle name="Input 3 2 5" xfId="407"/>
    <cellStyle name="Input 3 2 5 2" xfId="408"/>
    <cellStyle name="Input 3 2 5 2 2" xfId="409"/>
    <cellStyle name="Input 3 2 5 3" xfId="410"/>
    <cellStyle name="Input 3 2 6" xfId="411"/>
    <cellStyle name="Input 3 2 6 2" xfId="412"/>
    <cellStyle name="Input 3 2 6 2 2" xfId="413"/>
    <cellStyle name="Input 3 2 6 3" xfId="414"/>
    <cellStyle name="Input 3 2 7" xfId="415"/>
    <cellStyle name="Input 3 2 7 2" xfId="416"/>
    <cellStyle name="Input 3 2 7 2 2" xfId="417"/>
    <cellStyle name="Input 3 2 7 3" xfId="418"/>
    <cellStyle name="Input 3 2 8" xfId="419"/>
    <cellStyle name="Input 3 2 8 2" xfId="420"/>
    <cellStyle name="Input 3 2 8 2 2" xfId="421"/>
    <cellStyle name="Input 3 2 8 3" xfId="422"/>
    <cellStyle name="Input 3 2 9" xfId="423"/>
    <cellStyle name="Input 3 2 9 2" xfId="424"/>
    <cellStyle name="Input 3 3" xfId="425"/>
    <cellStyle name="Input 3 3 2" xfId="426"/>
    <cellStyle name="Input 3 3 2 2" xfId="427"/>
    <cellStyle name="Input 3 3 3" xfId="428"/>
    <cellStyle name="Input 3 4" xfId="429"/>
    <cellStyle name="Input 3 4 2" xfId="430"/>
    <cellStyle name="Input 3 4 2 2" xfId="431"/>
    <cellStyle name="Input 3 4 3" xfId="432"/>
    <cellStyle name="Input 3 5" xfId="433"/>
    <cellStyle name="Input 3 5 2" xfId="434"/>
    <cellStyle name="Input 3 5 2 2" xfId="435"/>
    <cellStyle name="Input 3 5 3" xfId="436"/>
    <cellStyle name="Input 3 6" xfId="437"/>
    <cellStyle name="Input 3 6 2" xfId="438"/>
    <cellStyle name="Input 3 6 2 2" xfId="439"/>
    <cellStyle name="Input 3 6 3" xfId="440"/>
    <cellStyle name="Input 3 7" xfId="441"/>
    <cellStyle name="Input 3 7 2" xfId="442"/>
    <cellStyle name="Input 3 7 2 2" xfId="443"/>
    <cellStyle name="Input 3 7 3" xfId="444"/>
    <cellStyle name="Input 3 8" xfId="445"/>
    <cellStyle name="Input 3 8 2" xfId="446"/>
    <cellStyle name="Input 3 8 2 2" xfId="447"/>
    <cellStyle name="Input 3 8 3" xfId="448"/>
    <cellStyle name="Input 3 9" xfId="449"/>
    <cellStyle name="Input 3 9 2" xfId="450"/>
    <cellStyle name="Input 3 9 2 2" xfId="451"/>
    <cellStyle name="Input 3 9 3" xfId="452"/>
    <cellStyle name="Input 4" xfId="453"/>
    <cellStyle name="Input 4 10" xfId="454"/>
    <cellStyle name="Input 4 10 2" xfId="455"/>
    <cellStyle name="Input 4 11" xfId="456"/>
    <cellStyle name="Input 4 2" xfId="457"/>
    <cellStyle name="Input 4 2 10" xfId="458"/>
    <cellStyle name="Input 4 2 2" xfId="459"/>
    <cellStyle name="Input 4 2 2 2" xfId="460"/>
    <cellStyle name="Input 4 2 2 2 2" xfId="461"/>
    <cellStyle name="Input 4 2 2 3" xfId="462"/>
    <cellStyle name="Input 4 2 3" xfId="463"/>
    <cellStyle name="Input 4 2 3 2" xfId="464"/>
    <cellStyle name="Input 4 2 3 2 2" xfId="465"/>
    <cellStyle name="Input 4 2 3 3" xfId="466"/>
    <cellStyle name="Input 4 2 4" xfId="467"/>
    <cellStyle name="Input 4 2 4 2" xfId="468"/>
    <cellStyle name="Input 4 2 4 2 2" xfId="469"/>
    <cellStyle name="Input 4 2 4 3" xfId="470"/>
    <cellStyle name="Input 4 2 5" xfId="471"/>
    <cellStyle name="Input 4 2 5 2" xfId="472"/>
    <cellStyle name="Input 4 2 5 2 2" xfId="473"/>
    <cellStyle name="Input 4 2 5 3" xfId="474"/>
    <cellStyle name="Input 4 2 6" xfId="475"/>
    <cellStyle name="Input 4 2 6 2" xfId="476"/>
    <cellStyle name="Input 4 2 6 2 2" xfId="477"/>
    <cellStyle name="Input 4 2 6 3" xfId="478"/>
    <cellStyle name="Input 4 2 7" xfId="479"/>
    <cellStyle name="Input 4 2 7 2" xfId="480"/>
    <cellStyle name="Input 4 2 7 2 2" xfId="481"/>
    <cellStyle name="Input 4 2 7 3" xfId="482"/>
    <cellStyle name="Input 4 2 8" xfId="483"/>
    <cellStyle name="Input 4 2 8 2" xfId="484"/>
    <cellStyle name="Input 4 2 8 2 2" xfId="485"/>
    <cellStyle name="Input 4 2 8 3" xfId="486"/>
    <cellStyle name="Input 4 2 9" xfId="487"/>
    <cellStyle name="Input 4 2 9 2" xfId="488"/>
    <cellStyle name="Input 4 3" xfId="489"/>
    <cellStyle name="Input 4 3 2" xfId="490"/>
    <cellStyle name="Input 4 3 2 2" xfId="491"/>
    <cellStyle name="Input 4 3 3" xfId="492"/>
    <cellStyle name="Input 4 4" xfId="493"/>
    <cellStyle name="Input 4 4 2" xfId="494"/>
    <cellStyle name="Input 4 4 2 2" xfId="495"/>
    <cellStyle name="Input 4 4 3" xfId="496"/>
    <cellStyle name="Input 4 5" xfId="497"/>
    <cellStyle name="Input 4 5 2" xfId="498"/>
    <cellStyle name="Input 4 5 2 2" xfId="499"/>
    <cellStyle name="Input 4 5 3" xfId="500"/>
    <cellStyle name="Input 4 6" xfId="501"/>
    <cellStyle name="Input 4 6 2" xfId="502"/>
    <cellStyle name="Input 4 6 2 2" xfId="503"/>
    <cellStyle name="Input 4 6 3" xfId="504"/>
    <cellStyle name="Input 4 7" xfId="505"/>
    <cellStyle name="Input 4 7 2" xfId="506"/>
    <cellStyle name="Input 4 7 2 2" xfId="507"/>
    <cellStyle name="Input 4 7 3" xfId="508"/>
    <cellStyle name="Input 4 8" xfId="509"/>
    <cellStyle name="Input 4 8 2" xfId="510"/>
    <cellStyle name="Input 4 8 2 2" xfId="511"/>
    <cellStyle name="Input 4 8 3" xfId="512"/>
    <cellStyle name="Input 4 9" xfId="513"/>
    <cellStyle name="Input 4 9 2" xfId="514"/>
    <cellStyle name="Input 4 9 2 2" xfId="515"/>
    <cellStyle name="Input 4 9 3" xfId="516"/>
    <cellStyle name="Invisible" xfId="517"/>
    <cellStyle name="Linked Cell 2" xfId="518"/>
    <cellStyle name="Linked Cell 2 2" xfId="519"/>
    <cellStyle name="Linked Cell 3" xfId="520"/>
    <cellStyle name="Linked Cell 4" xfId="521"/>
    <cellStyle name="Neutral 2" xfId="522"/>
    <cellStyle name="Neutral 2 2" xfId="523"/>
    <cellStyle name="Neutral 3" xfId="524"/>
    <cellStyle name="Neutral 4" xfId="525"/>
    <cellStyle name="NewColumnHeaderNormal" xfId="526"/>
    <cellStyle name="NewSectionHeaderNormal" xfId="527"/>
    <cellStyle name="NewTitleNormal" xfId="528"/>
    <cellStyle name="Normal" xfId="0" builtinId="0"/>
    <cellStyle name="Normal 10" xfId="529"/>
    <cellStyle name="Normal 11" xfId="530"/>
    <cellStyle name="Normal 2" xfId="15"/>
    <cellStyle name="Normal 2 2" xfId="16"/>
    <cellStyle name="Normal 2 2 2" xfId="28"/>
    <cellStyle name="Normal 2 2 2 2" xfId="29"/>
    <cellStyle name="Normal 2 2 2 3" xfId="531"/>
    <cellStyle name="Normal 2 3" xfId="532"/>
    <cellStyle name="Normal 2 4" xfId="533"/>
    <cellStyle name="Normal 2 5" xfId="534"/>
    <cellStyle name="Normal 3" xfId="17"/>
    <cellStyle name="Normal 3 2" xfId="535"/>
    <cellStyle name="Normal 3 2 2" xfId="536"/>
    <cellStyle name="Normal 3 2 2 2" xfId="537"/>
    <cellStyle name="Normal 3 2 2 3" xfId="538"/>
    <cellStyle name="Normal 3 3" xfId="539"/>
    <cellStyle name="Normal 4" xfId="18"/>
    <cellStyle name="Normal 4 2" xfId="19"/>
    <cellStyle name="Normal 4 2 2" xfId="540"/>
    <cellStyle name="Normal 4 2 3" xfId="541"/>
    <cellStyle name="Normal 5" xfId="20"/>
    <cellStyle name="Normal 5 2" xfId="31"/>
    <cellStyle name="Normal 5 2 2" xfId="542"/>
    <cellStyle name="Normal 5 2 3" xfId="543"/>
    <cellStyle name="Normal 5 2 4" xfId="544"/>
    <cellStyle name="Normal 5 3" xfId="545"/>
    <cellStyle name="Normal 5 3 2" xfId="546"/>
    <cellStyle name="Normal 5 3 3" xfId="547"/>
    <cellStyle name="Normal 5 3 4" xfId="548"/>
    <cellStyle name="Normal 5 4" xfId="549"/>
    <cellStyle name="Normal 5 4 2" xfId="550"/>
    <cellStyle name="Normal 5 4 3" xfId="551"/>
    <cellStyle name="Normal 5 4 4" xfId="552"/>
    <cellStyle name="Normal 5 5" xfId="553"/>
    <cellStyle name="Normal 5 6" xfId="554"/>
    <cellStyle name="Normal 5 7" xfId="555"/>
    <cellStyle name="Normal 6" xfId="21"/>
    <cellStyle name="Normal 6 2" xfId="22"/>
    <cellStyle name="Normal 7" xfId="23"/>
    <cellStyle name="Normal 7 2" xfId="556"/>
    <cellStyle name="Normal 7 3" xfId="557"/>
    <cellStyle name="Normal 7 4" xfId="558"/>
    <cellStyle name="Normal 7 5" xfId="559"/>
    <cellStyle name="Normal 8" xfId="560"/>
    <cellStyle name="Normal 8 2" xfId="561"/>
    <cellStyle name="Normal 8 2 2" xfId="562"/>
    <cellStyle name="Normal 8 2 2 2" xfId="563"/>
    <cellStyle name="Normal 8 2 3" xfId="564"/>
    <cellStyle name="Normal 8 3" xfId="565"/>
    <cellStyle name="Normal 9" xfId="566"/>
    <cellStyle name="Normal 9 2" xfId="567"/>
    <cellStyle name="Normal_PSCB financials reporting template" xfId="2"/>
    <cellStyle name="Note 2" xfId="568"/>
    <cellStyle name="Note 2 2" xfId="569"/>
    <cellStyle name="Note 2 3" xfId="570"/>
    <cellStyle name="Note 2 4" xfId="571"/>
    <cellStyle name="Note 2 5" xfId="572"/>
    <cellStyle name="Note 3" xfId="573"/>
    <cellStyle name="Note 3 10" xfId="574"/>
    <cellStyle name="Note 3 10 2" xfId="575"/>
    <cellStyle name="Note 3 11" xfId="576"/>
    <cellStyle name="Note 3 2" xfId="577"/>
    <cellStyle name="Note 3 2 10" xfId="578"/>
    <cellStyle name="Note 3 2 2" xfId="579"/>
    <cellStyle name="Note 3 2 2 2" xfId="580"/>
    <cellStyle name="Note 3 2 2 2 2" xfId="581"/>
    <cellStyle name="Note 3 2 2 3" xfId="582"/>
    <cellStyle name="Note 3 2 3" xfId="583"/>
    <cellStyle name="Note 3 2 3 2" xfId="584"/>
    <cellStyle name="Note 3 2 3 2 2" xfId="585"/>
    <cellStyle name="Note 3 2 3 3" xfId="586"/>
    <cellStyle name="Note 3 2 4" xfId="587"/>
    <cellStyle name="Note 3 2 4 2" xfId="588"/>
    <cellStyle name="Note 3 2 4 2 2" xfId="589"/>
    <cellStyle name="Note 3 2 4 3" xfId="590"/>
    <cellStyle name="Note 3 2 5" xfId="591"/>
    <cellStyle name="Note 3 2 5 2" xfId="592"/>
    <cellStyle name="Note 3 2 5 2 2" xfId="593"/>
    <cellStyle name="Note 3 2 5 3" xfId="594"/>
    <cellStyle name="Note 3 2 6" xfId="595"/>
    <cellStyle name="Note 3 2 6 2" xfId="596"/>
    <cellStyle name="Note 3 2 6 2 2" xfId="597"/>
    <cellStyle name="Note 3 2 6 3" xfId="598"/>
    <cellStyle name="Note 3 2 7" xfId="599"/>
    <cellStyle name="Note 3 2 7 2" xfId="600"/>
    <cellStyle name="Note 3 2 7 2 2" xfId="601"/>
    <cellStyle name="Note 3 2 7 3" xfId="602"/>
    <cellStyle name="Note 3 2 8" xfId="603"/>
    <cellStyle name="Note 3 2 8 2" xfId="604"/>
    <cellStyle name="Note 3 2 8 2 2" xfId="605"/>
    <cellStyle name="Note 3 2 8 3" xfId="606"/>
    <cellStyle name="Note 3 2 9" xfId="607"/>
    <cellStyle name="Note 3 2 9 2" xfId="608"/>
    <cellStyle name="Note 3 3" xfId="609"/>
    <cellStyle name="Note 3 3 2" xfId="610"/>
    <cellStyle name="Note 3 3 2 2" xfId="611"/>
    <cellStyle name="Note 3 3 3" xfId="612"/>
    <cellStyle name="Note 3 4" xfId="613"/>
    <cellStyle name="Note 3 4 2" xfId="614"/>
    <cellStyle name="Note 3 4 2 2" xfId="615"/>
    <cellStyle name="Note 3 4 3" xfId="616"/>
    <cellStyle name="Note 3 5" xfId="617"/>
    <cellStyle name="Note 3 5 2" xfId="618"/>
    <cellStyle name="Note 3 5 2 2" xfId="619"/>
    <cellStyle name="Note 3 5 3" xfId="620"/>
    <cellStyle name="Note 3 6" xfId="621"/>
    <cellStyle name="Note 3 6 2" xfId="622"/>
    <cellStyle name="Note 3 6 2 2" xfId="623"/>
    <cellStyle name="Note 3 6 3" xfId="624"/>
    <cellStyle name="Note 3 7" xfId="625"/>
    <cellStyle name="Note 3 7 2" xfId="626"/>
    <cellStyle name="Note 3 7 2 2" xfId="627"/>
    <cellStyle name="Note 3 7 3" xfId="628"/>
    <cellStyle name="Note 3 8" xfId="629"/>
    <cellStyle name="Note 3 8 2" xfId="630"/>
    <cellStyle name="Note 3 8 2 2" xfId="631"/>
    <cellStyle name="Note 3 8 3" xfId="632"/>
    <cellStyle name="Note 3 9" xfId="633"/>
    <cellStyle name="Note 3 9 2" xfId="634"/>
    <cellStyle name="Note 3 9 2 2" xfId="635"/>
    <cellStyle name="Note 3 9 3" xfId="636"/>
    <cellStyle name="Note 4" xfId="637"/>
    <cellStyle name="Note 5" xfId="638"/>
    <cellStyle name="Note 5 10" xfId="639"/>
    <cellStyle name="Note 5 10 2" xfId="640"/>
    <cellStyle name="Note 5 11" xfId="641"/>
    <cellStyle name="Note 5 2" xfId="642"/>
    <cellStyle name="Note 5 2 10" xfId="643"/>
    <cellStyle name="Note 5 2 2" xfId="644"/>
    <cellStyle name="Note 5 2 2 2" xfId="645"/>
    <cellStyle name="Note 5 2 2 2 2" xfId="646"/>
    <cellStyle name="Note 5 2 2 3" xfId="647"/>
    <cellStyle name="Note 5 2 3" xfId="648"/>
    <cellStyle name="Note 5 2 3 2" xfId="649"/>
    <cellStyle name="Note 5 2 3 2 2" xfId="650"/>
    <cellStyle name="Note 5 2 3 3" xfId="651"/>
    <cellStyle name="Note 5 2 4" xfId="652"/>
    <cellStyle name="Note 5 2 4 2" xfId="653"/>
    <cellStyle name="Note 5 2 4 2 2" xfId="654"/>
    <cellStyle name="Note 5 2 4 3" xfId="655"/>
    <cellStyle name="Note 5 2 5" xfId="656"/>
    <cellStyle name="Note 5 2 5 2" xfId="657"/>
    <cellStyle name="Note 5 2 5 2 2" xfId="658"/>
    <cellStyle name="Note 5 2 5 3" xfId="659"/>
    <cellStyle name="Note 5 2 6" xfId="660"/>
    <cellStyle name="Note 5 2 6 2" xfId="661"/>
    <cellStyle name="Note 5 2 6 2 2" xfId="662"/>
    <cellStyle name="Note 5 2 6 3" xfId="663"/>
    <cellStyle name="Note 5 2 7" xfId="664"/>
    <cellStyle name="Note 5 2 7 2" xfId="665"/>
    <cellStyle name="Note 5 2 7 2 2" xfId="666"/>
    <cellStyle name="Note 5 2 7 3" xfId="667"/>
    <cellStyle name="Note 5 2 8" xfId="668"/>
    <cellStyle name="Note 5 2 8 2" xfId="669"/>
    <cellStyle name="Note 5 2 8 2 2" xfId="670"/>
    <cellStyle name="Note 5 2 8 3" xfId="671"/>
    <cellStyle name="Note 5 2 9" xfId="672"/>
    <cellStyle name="Note 5 2 9 2" xfId="673"/>
    <cellStyle name="Note 5 3" xfId="674"/>
    <cellStyle name="Note 5 3 2" xfId="675"/>
    <cellStyle name="Note 5 3 2 2" xfId="676"/>
    <cellStyle name="Note 5 3 3" xfId="677"/>
    <cellStyle name="Note 5 4" xfId="678"/>
    <cellStyle name="Note 5 4 2" xfId="679"/>
    <cellStyle name="Note 5 4 2 2" xfId="680"/>
    <cellStyle name="Note 5 4 3" xfId="681"/>
    <cellStyle name="Note 5 5" xfId="682"/>
    <cellStyle name="Note 5 5 2" xfId="683"/>
    <cellStyle name="Note 5 5 2 2" xfId="684"/>
    <cellStyle name="Note 5 5 3" xfId="685"/>
    <cellStyle name="Note 5 6" xfId="686"/>
    <cellStyle name="Note 5 6 2" xfId="687"/>
    <cellStyle name="Note 5 6 2 2" xfId="688"/>
    <cellStyle name="Note 5 6 3" xfId="689"/>
    <cellStyle name="Note 5 7" xfId="690"/>
    <cellStyle name="Note 5 7 2" xfId="691"/>
    <cellStyle name="Note 5 7 2 2" xfId="692"/>
    <cellStyle name="Note 5 7 3" xfId="693"/>
    <cellStyle name="Note 5 8" xfId="694"/>
    <cellStyle name="Note 5 8 2" xfId="695"/>
    <cellStyle name="Note 5 8 2 2" xfId="696"/>
    <cellStyle name="Note 5 8 3" xfId="697"/>
    <cellStyle name="Note 5 9" xfId="698"/>
    <cellStyle name="Note 5 9 2" xfId="699"/>
    <cellStyle name="Note 5 9 2 2" xfId="700"/>
    <cellStyle name="Note 5 9 3" xfId="701"/>
    <cellStyle name="Output 2" xfId="702"/>
    <cellStyle name="Output 2 2" xfId="703"/>
    <cellStyle name="Output 3" xfId="704"/>
    <cellStyle name="Output 3 10" xfId="705"/>
    <cellStyle name="Output 3 10 2" xfId="706"/>
    <cellStyle name="Output 3 11" xfId="707"/>
    <cellStyle name="Output 3 2" xfId="708"/>
    <cellStyle name="Output 3 2 10" xfId="709"/>
    <cellStyle name="Output 3 2 2" xfId="710"/>
    <cellStyle name="Output 3 2 2 2" xfId="711"/>
    <cellStyle name="Output 3 2 2 2 2" xfId="712"/>
    <cellStyle name="Output 3 2 2 3" xfId="713"/>
    <cellStyle name="Output 3 2 3" xfId="714"/>
    <cellStyle name="Output 3 2 3 2" xfId="715"/>
    <cellStyle name="Output 3 2 3 2 2" xfId="716"/>
    <cellStyle name="Output 3 2 3 3" xfId="717"/>
    <cellStyle name="Output 3 2 4" xfId="718"/>
    <cellStyle name="Output 3 2 4 2" xfId="719"/>
    <cellStyle name="Output 3 2 4 2 2" xfId="720"/>
    <cellStyle name="Output 3 2 4 3" xfId="721"/>
    <cellStyle name="Output 3 2 5" xfId="722"/>
    <cellStyle name="Output 3 2 5 2" xfId="723"/>
    <cellStyle name="Output 3 2 5 2 2" xfId="724"/>
    <cellStyle name="Output 3 2 5 3" xfId="725"/>
    <cellStyle name="Output 3 2 6" xfId="726"/>
    <cellStyle name="Output 3 2 6 2" xfId="727"/>
    <cellStyle name="Output 3 2 6 2 2" xfId="728"/>
    <cellStyle name="Output 3 2 6 3" xfId="729"/>
    <cellStyle name="Output 3 2 7" xfId="730"/>
    <cellStyle name="Output 3 2 7 2" xfId="731"/>
    <cellStyle name="Output 3 2 7 2 2" xfId="732"/>
    <cellStyle name="Output 3 2 7 3" xfId="733"/>
    <cellStyle name="Output 3 2 8" xfId="734"/>
    <cellStyle name="Output 3 2 8 2" xfId="735"/>
    <cellStyle name="Output 3 2 8 2 2" xfId="736"/>
    <cellStyle name="Output 3 2 8 3" xfId="737"/>
    <cellStyle name="Output 3 2 9" xfId="738"/>
    <cellStyle name="Output 3 2 9 2" xfId="739"/>
    <cellStyle name="Output 3 3" xfId="740"/>
    <cellStyle name="Output 3 3 2" xfId="741"/>
    <cellStyle name="Output 3 3 2 2" xfId="742"/>
    <cellStyle name="Output 3 3 3" xfId="743"/>
    <cellStyle name="Output 3 4" xfId="744"/>
    <cellStyle name="Output 3 4 2" xfId="745"/>
    <cellStyle name="Output 3 4 2 2" xfId="746"/>
    <cellStyle name="Output 3 4 3" xfId="747"/>
    <cellStyle name="Output 3 5" xfId="748"/>
    <cellStyle name="Output 3 5 2" xfId="749"/>
    <cellStyle name="Output 3 5 2 2" xfId="750"/>
    <cellStyle name="Output 3 5 3" xfId="751"/>
    <cellStyle name="Output 3 6" xfId="752"/>
    <cellStyle name="Output 3 6 2" xfId="753"/>
    <cellStyle name="Output 3 6 2 2" xfId="754"/>
    <cellStyle name="Output 3 6 3" xfId="755"/>
    <cellStyle name="Output 3 7" xfId="756"/>
    <cellStyle name="Output 3 7 2" xfId="757"/>
    <cellStyle name="Output 3 7 2 2" xfId="758"/>
    <cellStyle name="Output 3 7 3" xfId="759"/>
    <cellStyle name="Output 3 8" xfId="760"/>
    <cellStyle name="Output 3 8 2" xfId="761"/>
    <cellStyle name="Output 3 8 2 2" xfId="762"/>
    <cellStyle name="Output 3 8 3" xfId="763"/>
    <cellStyle name="Output 3 9" xfId="764"/>
    <cellStyle name="Output 3 9 2" xfId="765"/>
    <cellStyle name="Output 3 9 2 2" xfId="766"/>
    <cellStyle name="Output 3 9 3" xfId="767"/>
    <cellStyle name="Output 4" xfId="768"/>
    <cellStyle name="Output 4 10" xfId="769"/>
    <cellStyle name="Output 4 10 2" xfId="770"/>
    <cellStyle name="Output 4 11" xfId="771"/>
    <cellStyle name="Output 4 2" xfId="772"/>
    <cellStyle name="Output 4 2 10" xfId="773"/>
    <cellStyle name="Output 4 2 2" xfId="774"/>
    <cellStyle name="Output 4 2 2 2" xfId="775"/>
    <cellStyle name="Output 4 2 2 2 2" xfId="776"/>
    <cellStyle name="Output 4 2 2 3" xfId="777"/>
    <cellStyle name="Output 4 2 3" xfId="778"/>
    <cellStyle name="Output 4 2 3 2" xfId="779"/>
    <cellStyle name="Output 4 2 3 2 2" xfId="780"/>
    <cellStyle name="Output 4 2 3 3" xfId="781"/>
    <cellStyle name="Output 4 2 4" xfId="782"/>
    <cellStyle name="Output 4 2 4 2" xfId="783"/>
    <cellStyle name="Output 4 2 4 2 2" xfId="784"/>
    <cellStyle name="Output 4 2 4 3" xfId="785"/>
    <cellStyle name="Output 4 2 5" xfId="786"/>
    <cellStyle name="Output 4 2 5 2" xfId="787"/>
    <cellStyle name="Output 4 2 5 2 2" xfId="788"/>
    <cellStyle name="Output 4 2 5 3" xfId="789"/>
    <cellStyle name="Output 4 2 6" xfId="790"/>
    <cellStyle name="Output 4 2 6 2" xfId="791"/>
    <cellStyle name="Output 4 2 6 2 2" xfId="792"/>
    <cellStyle name="Output 4 2 6 3" xfId="793"/>
    <cellStyle name="Output 4 2 7" xfId="794"/>
    <cellStyle name="Output 4 2 7 2" xfId="795"/>
    <cellStyle name="Output 4 2 7 2 2" xfId="796"/>
    <cellStyle name="Output 4 2 7 3" xfId="797"/>
    <cellStyle name="Output 4 2 8" xfId="798"/>
    <cellStyle name="Output 4 2 8 2" xfId="799"/>
    <cellStyle name="Output 4 2 8 2 2" xfId="800"/>
    <cellStyle name="Output 4 2 8 3" xfId="801"/>
    <cellStyle name="Output 4 2 9" xfId="802"/>
    <cellStyle name="Output 4 2 9 2" xfId="803"/>
    <cellStyle name="Output 4 3" xfId="804"/>
    <cellStyle name="Output 4 3 2" xfId="805"/>
    <cellStyle name="Output 4 3 2 2" xfId="806"/>
    <cellStyle name="Output 4 3 3" xfId="807"/>
    <cellStyle name="Output 4 4" xfId="808"/>
    <cellStyle name="Output 4 4 2" xfId="809"/>
    <cellStyle name="Output 4 4 2 2" xfId="810"/>
    <cellStyle name="Output 4 4 3" xfId="811"/>
    <cellStyle name="Output 4 5" xfId="812"/>
    <cellStyle name="Output 4 5 2" xfId="813"/>
    <cellStyle name="Output 4 5 2 2" xfId="814"/>
    <cellStyle name="Output 4 5 3" xfId="815"/>
    <cellStyle name="Output 4 6" xfId="816"/>
    <cellStyle name="Output 4 6 2" xfId="817"/>
    <cellStyle name="Output 4 6 2 2" xfId="818"/>
    <cellStyle name="Output 4 6 3" xfId="819"/>
    <cellStyle name="Output 4 7" xfId="820"/>
    <cellStyle name="Output 4 7 2" xfId="821"/>
    <cellStyle name="Output 4 7 2 2" xfId="822"/>
    <cellStyle name="Output 4 7 3" xfId="823"/>
    <cellStyle name="Output 4 8" xfId="824"/>
    <cellStyle name="Output 4 8 2" xfId="825"/>
    <cellStyle name="Output 4 8 2 2" xfId="826"/>
    <cellStyle name="Output 4 8 3" xfId="827"/>
    <cellStyle name="Output 4 9" xfId="828"/>
    <cellStyle name="Output 4 9 2" xfId="829"/>
    <cellStyle name="Output 4 9 2 2" xfId="830"/>
    <cellStyle name="Output 4 9 3" xfId="831"/>
    <cellStyle name="Percent 2" xfId="24"/>
    <cellStyle name="Percent 2 2" xfId="832"/>
    <cellStyle name="Percent 2 3" xfId="833"/>
    <cellStyle name="Percent 3" xfId="25"/>
    <cellStyle name="Percent 3 2" xfId="834"/>
    <cellStyle name="Percent 4" xfId="26"/>
    <cellStyle name="Percent 5" xfId="27"/>
    <cellStyle name="SectionHeaderNormal" xfId="835"/>
    <cellStyle name="SubScript" xfId="836"/>
    <cellStyle name="SuperScript" xfId="837"/>
    <cellStyle name="TextBold" xfId="838"/>
    <cellStyle name="TextItalic" xfId="839"/>
    <cellStyle name="TextNormal" xfId="840"/>
    <cellStyle name="Title 2" xfId="841"/>
    <cellStyle name="Title 2 2" xfId="842"/>
    <cellStyle name="Title 3" xfId="843"/>
    <cellStyle name="Title 4" xfId="844"/>
    <cellStyle name="TitleNormal" xfId="845"/>
    <cellStyle name="Total 2" xfId="846"/>
    <cellStyle name="Total 2 2" xfId="847"/>
    <cellStyle name="Total 3" xfId="848"/>
    <cellStyle name="Total 3 10" xfId="849"/>
    <cellStyle name="Total 3 10 2" xfId="850"/>
    <cellStyle name="Total 3 11" xfId="851"/>
    <cellStyle name="Total 3 2" xfId="852"/>
    <cellStyle name="Total 3 2 10" xfId="853"/>
    <cellStyle name="Total 3 2 2" xfId="854"/>
    <cellStyle name="Total 3 2 2 2" xfId="855"/>
    <cellStyle name="Total 3 2 2 2 2" xfId="856"/>
    <cellStyle name="Total 3 2 2 3" xfId="857"/>
    <cellStyle name="Total 3 2 3" xfId="858"/>
    <cellStyle name="Total 3 2 3 2" xfId="859"/>
    <cellStyle name="Total 3 2 3 2 2" xfId="860"/>
    <cellStyle name="Total 3 2 3 3" xfId="861"/>
    <cellStyle name="Total 3 2 4" xfId="862"/>
    <cellStyle name="Total 3 2 4 2" xfId="863"/>
    <cellStyle name="Total 3 2 4 2 2" xfId="864"/>
    <cellStyle name="Total 3 2 4 3" xfId="865"/>
    <cellStyle name="Total 3 2 5" xfId="866"/>
    <cellStyle name="Total 3 2 5 2" xfId="867"/>
    <cellStyle name="Total 3 2 5 2 2" xfId="868"/>
    <cellStyle name="Total 3 2 5 3" xfId="869"/>
    <cellStyle name="Total 3 2 6" xfId="870"/>
    <cellStyle name="Total 3 2 6 2" xfId="871"/>
    <cellStyle name="Total 3 2 6 2 2" xfId="872"/>
    <cellStyle name="Total 3 2 6 3" xfId="873"/>
    <cellStyle name="Total 3 2 7" xfId="874"/>
    <cellStyle name="Total 3 2 7 2" xfId="875"/>
    <cellStyle name="Total 3 2 7 2 2" xfId="876"/>
    <cellStyle name="Total 3 2 7 3" xfId="877"/>
    <cellStyle name="Total 3 2 8" xfId="878"/>
    <cellStyle name="Total 3 2 8 2" xfId="879"/>
    <cellStyle name="Total 3 2 8 2 2" xfId="880"/>
    <cellStyle name="Total 3 2 8 3" xfId="881"/>
    <cellStyle name="Total 3 2 9" xfId="882"/>
    <cellStyle name="Total 3 2 9 2" xfId="883"/>
    <cellStyle name="Total 3 3" xfId="884"/>
    <cellStyle name="Total 3 3 2" xfId="885"/>
    <cellStyle name="Total 3 3 2 2" xfId="886"/>
    <cellStyle name="Total 3 3 3" xfId="887"/>
    <cellStyle name="Total 3 4" xfId="888"/>
    <cellStyle name="Total 3 4 2" xfId="889"/>
    <cellStyle name="Total 3 4 2 2" xfId="890"/>
    <cellStyle name="Total 3 4 3" xfId="891"/>
    <cellStyle name="Total 3 5" xfId="892"/>
    <cellStyle name="Total 3 5 2" xfId="893"/>
    <cellStyle name="Total 3 5 2 2" xfId="894"/>
    <cellStyle name="Total 3 5 3" xfId="895"/>
    <cellStyle name="Total 3 6" xfId="896"/>
    <cellStyle name="Total 3 6 2" xfId="897"/>
    <cellStyle name="Total 3 6 2 2" xfId="898"/>
    <cellStyle name="Total 3 6 3" xfId="899"/>
    <cellStyle name="Total 3 7" xfId="900"/>
    <cellStyle name="Total 3 7 2" xfId="901"/>
    <cellStyle name="Total 3 7 2 2" xfId="902"/>
    <cellStyle name="Total 3 7 3" xfId="903"/>
    <cellStyle name="Total 3 8" xfId="904"/>
    <cellStyle name="Total 3 8 2" xfId="905"/>
    <cellStyle name="Total 3 8 2 2" xfId="906"/>
    <cellStyle name="Total 3 8 3" xfId="907"/>
    <cellStyle name="Total 3 9" xfId="908"/>
    <cellStyle name="Total 3 9 2" xfId="909"/>
    <cellStyle name="Total 3 9 2 2" xfId="910"/>
    <cellStyle name="Total 3 9 3" xfId="911"/>
    <cellStyle name="Total 4" xfId="912"/>
    <cellStyle name="Total 4 10" xfId="913"/>
    <cellStyle name="Total 4 10 2" xfId="914"/>
    <cellStyle name="Total 4 11" xfId="915"/>
    <cellStyle name="Total 4 2" xfId="916"/>
    <cellStyle name="Total 4 2 10" xfId="917"/>
    <cellStyle name="Total 4 2 2" xfId="918"/>
    <cellStyle name="Total 4 2 2 2" xfId="919"/>
    <cellStyle name="Total 4 2 2 2 2" xfId="920"/>
    <cellStyle name="Total 4 2 2 3" xfId="921"/>
    <cellStyle name="Total 4 2 3" xfId="922"/>
    <cellStyle name="Total 4 2 3 2" xfId="923"/>
    <cellStyle name="Total 4 2 3 2 2" xfId="924"/>
    <cellStyle name="Total 4 2 3 3" xfId="925"/>
    <cellStyle name="Total 4 2 4" xfId="926"/>
    <cellStyle name="Total 4 2 4 2" xfId="927"/>
    <cellStyle name="Total 4 2 4 2 2" xfId="928"/>
    <cellStyle name="Total 4 2 4 3" xfId="929"/>
    <cellStyle name="Total 4 2 5" xfId="930"/>
    <cellStyle name="Total 4 2 5 2" xfId="931"/>
    <cellStyle name="Total 4 2 5 2 2" xfId="932"/>
    <cellStyle name="Total 4 2 5 3" xfId="933"/>
    <cellStyle name="Total 4 2 6" xfId="934"/>
    <cellStyle name="Total 4 2 6 2" xfId="935"/>
    <cellStyle name="Total 4 2 6 2 2" xfId="936"/>
    <cellStyle name="Total 4 2 6 3" xfId="937"/>
    <cellStyle name="Total 4 2 7" xfId="938"/>
    <cellStyle name="Total 4 2 7 2" xfId="939"/>
    <cellStyle name="Total 4 2 7 2 2" xfId="940"/>
    <cellStyle name="Total 4 2 7 3" xfId="941"/>
    <cellStyle name="Total 4 2 8" xfId="942"/>
    <cellStyle name="Total 4 2 8 2" xfId="943"/>
    <cellStyle name="Total 4 2 8 2 2" xfId="944"/>
    <cellStyle name="Total 4 2 8 3" xfId="945"/>
    <cellStyle name="Total 4 2 9" xfId="946"/>
    <cellStyle name="Total 4 2 9 2" xfId="947"/>
    <cellStyle name="Total 4 3" xfId="948"/>
    <cellStyle name="Total 4 3 2" xfId="949"/>
    <cellStyle name="Total 4 3 2 2" xfId="950"/>
    <cellStyle name="Total 4 3 3" xfId="951"/>
    <cellStyle name="Total 4 4" xfId="952"/>
    <cellStyle name="Total 4 4 2" xfId="953"/>
    <cellStyle name="Total 4 4 2 2" xfId="954"/>
    <cellStyle name="Total 4 4 3" xfId="955"/>
    <cellStyle name="Total 4 5" xfId="956"/>
    <cellStyle name="Total 4 5 2" xfId="957"/>
    <cellStyle name="Total 4 5 2 2" xfId="958"/>
    <cellStyle name="Total 4 5 3" xfId="959"/>
    <cellStyle name="Total 4 6" xfId="960"/>
    <cellStyle name="Total 4 6 2" xfId="961"/>
    <cellStyle name="Total 4 6 2 2" xfId="962"/>
    <cellStyle name="Total 4 6 3" xfId="963"/>
    <cellStyle name="Total 4 7" xfId="964"/>
    <cellStyle name="Total 4 7 2" xfId="965"/>
    <cellStyle name="Total 4 7 2 2" xfId="966"/>
    <cellStyle name="Total 4 7 3" xfId="967"/>
    <cellStyle name="Total 4 8" xfId="968"/>
    <cellStyle name="Total 4 8 2" xfId="969"/>
    <cellStyle name="Total 4 8 2 2" xfId="970"/>
    <cellStyle name="Total 4 8 3" xfId="971"/>
    <cellStyle name="Total 4 9" xfId="972"/>
    <cellStyle name="Total 4 9 2" xfId="973"/>
    <cellStyle name="Total 4 9 2 2" xfId="974"/>
    <cellStyle name="Total 4 9 3" xfId="975"/>
    <cellStyle name="Warning Text 2" xfId="976"/>
    <cellStyle name="Warning Text 2 2" xfId="977"/>
    <cellStyle name="Warning Text 3" xfId="978"/>
    <cellStyle name="Warning Text 4" xfId="9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6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1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9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10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jones.DCPUBLICCHARTER\AppData\Local\Microsoft\Windows\Temporary%20Internet%20Files\Content.IE5\D30380PT\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Leberkaese\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9"/>
  <sheetViews>
    <sheetView showGridLines="0" view="pageBreakPreview" zoomScaleSheetLayoutView="100" workbookViewId="0">
      <selection activeCell="D8" sqref="D8"/>
    </sheetView>
  </sheetViews>
  <sheetFormatPr defaultColWidth="9.140625" defaultRowHeight="12.75" x14ac:dyDescent="0.2"/>
  <cols>
    <col min="1" max="1" width="49.7109375" style="72" bestFit="1" customWidth="1"/>
    <col min="2" max="3" width="9.140625" style="72"/>
    <col min="4" max="4" width="52.42578125" style="72" customWidth="1"/>
    <col min="5" max="16384" width="9.140625" style="72"/>
  </cols>
  <sheetData>
    <row r="1" spans="1:1" x14ac:dyDescent="0.2">
      <c r="A1" s="71" t="s">
        <v>135</v>
      </c>
    </row>
    <row r="2" spans="1:1" x14ac:dyDescent="0.2">
      <c r="A2" s="73" t="s">
        <v>184</v>
      </c>
    </row>
    <row r="4" spans="1:1" x14ac:dyDescent="0.2">
      <c r="A4" s="73" t="s">
        <v>185</v>
      </c>
    </row>
    <row r="5" spans="1:1" x14ac:dyDescent="0.2">
      <c r="A5" s="73" t="s">
        <v>186</v>
      </c>
    </row>
    <row r="6" spans="1:1" x14ac:dyDescent="0.2">
      <c r="A6" s="73" t="s">
        <v>187</v>
      </c>
    </row>
    <row r="8" spans="1:1" x14ac:dyDescent="0.2">
      <c r="A8" s="73" t="s">
        <v>188</v>
      </c>
    </row>
    <row r="9" spans="1:1" x14ac:dyDescent="0.2">
      <c r="A9" s="73" t="s">
        <v>136</v>
      </c>
    </row>
  </sheetData>
  <pageMargins left="0.7" right="0.7" top="0.75" bottom="0.75" header="0.3" footer="0.3"/>
  <pageSetup paperSize="1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67"/>
  <sheetViews>
    <sheetView showGridLines="0" view="pageBreakPreview" zoomScaleNormal="115" zoomScaleSheetLayoutView="100" zoomScalePageLayoutView="115" workbookViewId="0">
      <selection activeCell="L22" sqref="L22"/>
    </sheetView>
  </sheetViews>
  <sheetFormatPr defaultColWidth="7.42578125" defaultRowHeight="12.75" x14ac:dyDescent="0.2"/>
  <cols>
    <col min="1" max="1" width="31.42578125" style="3" customWidth="1"/>
    <col min="2" max="2" width="26.42578125" style="35" customWidth="1"/>
    <col min="3" max="4" width="15.7109375" style="35" customWidth="1"/>
    <col min="5" max="5" width="12" style="3" bestFit="1" customWidth="1"/>
    <col min="6" max="6" width="11.140625" style="3" bestFit="1" customWidth="1"/>
    <col min="7" max="16384" width="7.42578125" style="3"/>
  </cols>
  <sheetData>
    <row r="1" spans="1:4" x14ac:dyDescent="0.2">
      <c r="A1" s="74" t="str">
        <f>'Cover Sheet'!A2</f>
        <v>Enter School Name: Washington Latin PCS</v>
      </c>
    </row>
    <row r="2" spans="1:4" x14ac:dyDescent="0.2">
      <c r="A2" s="3" t="str">
        <f>'Cover Sheet'!A8&amp;" Enrollment Data"</f>
        <v>Enter Fiscal Year: SY19-20 Enrollment Data</v>
      </c>
    </row>
    <row r="3" spans="1:4" x14ac:dyDescent="0.2">
      <c r="A3" s="14"/>
      <c r="B3" s="15"/>
      <c r="C3" s="16"/>
      <c r="D3" s="16"/>
    </row>
    <row r="4" spans="1:4" ht="31.5" customHeight="1" x14ac:dyDescent="0.2">
      <c r="A4" s="116" t="s">
        <v>38</v>
      </c>
      <c r="B4" s="115" t="s">
        <v>81</v>
      </c>
      <c r="C4" s="115" t="s">
        <v>122</v>
      </c>
      <c r="D4" s="115" t="s">
        <v>121</v>
      </c>
    </row>
    <row r="5" spans="1:4" ht="16.5" customHeight="1" x14ac:dyDescent="0.2">
      <c r="A5" s="117"/>
      <c r="B5" s="115"/>
      <c r="C5" s="115"/>
      <c r="D5" s="115"/>
    </row>
    <row r="6" spans="1:4" ht="12.75" customHeight="1" x14ac:dyDescent="0.2">
      <c r="A6" s="8" t="s">
        <v>39</v>
      </c>
      <c r="B6" s="36"/>
      <c r="C6" s="37"/>
      <c r="D6" s="37"/>
    </row>
    <row r="7" spans="1:4" ht="12.75" customHeight="1" x14ac:dyDescent="0.2">
      <c r="A7" s="8" t="s">
        <v>40</v>
      </c>
      <c r="B7" s="36"/>
      <c r="C7" s="37"/>
      <c r="D7" s="37"/>
    </row>
    <row r="8" spans="1:4" ht="12.75" customHeight="1" x14ac:dyDescent="0.2">
      <c r="A8" s="8" t="s">
        <v>41</v>
      </c>
      <c r="B8" s="36"/>
      <c r="C8" s="37"/>
      <c r="D8" s="37"/>
    </row>
    <row r="9" spans="1:4" ht="12.75" customHeight="1" x14ac:dyDescent="0.2">
      <c r="A9" s="8" t="s">
        <v>42</v>
      </c>
      <c r="B9" s="36"/>
      <c r="C9" s="37"/>
      <c r="D9" s="37"/>
    </row>
    <row r="10" spans="1:4" ht="12.75" customHeight="1" x14ac:dyDescent="0.2">
      <c r="A10" s="8" t="s">
        <v>43</v>
      </c>
      <c r="B10" s="36"/>
      <c r="C10" s="37"/>
      <c r="D10" s="37"/>
    </row>
    <row r="11" spans="1:4" ht="12.75" customHeight="1" x14ac:dyDescent="0.2">
      <c r="A11" s="8" t="s">
        <v>44</v>
      </c>
      <c r="B11" s="36"/>
      <c r="C11" s="37"/>
      <c r="D11" s="37"/>
    </row>
    <row r="12" spans="1:4" ht="12.75" customHeight="1" x14ac:dyDescent="0.2">
      <c r="A12" s="8" t="s">
        <v>45</v>
      </c>
      <c r="B12" s="36"/>
      <c r="C12" s="37"/>
      <c r="D12" s="37"/>
    </row>
    <row r="13" spans="1:4" ht="12.75" customHeight="1" x14ac:dyDescent="0.2">
      <c r="A13" s="8" t="s">
        <v>46</v>
      </c>
      <c r="B13" s="37">
        <v>95</v>
      </c>
      <c r="C13" s="37">
        <v>95</v>
      </c>
      <c r="D13" s="37"/>
    </row>
    <row r="14" spans="1:4" ht="12.75" customHeight="1" x14ac:dyDescent="0.2">
      <c r="A14" s="9" t="s">
        <v>47</v>
      </c>
      <c r="B14" s="37">
        <v>95</v>
      </c>
      <c r="C14" s="37">
        <v>95</v>
      </c>
      <c r="D14" s="37"/>
    </row>
    <row r="15" spans="1:4" ht="12.75" customHeight="1" x14ac:dyDescent="0.2">
      <c r="A15" s="9" t="s">
        <v>48</v>
      </c>
      <c r="B15" s="37">
        <v>90</v>
      </c>
      <c r="C15" s="37">
        <v>93</v>
      </c>
      <c r="D15" s="37"/>
    </row>
    <row r="16" spans="1:4" ht="12.75" customHeight="1" x14ac:dyDescent="0.2">
      <c r="A16" s="9" t="s">
        <v>49</v>
      </c>
      <c r="B16" s="37">
        <v>90</v>
      </c>
      <c r="C16" s="37">
        <v>93</v>
      </c>
      <c r="D16" s="37"/>
    </row>
    <row r="17" spans="1:4" ht="12.75" customHeight="1" x14ac:dyDescent="0.2">
      <c r="A17" s="8" t="s">
        <v>50</v>
      </c>
      <c r="B17" s="37">
        <v>91</v>
      </c>
      <c r="C17" s="37">
        <v>95</v>
      </c>
      <c r="D17" s="37"/>
    </row>
    <row r="18" spans="1:4" ht="12.75" customHeight="1" x14ac:dyDescent="0.2">
      <c r="A18" s="8" t="s">
        <v>51</v>
      </c>
      <c r="B18" s="37">
        <v>80</v>
      </c>
      <c r="C18" s="37">
        <v>80</v>
      </c>
      <c r="D18" s="37"/>
    </row>
    <row r="19" spans="1:4" ht="12.75" customHeight="1" x14ac:dyDescent="0.2">
      <c r="A19" s="8" t="s">
        <v>52</v>
      </c>
      <c r="B19" s="37">
        <v>80</v>
      </c>
      <c r="C19" s="37">
        <v>80</v>
      </c>
      <c r="D19" s="37"/>
    </row>
    <row r="20" spans="1:4" ht="12.75" customHeight="1" x14ac:dyDescent="0.2">
      <c r="A20" s="8" t="s">
        <v>53</v>
      </c>
      <c r="B20" s="37">
        <v>77</v>
      </c>
      <c r="C20" s="37">
        <v>77</v>
      </c>
      <c r="D20" s="37"/>
    </row>
    <row r="21" spans="1:4" ht="12.75" customHeight="1" x14ac:dyDescent="0.2">
      <c r="A21" s="8" t="s">
        <v>54</v>
      </c>
      <c r="B21" s="36"/>
      <c r="C21" s="37"/>
      <c r="D21" s="37"/>
    </row>
    <row r="22" spans="1:4" ht="12.75" customHeight="1" x14ac:dyDescent="0.2">
      <c r="A22" s="8" t="s">
        <v>55</v>
      </c>
      <c r="B22" s="36"/>
      <c r="C22" s="37"/>
      <c r="D22" s="37"/>
    </row>
    <row r="23" spans="1:4" ht="13.5" customHeight="1" x14ac:dyDescent="0.2">
      <c r="A23" s="9" t="s">
        <v>56</v>
      </c>
      <c r="B23" s="36"/>
      <c r="C23" s="37"/>
      <c r="D23" s="37"/>
    </row>
    <row r="24" spans="1:4" x14ac:dyDescent="0.2">
      <c r="A24" s="17" t="s">
        <v>57</v>
      </c>
      <c r="B24" s="13">
        <f>SUM(B6:B23)</f>
        <v>698</v>
      </c>
      <c r="C24" s="13">
        <f>SUM(C6:C23)</f>
        <v>708</v>
      </c>
      <c r="D24" s="13">
        <f>SUM(D6:D23)</f>
        <v>0</v>
      </c>
    </row>
    <row r="25" spans="1:4" x14ac:dyDescent="0.2">
      <c r="A25" s="18"/>
      <c r="B25" s="19"/>
      <c r="C25" s="11"/>
      <c r="D25" s="11"/>
    </row>
    <row r="26" spans="1:4" ht="25.5" x14ac:dyDescent="0.2">
      <c r="A26" s="17" t="s">
        <v>58</v>
      </c>
      <c r="B26" s="20" t="str">
        <f>B4</f>
        <v>Previous Year's Enrollment</v>
      </c>
      <c r="C26" s="20" t="str">
        <f>C4</f>
        <v>Budgeted Enrollment</v>
      </c>
      <c r="D26" s="20" t="str">
        <f>D4</f>
        <v>Audited Enrollment</v>
      </c>
    </row>
    <row r="27" spans="1:4" ht="20.25" customHeight="1" x14ac:dyDescent="0.2">
      <c r="A27" s="8" t="s">
        <v>59</v>
      </c>
      <c r="B27" s="37">
        <v>69</v>
      </c>
      <c r="C27" s="37">
        <v>72</v>
      </c>
      <c r="D27" s="37"/>
    </row>
    <row r="28" spans="1:4" ht="12.75" customHeight="1" x14ac:dyDescent="0.2">
      <c r="A28" s="8" t="s">
        <v>60</v>
      </c>
      <c r="B28" s="37">
        <v>8</v>
      </c>
      <c r="C28" s="37">
        <v>6</v>
      </c>
      <c r="D28" s="37"/>
    </row>
    <row r="29" spans="1:4" ht="12.75" customHeight="1" x14ac:dyDescent="0.2">
      <c r="A29" s="8" t="s">
        <v>61</v>
      </c>
      <c r="B29" s="37">
        <v>1</v>
      </c>
      <c r="C29" s="37">
        <v>1</v>
      </c>
      <c r="D29" s="37"/>
    </row>
    <row r="30" spans="1:4" ht="12.75" customHeight="1" x14ac:dyDescent="0.2">
      <c r="A30" s="8" t="s">
        <v>62</v>
      </c>
      <c r="B30" s="37">
        <v>5</v>
      </c>
      <c r="C30" s="37">
        <v>3</v>
      </c>
      <c r="D30" s="37"/>
    </row>
    <row r="31" spans="1:4" ht="13.5" customHeight="1" x14ac:dyDescent="0.2">
      <c r="A31" s="17" t="s">
        <v>63</v>
      </c>
      <c r="B31" s="13">
        <f>SUM(B27:B30)</f>
        <v>83</v>
      </c>
      <c r="C31" s="13">
        <f>SUM(C27:C30)</f>
        <v>82</v>
      </c>
      <c r="D31" s="13">
        <f>SUM(D27:D30)</f>
        <v>0</v>
      </c>
    </row>
    <row r="32" spans="1:4" ht="13.5" customHeight="1" x14ac:dyDescent="0.2">
      <c r="A32" s="21"/>
      <c r="B32" s="22"/>
      <c r="C32" s="11"/>
      <c r="D32" s="11"/>
    </row>
    <row r="33" spans="1:6" ht="13.5" x14ac:dyDescent="0.25">
      <c r="A33" s="23"/>
      <c r="B33" s="22"/>
      <c r="C33" s="11"/>
      <c r="D33" s="11"/>
    </row>
    <row r="34" spans="1:6" ht="32.25" customHeight="1" x14ac:dyDescent="0.2">
      <c r="A34" s="12" t="s">
        <v>64</v>
      </c>
      <c r="B34" s="20" t="str">
        <f>B26</f>
        <v>Previous Year's Enrollment</v>
      </c>
      <c r="C34" s="20" t="str">
        <f>C26</f>
        <v>Budgeted Enrollment</v>
      </c>
      <c r="D34" s="20" t="str">
        <f>D26</f>
        <v>Audited Enrollment</v>
      </c>
    </row>
    <row r="35" spans="1:6" ht="21.75" customHeight="1" x14ac:dyDescent="0.2">
      <c r="A35" s="12" t="s">
        <v>65</v>
      </c>
      <c r="B35" s="39">
        <v>10</v>
      </c>
      <c r="C35" s="39">
        <v>10</v>
      </c>
      <c r="D35" s="39"/>
    </row>
    <row r="36" spans="1:6" x14ac:dyDescent="0.2">
      <c r="A36" s="21"/>
      <c r="B36" s="22"/>
      <c r="C36" s="11"/>
      <c r="D36" s="11"/>
    </row>
    <row r="37" spans="1:6" ht="12.75" customHeight="1" x14ac:dyDescent="0.2">
      <c r="A37" s="12" t="s">
        <v>66</v>
      </c>
      <c r="B37" s="20" t="str">
        <f>B34</f>
        <v>Previous Year's Enrollment</v>
      </c>
      <c r="C37" s="20" t="str">
        <f>C34</f>
        <v>Budgeted Enrollment</v>
      </c>
      <c r="D37" s="20" t="str">
        <f>D34</f>
        <v>Audited Enrollment</v>
      </c>
    </row>
    <row r="38" spans="1:6" ht="12.75" customHeight="1" x14ac:dyDescent="0.2">
      <c r="A38" s="7" t="s">
        <v>67</v>
      </c>
      <c r="B38" s="40"/>
      <c r="C38" s="37"/>
      <c r="D38" s="37"/>
    </row>
    <row r="39" spans="1:6" ht="12.75" customHeight="1" x14ac:dyDescent="0.2">
      <c r="A39" s="7" t="s">
        <v>68</v>
      </c>
      <c r="B39" s="40"/>
      <c r="C39" s="37"/>
      <c r="D39" s="37"/>
    </row>
    <row r="40" spans="1:6" ht="12.75" customHeight="1" x14ac:dyDescent="0.2">
      <c r="A40" s="7" t="s">
        <v>69</v>
      </c>
      <c r="B40" s="40"/>
      <c r="C40" s="37"/>
      <c r="D40" s="37"/>
      <c r="F40" s="4"/>
    </row>
    <row r="41" spans="1:6" ht="12.75" customHeight="1" x14ac:dyDescent="0.2">
      <c r="A41" s="7" t="s">
        <v>70</v>
      </c>
      <c r="B41" s="40"/>
      <c r="C41" s="37"/>
      <c r="D41" s="37"/>
      <c r="F41" s="4"/>
    </row>
    <row r="42" spans="1:6" ht="13.5" customHeight="1" x14ac:dyDescent="0.2">
      <c r="A42" s="24" t="s">
        <v>71</v>
      </c>
      <c r="B42" s="13">
        <f>SUM(B38:B41)</f>
        <v>0</v>
      </c>
      <c r="C42" s="13">
        <f>SUM(C38:C41)</f>
        <v>0</v>
      </c>
      <c r="D42" s="13">
        <f>SUM(D38:D41)</f>
        <v>0</v>
      </c>
      <c r="F42" s="4"/>
    </row>
    <row r="43" spans="1:6" ht="13.5" customHeight="1" x14ac:dyDescent="0.2">
      <c r="A43" s="18"/>
      <c r="B43" s="22"/>
      <c r="C43" s="25"/>
      <c r="D43" s="25"/>
      <c r="F43" s="4"/>
    </row>
    <row r="44" spans="1:6" ht="25.5" x14ac:dyDescent="0.2">
      <c r="A44" s="26" t="s">
        <v>72</v>
      </c>
      <c r="B44" s="20" t="str">
        <f>B34</f>
        <v>Previous Year's Enrollment</v>
      </c>
      <c r="C44" s="20" t="str">
        <f>C34</f>
        <v>Budgeted Enrollment</v>
      </c>
      <c r="D44" s="20" t="str">
        <f>D34</f>
        <v>Audited Enrollment</v>
      </c>
      <c r="F44" s="4"/>
    </row>
    <row r="45" spans="1:6" ht="13.5" customHeight="1" x14ac:dyDescent="0.2">
      <c r="A45" s="12" t="s">
        <v>73</v>
      </c>
      <c r="B45" s="41"/>
      <c r="C45" s="39"/>
      <c r="D45" s="39"/>
      <c r="F45" s="4"/>
    </row>
    <row r="46" spans="1:6" ht="13.5" customHeight="1" x14ac:dyDescent="0.2">
      <c r="A46" s="21"/>
      <c r="B46" s="22"/>
      <c r="C46" s="27"/>
      <c r="D46" s="27"/>
      <c r="F46" s="4"/>
    </row>
    <row r="47" spans="1:6" ht="12.75" customHeight="1" x14ac:dyDescent="0.2">
      <c r="A47" s="7" t="s">
        <v>74</v>
      </c>
      <c r="B47" s="20" t="str">
        <f>B44</f>
        <v>Previous Year's Enrollment</v>
      </c>
      <c r="C47" s="20" t="str">
        <f>C44</f>
        <v>Budgeted Enrollment</v>
      </c>
      <c r="D47" s="20" t="str">
        <f>D44</f>
        <v>Audited Enrollment</v>
      </c>
      <c r="F47" s="4"/>
    </row>
    <row r="48" spans="1:6" ht="13.5" customHeight="1" x14ac:dyDescent="0.2">
      <c r="A48" s="12" t="s">
        <v>74</v>
      </c>
      <c r="B48" s="38"/>
      <c r="C48" s="39"/>
      <c r="D48" s="39"/>
      <c r="F48" s="4"/>
    </row>
    <row r="49" spans="1:6" x14ac:dyDescent="0.2">
      <c r="A49" s="21"/>
      <c r="B49" s="22"/>
      <c r="C49" s="27"/>
      <c r="D49" s="27"/>
      <c r="F49" s="4"/>
    </row>
    <row r="50" spans="1:6" ht="12.75" customHeight="1" x14ac:dyDescent="0.2">
      <c r="A50" s="12" t="s">
        <v>119</v>
      </c>
      <c r="B50" s="20" t="str">
        <f>B47</f>
        <v>Previous Year's Enrollment</v>
      </c>
      <c r="C50" s="20" t="str">
        <f>C47</f>
        <v>Budgeted Enrollment</v>
      </c>
      <c r="D50" s="20" t="str">
        <f>D47</f>
        <v>Audited Enrollment</v>
      </c>
      <c r="F50" s="4"/>
    </row>
    <row r="51" spans="1:6" ht="13.5" customHeight="1" x14ac:dyDescent="0.2">
      <c r="A51" s="12" t="s">
        <v>120</v>
      </c>
      <c r="B51" s="39">
        <v>69</v>
      </c>
      <c r="C51" s="39">
        <v>65</v>
      </c>
      <c r="D51" s="39"/>
      <c r="F51" s="4"/>
    </row>
    <row r="52" spans="1:6" x14ac:dyDescent="0.2">
      <c r="A52" s="28"/>
      <c r="B52" s="10"/>
      <c r="C52" s="29"/>
      <c r="D52" s="29"/>
      <c r="F52" s="4"/>
    </row>
    <row r="53" spans="1:6" ht="25.5" x14ac:dyDescent="0.2">
      <c r="A53" s="12" t="s">
        <v>75</v>
      </c>
      <c r="B53" s="20" t="str">
        <f>B44</f>
        <v>Previous Year's Enrollment</v>
      </c>
      <c r="C53" s="20" t="str">
        <f>C44</f>
        <v>Budgeted Enrollment</v>
      </c>
      <c r="D53" s="20" t="str">
        <f>D44</f>
        <v>Audited Enrollment</v>
      </c>
      <c r="F53" s="4"/>
    </row>
    <row r="54" spans="1:6" ht="12.75" customHeight="1" x14ac:dyDescent="0.2">
      <c r="A54" s="7" t="s">
        <v>76</v>
      </c>
      <c r="B54" s="42"/>
      <c r="C54" s="37">
        <v>1</v>
      </c>
      <c r="D54" s="37"/>
      <c r="F54" s="4"/>
    </row>
    <row r="55" spans="1:6" ht="12.75" customHeight="1" x14ac:dyDescent="0.2">
      <c r="A55" s="7" t="s">
        <v>77</v>
      </c>
      <c r="B55" s="42"/>
      <c r="C55" s="37">
        <v>3</v>
      </c>
      <c r="D55" s="37"/>
      <c r="F55" s="4"/>
    </row>
    <row r="56" spans="1:6" ht="12.75" customHeight="1" x14ac:dyDescent="0.2">
      <c r="A56" s="7" t="s">
        <v>78</v>
      </c>
      <c r="B56" s="42"/>
      <c r="C56" s="37">
        <v>0</v>
      </c>
      <c r="D56" s="37"/>
      <c r="F56" s="4"/>
    </row>
    <row r="57" spans="1:6" ht="12.75" customHeight="1" x14ac:dyDescent="0.2">
      <c r="A57" s="7" t="s">
        <v>79</v>
      </c>
      <c r="B57" s="42"/>
      <c r="C57" s="37">
        <v>1</v>
      </c>
      <c r="D57" s="37"/>
      <c r="F57" s="4"/>
    </row>
    <row r="58" spans="1:6" ht="14.25" customHeight="1" x14ac:dyDescent="0.25">
      <c r="A58" s="30" t="s">
        <v>80</v>
      </c>
      <c r="B58" s="13">
        <f>SUM(B54:B57)</f>
        <v>0</v>
      </c>
      <c r="C58" s="13">
        <f>SUM(C54:C57)</f>
        <v>5</v>
      </c>
      <c r="D58" s="13">
        <f>SUM(D54:D57)</f>
        <v>0</v>
      </c>
      <c r="F58" s="4"/>
    </row>
    <row r="59" spans="1:6" x14ac:dyDescent="0.2">
      <c r="A59" s="5"/>
      <c r="B59" s="10"/>
      <c r="C59" s="11"/>
      <c r="D59" s="11"/>
      <c r="F59" s="4"/>
    </row>
    <row r="60" spans="1:6" x14ac:dyDescent="0.2">
      <c r="A60" s="31"/>
      <c r="B60" s="32"/>
      <c r="C60" s="32"/>
      <c r="D60" s="32"/>
      <c r="F60" s="4"/>
    </row>
    <row r="61" spans="1:6" x14ac:dyDescent="0.2">
      <c r="A61" s="33"/>
      <c r="B61" s="34"/>
      <c r="C61" s="34"/>
      <c r="D61" s="34"/>
      <c r="E61" s="4"/>
      <c r="F61" s="6"/>
    </row>
    <row r="62" spans="1:6" x14ac:dyDescent="0.2">
      <c r="F62" s="4"/>
    </row>
    <row r="63" spans="1:6" x14ac:dyDescent="0.2">
      <c r="F63" s="4"/>
    </row>
    <row r="64" spans="1:6" x14ac:dyDescent="0.2">
      <c r="F64" s="4"/>
    </row>
    <row r="65" spans="6:6" x14ac:dyDescent="0.2">
      <c r="F65" s="4"/>
    </row>
    <row r="66" spans="6:6" x14ac:dyDescent="0.2">
      <c r="F66" s="4"/>
    </row>
    <row r="67" spans="6:6" x14ac:dyDescent="0.2">
      <c r="F67" s="4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Y64"/>
  <sheetViews>
    <sheetView showGridLines="0" tabSelected="1" view="pageBreakPreview" zoomScaleSheetLayoutView="100" workbookViewId="0">
      <selection activeCell="K11" sqref="K11"/>
    </sheetView>
  </sheetViews>
  <sheetFormatPr defaultColWidth="9.140625" defaultRowHeight="12.75" customHeight="1" x14ac:dyDescent="0.2"/>
  <cols>
    <col min="1" max="1" width="1.85546875" style="43" customWidth="1"/>
    <col min="2" max="2" width="45.85546875" style="43" bestFit="1" customWidth="1"/>
    <col min="3" max="3" width="2.85546875" style="43" customWidth="1"/>
    <col min="4" max="4" width="14.5703125" style="43" bestFit="1" customWidth="1"/>
    <col min="5" max="5" width="2.7109375" style="2" customWidth="1"/>
    <col min="6" max="6" width="10.7109375" style="44" customWidth="1"/>
    <col min="7" max="7" width="2.7109375" style="2" customWidth="1"/>
    <col min="8" max="22" width="10.7109375" style="43" customWidth="1"/>
    <col min="23" max="23" width="12.5703125" style="43" bestFit="1" customWidth="1"/>
    <col min="24" max="24" width="2.7109375" style="43" customWidth="1"/>
    <col min="25" max="25" width="14.85546875" style="43" customWidth="1"/>
    <col min="26" max="16384" width="9.140625" style="43"/>
  </cols>
  <sheetData>
    <row r="1" spans="1:25" ht="12.75" customHeight="1" x14ac:dyDescent="0.2">
      <c r="A1" s="62" t="str">
        <f>'Cover Sheet'!A2</f>
        <v>Enter School Name: Washington Latin PCS</v>
      </c>
      <c r="B1" s="62"/>
    </row>
    <row r="2" spans="1:25" ht="12.75" customHeight="1" x14ac:dyDescent="0.2">
      <c r="A2" s="43" t="str">
        <f>'Cover Sheet'!A8&amp;" Annual Budget"</f>
        <v>Enter Fiscal Year: SY19-20 Annual Budget</v>
      </c>
    </row>
    <row r="3" spans="1:25" x14ac:dyDescent="0.2">
      <c r="A3" s="45"/>
      <c r="B3" s="46"/>
      <c r="C3" s="45"/>
      <c r="D3" s="46"/>
      <c r="F3" s="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5"/>
    </row>
    <row r="4" spans="1:25" x14ac:dyDescent="0.2">
      <c r="A4" s="2"/>
      <c r="B4" s="2"/>
      <c r="C4" s="45"/>
      <c r="D4" s="49" t="s">
        <v>149</v>
      </c>
      <c r="E4" s="50"/>
      <c r="F4" s="50"/>
      <c r="G4" s="50"/>
      <c r="H4" s="49" t="s">
        <v>137</v>
      </c>
      <c r="I4" s="49" t="s">
        <v>138</v>
      </c>
      <c r="J4" s="49" t="s">
        <v>139</v>
      </c>
      <c r="K4" s="49" t="s">
        <v>82</v>
      </c>
      <c r="L4" s="49" t="s">
        <v>140</v>
      </c>
      <c r="M4" s="49" t="s">
        <v>141</v>
      </c>
      <c r="N4" s="49" t="s">
        <v>142</v>
      </c>
      <c r="O4" s="49" t="s">
        <v>83</v>
      </c>
      <c r="P4" s="49" t="s">
        <v>143</v>
      </c>
      <c r="Q4" s="49" t="s">
        <v>144</v>
      </c>
      <c r="R4" s="49" t="s">
        <v>145</v>
      </c>
      <c r="S4" s="49" t="s">
        <v>84</v>
      </c>
      <c r="T4" s="49" t="s">
        <v>146</v>
      </c>
      <c r="U4" s="49" t="s">
        <v>147</v>
      </c>
      <c r="V4" s="49" t="s">
        <v>148</v>
      </c>
      <c r="W4" s="49" t="s">
        <v>85</v>
      </c>
      <c r="X4" s="45"/>
      <c r="Y4" s="49" t="s">
        <v>150</v>
      </c>
    </row>
    <row r="5" spans="1:25" x14ac:dyDescent="0.2">
      <c r="B5" s="2"/>
      <c r="C5" s="45"/>
      <c r="D5" s="51" t="s">
        <v>2</v>
      </c>
      <c r="E5" s="52"/>
      <c r="F5" s="52"/>
      <c r="G5" s="52"/>
      <c r="H5" s="51" t="str">
        <f>D5</f>
        <v>Budget</v>
      </c>
      <c r="I5" s="51" t="str">
        <f>H5</f>
        <v>Budget</v>
      </c>
      <c r="J5" s="51" t="str">
        <f t="shared" ref="J5:W5" si="0">I5</f>
        <v>Budget</v>
      </c>
      <c r="K5" s="51" t="str">
        <f t="shared" si="0"/>
        <v>Budget</v>
      </c>
      <c r="L5" s="51" t="str">
        <f t="shared" si="0"/>
        <v>Budget</v>
      </c>
      <c r="M5" s="51" t="str">
        <f t="shared" si="0"/>
        <v>Budget</v>
      </c>
      <c r="N5" s="51" t="str">
        <f t="shared" si="0"/>
        <v>Budget</v>
      </c>
      <c r="O5" s="51" t="str">
        <f t="shared" si="0"/>
        <v>Budget</v>
      </c>
      <c r="P5" s="51" t="str">
        <f t="shared" si="0"/>
        <v>Budget</v>
      </c>
      <c r="Q5" s="51" t="str">
        <f t="shared" si="0"/>
        <v>Budget</v>
      </c>
      <c r="R5" s="51" t="str">
        <f t="shared" si="0"/>
        <v>Budget</v>
      </c>
      <c r="S5" s="51" t="str">
        <f t="shared" si="0"/>
        <v>Budget</v>
      </c>
      <c r="T5" s="51" t="str">
        <f t="shared" si="0"/>
        <v>Budget</v>
      </c>
      <c r="U5" s="51" t="str">
        <f t="shared" si="0"/>
        <v>Budget</v>
      </c>
      <c r="V5" s="51" t="str">
        <f t="shared" si="0"/>
        <v>Budget</v>
      </c>
      <c r="W5" s="51" t="str">
        <f t="shared" si="0"/>
        <v>Budget</v>
      </c>
      <c r="X5" s="45"/>
      <c r="Y5" s="51" t="s">
        <v>112</v>
      </c>
    </row>
    <row r="6" spans="1:25" x14ac:dyDescent="0.2">
      <c r="A6" s="53" t="s">
        <v>4</v>
      </c>
      <c r="B6" s="2"/>
      <c r="C6" s="45"/>
      <c r="X6" s="45"/>
    </row>
    <row r="7" spans="1:25" x14ac:dyDescent="0.2">
      <c r="A7" s="46"/>
      <c r="B7" s="46" t="s">
        <v>153</v>
      </c>
      <c r="C7" s="45"/>
      <c r="D7" s="54">
        <v>8432183.2699999977</v>
      </c>
      <c r="E7" s="55"/>
      <c r="F7" s="55"/>
      <c r="G7" s="55"/>
      <c r="H7" s="54">
        <v>727932.86979166663</v>
      </c>
      <c r="I7" s="54">
        <v>727932.86979166663</v>
      </c>
      <c r="J7" s="54">
        <v>727932.86979166663</v>
      </c>
      <c r="K7" s="55">
        <f>SUM(H7:J7)</f>
        <v>2183798.609375</v>
      </c>
      <c r="L7" s="54">
        <v>727932.86979166663</v>
      </c>
      <c r="M7" s="54">
        <v>727932.86979166663</v>
      </c>
      <c r="N7" s="54">
        <v>727932.86979166663</v>
      </c>
      <c r="O7" s="55">
        <f>SUM(L7:N7)</f>
        <v>2183798.609375</v>
      </c>
      <c r="P7" s="54">
        <v>727932.86979166663</v>
      </c>
      <c r="Q7" s="54">
        <v>727932.86979166663</v>
      </c>
      <c r="R7" s="54">
        <v>727932.86979166663</v>
      </c>
      <c r="S7" s="55">
        <f>SUM(P7:R7)</f>
        <v>2183798.609375</v>
      </c>
      <c r="T7" s="54">
        <v>727932.86979166663</v>
      </c>
      <c r="U7" s="54">
        <v>727932.86979166663</v>
      </c>
      <c r="V7" s="54">
        <v>727932.86979166663</v>
      </c>
      <c r="W7" s="55">
        <f>SUM(T7:V7)</f>
        <v>2183798.609375</v>
      </c>
      <c r="X7" s="45"/>
      <c r="Y7" s="47">
        <f>SUM(K7,O7,S7,W7)</f>
        <v>8735194.4375</v>
      </c>
    </row>
    <row r="8" spans="1:25" x14ac:dyDescent="0.2">
      <c r="A8" s="46"/>
      <c r="B8" s="46" t="s">
        <v>154</v>
      </c>
      <c r="C8" s="45"/>
      <c r="D8" s="54">
        <v>1263399.33</v>
      </c>
      <c r="E8" s="55"/>
      <c r="F8" s="55"/>
      <c r="G8" s="55"/>
      <c r="H8" s="54">
        <v>112657.07373046874</v>
      </c>
      <c r="I8" s="54">
        <v>112657.07373046874</v>
      </c>
      <c r="J8" s="54">
        <v>112657.07373046874</v>
      </c>
      <c r="K8" s="55">
        <f t="shared" ref="K8:K15" si="1">SUM(H8:J8)</f>
        <v>337971.22119140619</v>
      </c>
      <c r="L8" s="54">
        <v>112657.07373046874</v>
      </c>
      <c r="M8" s="54">
        <v>126061.21362304686</v>
      </c>
      <c r="N8" s="54">
        <v>112657.07373046874</v>
      </c>
      <c r="O8" s="55">
        <f t="shared" ref="O8:O15" si="2">SUM(L8:N8)</f>
        <v>351375.36108398432</v>
      </c>
      <c r="P8" s="54">
        <v>112657.07373046874</v>
      </c>
      <c r="Q8" s="54">
        <v>112657.07373046874</v>
      </c>
      <c r="R8" s="54">
        <v>112657.07373046874</v>
      </c>
      <c r="S8" s="55">
        <f t="shared" ref="S8:S15" si="3">SUM(P8:R8)</f>
        <v>337971.22119140619</v>
      </c>
      <c r="T8" s="54">
        <v>112657.07373046874</v>
      </c>
      <c r="U8" s="54">
        <v>112657.07373046874</v>
      </c>
      <c r="V8" s="54">
        <v>112657.07373046874</v>
      </c>
      <c r="W8" s="55">
        <f t="shared" ref="W8:W15" si="4">SUM(T8:V8)</f>
        <v>337971.22119140619</v>
      </c>
      <c r="X8" s="45"/>
      <c r="Y8" s="47">
        <f t="shared" ref="Y8:Y15" si="5">SUM(K8,O8,S8,W8)</f>
        <v>1365289.0246582029</v>
      </c>
    </row>
    <row r="9" spans="1:25" x14ac:dyDescent="0.2">
      <c r="A9" s="46"/>
      <c r="B9" s="46" t="s">
        <v>5</v>
      </c>
      <c r="C9" s="45"/>
      <c r="D9" s="54">
        <v>2274311.0000000019</v>
      </c>
      <c r="E9" s="55"/>
      <c r="F9" s="55"/>
      <c r="G9" s="55"/>
      <c r="H9" s="54">
        <v>196752.375</v>
      </c>
      <c r="I9" s="54">
        <v>196752.375</v>
      </c>
      <c r="J9" s="54">
        <v>196752.375</v>
      </c>
      <c r="K9" s="55">
        <f t="shared" si="1"/>
        <v>590257.125</v>
      </c>
      <c r="L9" s="54">
        <v>196752.375</v>
      </c>
      <c r="M9" s="54">
        <v>196752.375</v>
      </c>
      <c r="N9" s="54">
        <v>196752.375</v>
      </c>
      <c r="O9" s="55">
        <f t="shared" si="2"/>
        <v>590257.125</v>
      </c>
      <c r="P9" s="54">
        <v>196752.375</v>
      </c>
      <c r="Q9" s="54">
        <v>196752.375</v>
      </c>
      <c r="R9" s="54">
        <v>196752.375</v>
      </c>
      <c r="S9" s="55">
        <f t="shared" si="3"/>
        <v>590257.125</v>
      </c>
      <c r="T9" s="54">
        <v>196752.375</v>
      </c>
      <c r="U9" s="54">
        <v>196752.375</v>
      </c>
      <c r="V9" s="54">
        <v>196752.375</v>
      </c>
      <c r="W9" s="55">
        <f t="shared" si="4"/>
        <v>590257.125</v>
      </c>
      <c r="X9" s="45"/>
      <c r="Y9" s="47">
        <f t="shared" si="5"/>
        <v>2361028.5</v>
      </c>
    </row>
    <row r="10" spans="1:25" x14ac:dyDescent="0.2">
      <c r="A10" s="46"/>
      <c r="B10" s="46" t="s">
        <v>167</v>
      </c>
      <c r="C10" s="45"/>
      <c r="D10" s="54">
        <v>162751.27734375</v>
      </c>
      <c r="E10" s="55"/>
      <c r="F10" s="55"/>
      <c r="G10" s="55"/>
      <c r="H10" s="54">
        <v>0</v>
      </c>
      <c r="I10" s="54">
        <v>0</v>
      </c>
      <c r="J10" s="54">
        <v>0</v>
      </c>
      <c r="K10" s="55">
        <f t="shared" si="1"/>
        <v>0</v>
      </c>
      <c r="L10" s="54">
        <v>0</v>
      </c>
      <c r="M10" s="54">
        <v>61520.151988636368</v>
      </c>
      <c r="N10" s="54">
        <v>15380.037997159092</v>
      </c>
      <c r="O10" s="55">
        <f t="shared" si="2"/>
        <v>76900.189985795456</v>
      </c>
      <c r="P10" s="54">
        <v>15380.037997159092</v>
      </c>
      <c r="Q10" s="54">
        <v>15380.037997159092</v>
      </c>
      <c r="R10" s="54">
        <v>15380.037997159092</v>
      </c>
      <c r="S10" s="55">
        <f t="shared" si="3"/>
        <v>46140.113991477279</v>
      </c>
      <c r="T10" s="54">
        <v>15380.037997159092</v>
      </c>
      <c r="U10" s="54">
        <v>15380.037997159092</v>
      </c>
      <c r="V10" s="54">
        <v>15380.037997159092</v>
      </c>
      <c r="W10" s="55">
        <f t="shared" si="4"/>
        <v>46140.113991477279</v>
      </c>
      <c r="X10" s="45"/>
      <c r="Y10" s="47">
        <f t="shared" si="5"/>
        <v>169180.41796875</v>
      </c>
    </row>
    <row r="11" spans="1:25" x14ac:dyDescent="0.2">
      <c r="A11" s="46"/>
      <c r="B11" s="46" t="s">
        <v>6</v>
      </c>
      <c r="C11" s="45"/>
      <c r="D11" s="54">
        <v>203749.39583007811</v>
      </c>
      <c r="E11" s="55"/>
      <c r="F11" s="55"/>
      <c r="G11" s="55"/>
      <c r="H11" s="54">
        <v>0</v>
      </c>
      <c r="I11" s="54">
        <v>2997.2777328878492</v>
      </c>
      <c r="J11" s="54">
        <v>5994.5554657756984</v>
      </c>
      <c r="K11" s="55">
        <f t="shared" si="1"/>
        <v>8991.8331986635476</v>
      </c>
      <c r="L11" s="54">
        <v>5994.5554657756984</v>
      </c>
      <c r="M11" s="54">
        <v>47054.19182941207</v>
      </c>
      <c r="N11" s="54">
        <v>16259.46455668479</v>
      </c>
      <c r="O11" s="55">
        <f t="shared" si="2"/>
        <v>69308.211851872562</v>
      </c>
      <c r="P11" s="54">
        <v>16259.46455668479</v>
      </c>
      <c r="Q11" s="54">
        <v>16259.46455668479</v>
      </c>
      <c r="R11" s="54">
        <v>16259.46455668479</v>
      </c>
      <c r="S11" s="55">
        <f t="shared" si="3"/>
        <v>48778.393670054371</v>
      </c>
      <c r="T11" s="54">
        <v>16259.46455668479</v>
      </c>
      <c r="U11" s="54">
        <v>16259.46455668479</v>
      </c>
      <c r="V11" s="54">
        <v>12363.003503930588</v>
      </c>
      <c r="W11" s="55">
        <f t="shared" si="4"/>
        <v>44881.932617300168</v>
      </c>
      <c r="X11" s="45"/>
      <c r="Y11" s="47">
        <f t="shared" si="5"/>
        <v>171960.37133789065</v>
      </c>
    </row>
    <row r="12" spans="1:25" x14ac:dyDescent="0.2">
      <c r="A12" s="46"/>
      <c r="B12" s="46" t="s">
        <v>7</v>
      </c>
      <c r="C12" s="45"/>
      <c r="D12" s="54">
        <v>528620.88804199221</v>
      </c>
      <c r="E12" s="55"/>
      <c r="F12" s="55"/>
      <c r="G12" s="55"/>
      <c r="H12" s="54">
        <v>51204.482340494797</v>
      </c>
      <c r="I12" s="54">
        <v>51204.482340494797</v>
      </c>
      <c r="J12" s="54">
        <v>51204.482340494797</v>
      </c>
      <c r="K12" s="55">
        <f t="shared" si="1"/>
        <v>153613.44702148438</v>
      </c>
      <c r="L12" s="54">
        <v>51204.482340494797</v>
      </c>
      <c r="M12" s="54">
        <v>51204.482340494797</v>
      </c>
      <c r="N12" s="54">
        <v>51204.482340494797</v>
      </c>
      <c r="O12" s="55">
        <f t="shared" si="2"/>
        <v>153613.44702148438</v>
      </c>
      <c r="P12" s="54">
        <v>51204.482340494797</v>
      </c>
      <c r="Q12" s="54">
        <v>51204.482340494797</v>
      </c>
      <c r="R12" s="54">
        <v>51204.482340494797</v>
      </c>
      <c r="S12" s="55">
        <f t="shared" si="3"/>
        <v>153613.44702148438</v>
      </c>
      <c r="T12" s="54">
        <v>51204.482340494797</v>
      </c>
      <c r="U12" s="54">
        <v>51204.482340494797</v>
      </c>
      <c r="V12" s="54">
        <v>51204.482340494797</v>
      </c>
      <c r="W12" s="55">
        <f t="shared" si="4"/>
        <v>153613.44702148438</v>
      </c>
      <c r="X12" s="45"/>
      <c r="Y12" s="47">
        <f t="shared" si="5"/>
        <v>614453.7880859375</v>
      </c>
    </row>
    <row r="13" spans="1:25" x14ac:dyDescent="0.2">
      <c r="A13" s="46"/>
      <c r="B13" s="46" t="s">
        <v>8</v>
      </c>
      <c r="C13" s="45"/>
      <c r="D13" s="54">
        <v>378014.37731445313</v>
      </c>
      <c r="E13" s="55"/>
      <c r="F13" s="55"/>
      <c r="G13" s="55"/>
      <c r="H13" s="54">
        <v>0</v>
      </c>
      <c r="I13" s="54">
        <v>6569.1218868972082</v>
      </c>
      <c r="J13" s="54">
        <v>35898.365084558303</v>
      </c>
      <c r="K13" s="55">
        <f t="shared" si="1"/>
        <v>42467.48697145551</v>
      </c>
      <c r="L13" s="54">
        <v>35898.365084558303</v>
      </c>
      <c r="M13" s="54">
        <v>35898.365084558303</v>
      </c>
      <c r="N13" s="54">
        <v>35898.365084558303</v>
      </c>
      <c r="O13" s="55">
        <f t="shared" si="2"/>
        <v>107695.09525367491</v>
      </c>
      <c r="P13" s="54">
        <v>35898.365084558303</v>
      </c>
      <c r="Q13" s="54">
        <v>35898.365084558303</v>
      </c>
      <c r="R13" s="54">
        <v>35898.365084558303</v>
      </c>
      <c r="S13" s="55">
        <f t="shared" si="3"/>
        <v>107695.09525367491</v>
      </c>
      <c r="T13" s="54">
        <v>35898.365084558303</v>
      </c>
      <c r="U13" s="54">
        <v>35898.365084558303</v>
      </c>
      <c r="V13" s="54">
        <v>4598.3853208280452</v>
      </c>
      <c r="W13" s="55">
        <f t="shared" si="4"/>
        <v>76395.115489944656</v>
      </c>
      <c r="X13" s="45"/>
      <c r="Y13" s="47">
        <f t="shared" si="5"/>
        <v>334252.79296874994</v>
      </c>
    </row>
    <row r="14" spans="1:25" x14ac:dyDescent="0.2">
      <c r="A14" s="46"/>
      <c r="B14" s="46" t="s">
        <v>155</v>
      </c>
      <c r="C14" s="45"/>
      <c r="D14" s="108">
        <v>6553.9197998046875</v>
      </c>
      <c r="E14" s="55"/>
      <c r="F14" s="55"/>
      <c r="G14" s="55"/>
      <c r="H14" s="108">
        <v>565.87504069010413</v>
      </c>
      <c r="I14" s="108">
        <v>565.87504069010413</v>
      </c>
      <c r="J14" s="108">
        <v>565.87504069010413</v>
      </c>
      <c r="K14" s="55">
        <f t="shared" si="1"/>
        <v>1697.6251220703125</v>
      </c>
      <c r="L14" s="108">
        <v>565.87504069010413</v>
      </c>
      <c r="M14" s="108">
        <v>565.87504069010413</v>
      </c>
      <c r="N14" s="108">
        <v>565.87504069010413</v>
      </c>
      <c r="O14" s="55">
        <f t="shared" si="2"/>
        <v>1697.6251220703125</v>
      </c>
      <c r="P14" s="108">
        <v>565.87504069010413</v>
      </c>
      <c r="Q14" s="108">
        <v>565.87504069010413</v>
      </c>
      <c r="R14" s="108">
        <v>565.87504069010413</v>
      </c>
      <c r="S14" s="55">
        <f t="shared" si="3"/>
        <v>1697.6251220703125</v>
      </c>
      <c r="T14" s="108">
        <v>565.87504069010413</v>
      </c>
      <c r="U14" s="108">
        <v>565.87504069010413</v>
      </c>
      <c r="V14" s="108">
        <v>565.87504069010413</v>
      </c>
      <c r="W14" s="55">
        <f t="shared" si="4"/>
        <v>1697.6251220703125</v>
      </c>
      <c r="X14" s="45"/>
      <c r="Y14" s="47">
        <f t="shared" si="5"/>
        <v>6790.50048828125</v>
      </c>
    </row>
    <row r="15" spans="1:25" x14ac:dyDescent="0.2">
      <c r="A15" s="46"/>
      <c r="B15" s="46" t="s">
        <v>9</v>
      </c>
      <c r="C15" s="45"/>
      <c r="D15" s="54">
        <v>98082.129585571281</v>
      </c>
      <c r="E15" s="55"/>
      <c r="F15" s="55"/>
      <c r="G15" s="55"/>
      <c r="H15" s="54">
        <v>4878.9515686035156</v>
      </c>
      <c r="I15" s="54">
        <v>6755.0770688904113</v>
      </c>
      <c r="J15" s="54">
        <v>9942.4703643161956</v>
      </c>
      <c r="K15" s="55">
        <f t="shared" si="1"/>
        <v>21576.499001810123</v>
      </c>
      <c r="L15" s="54">
        <v>9942.4703643161956</v>
      </c>
      <c r="M15" s="54">
        <v>9942.4703643161956</v>
      </c>
      <c r="N15" s="54">
        <v>9942.4703643161956</v>
      </c>
      <c r="O15" s="55">
        <f t="shared" si="2"/>
        <v>29827.411092948587</v>
      </c>
      <c r="P15" s="54">
        <v>9942.4703643161956</v>
      </c>
      <c r="Q15" s="54">
        <v>9942.4703643161956</v>
      </c>
      <c r="R15" s="54">
        <v>9942.4703643161956</v>
      </c>
      <c r="S15" s="55">
        <f t="shared" si="3"/>
        <v>29827.411092948587</v>
      </c>
      <c r="T15" s="54">
        <v>9942.4703643161956</v>
      </c>
      <c r="U15" s="54">
        <v>9942.4703643161956</v>
      </c>
      <c r="V15" s="54">
        <v>6192.2394188043427</v>
      </c>
      <c r="W15" s="55">
        <f t="shared" si="4"/>
        <v>26077.180147436735</v>
      </c>
      <c r="X15" s="45"/>
      <c r="Y15" s="48">
        <f t="shared" si="5"/>
        <v>107308.50133514404</v>
      </c>
    </row>
    <row r="16" spans="1:25" x14ac:dyDescent="0.2">
      <c r="A16" s="46"/>
      <c r="B16" s="56" t="s">
        <v>10</v>
      </c>
      <c r="C16" s="45"/>
      <c r="D16" s="119">
        <f>SUM(D7:D15)</f>
        <v>13347665.58791565</v>
      </c>
      <c r="E16" s="106"/>
      <c r="F16" s="106"/>
      <c r="G16" s="106"/>
      <c r="H16" s="119">
        <f>SUM(H7:H15)</f>
        <v>1093991.6274719238</v>
      </c>
      <c r="I16" s="119">
        <f t="shared" ref="I16:J16" si="6">SUM(I7:I15)</f>
        <v>1105434.1525919959</v>
      </c>
      <c r="J16" s="119">
        <f t="shared" si="6"/>
        <v>1140948.0668179705</v>
      </c>
      <c r="K16" s="119">
        <f>SUM(H16:J16)</f>
        <v>3340373.8468818902</v>
      </c>
      <c r="L16" s="119">
        <f>SUM(L7:L15)</f>
        <v>1140948.0668179705</v>
      </c>
      <c r="M16" s="119">
        <f t="shared" ref="M16:N16" si="7">SUM(M7:M15)</f>
        <v>1256931.9950628213</v>
      </c>
      <c r="N16" s="119">
        <f t="shared" si="7"/>
        <v>1166593.0139060386</v>
      </c>
      <c r="O16" s="119">
        <f>SUM(L16:N16)</f>
        <v>3564473.0757868299</v>
      </c>
      <c r="P16" s="119">
        <f>SUM(P7:P15)</f>
        <v>1166593.0139060386</v>
      </c>
      <c r="Q16" s="119">
        <f t="shared" ref="Q16:R16" si="8">SUM(Q7:Q15)</f>
        <v>1166593.0139060386</v>
      </c>
      <c r="R16" s="119">
        <f t="shared" si="8"/>
        <v>1166593.0139060386</v>
      </c>
      <c r="S16" s="119">
        <f>SUM(P16:R16)</f>
        <v>3499779.041718116</v>
      </c>
      <c r="T16" s="119">
        <f>SUM(T7:T15)</f>
        <v>1166593.0139060386</v>
      </c>
      <c r="U16" s="119">
        <f t="shared" ref="U16:V16" si="9">SUM(U7:U15)</f>
        <v>1166593.0139060386</v>
      </c>
      <c r="V16" s="119">
        <f t="shared" si="9"/>
        <v>1127646.3421440425</v>
      </c>
      <c r="W16" s="119">
        <f>SUM(T16:V16)</f>
        <v>3460832.3699561199</v>
      </c>
      <c r="X16" s="122"/>
      <c r="Y16" s="123">
        <f>SUM(K16,O16,S16,W16)</f>
        <v>13865458.334342957</v>
      </c>
    </row>
    <row r="17" spans="1:25" x14ac:dyDescent="0.2">
      <c r="A17" s="46"/>
      <c r="B17" s="59"/>
      <c r="C17" s="45"/>
      <c r="D17" s="60"/>
      <c r="E17" s="61"/>
      <c r="F17" s="61"/>
      <c r="G17" s="61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45"/>
    </row>
    <row r="18" spans="1:25" x14ac:dyDescent="0.2">
      <c r="A18" s="62" t="s">
        <v>159</v>
      </c>
      <c r="B18" s="2"/>
      <c r="C18" s="4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45"/>
    </row>
    <row r="19" spans="1:25" ht="13.5" x14ac:dyDescent="0.25">
      <c r="A19" s="64" t="s">
        <v>11</v>
      </c>
      <c r="B19" s="2"/>
      <c r="C19" s="45"/>
      <c r="D19" s="2"/>
      <c r="F19" s="2" t="s">
        <v>111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5"/>
    </row>
    <row r="20" spans="1:25" x14ac:dyDescent="0.2">
      <c r="A20" s="46"/>
      <c r="B20" s="2" t="s">
        <v>12</v>
      </c>
      <c r="C20" s="45"/>
      <c r="D20" s="65">
        <v>448704.32999999996</v>
      </c>
      <c r="E20" s="66"/>
      <c r="F20" s="65">
        <v>22.8</v>
      </c>
      <c r="G20" s="66"/>
      <c r="H20" s="65">
        <v>37251.666666666664</v>
      </c>
      <c r="I20" s="65">
        <v>37251.666666666664</v>
      </c>
      <c r="J20" s="65">
        <v>37251.666666666664</v>
      </c>
      <c r="K20" s="67">
        <f t="shared" ref="K20:K26" si="10">SUM(H20:J20)</f>
        <v>111755</v>
      </c>
      <c r="L20" s="65">
        <v>37251.666666666664</v>
      </c>
      <c r="M20" s="65">
        <v>37251.666666666664</v>
      </c>
      <c r="N20" s="65">
        <v>37251.666666666664</v>
      </c>
      <c r="O20" s="67">
        <f t="shared" ref="O20:O26" si="11">SUM(L20:N20)</f>
        <v>111755</v>
      </c>
      <c r="P20" s="65">
        <v>37251.666666666664</v>
      </c>
      <c r="Q20" s="65">
        <v>37251.666666666664</v>
      </c>
      <c r="R20" s="65">
        <v>37251.666666666664</v>
      </c>
      <c r="S20" s="67">
        <f t="shared" ref="S20:S26" si="12">SUM(P20:R20)</f>
        <v>111755</v>
      </c>
      <c r="T20" s="65">
        <v>37251.666666666664</v>
      </c>
      <c r="U20" s="65">
        <v>37251.666666666664</v>
      </c>
      <c r="V20" s="65">
        <v>37251.666666666664</v>
      </c>
      <c r="W20" s="67">
        <f t="shared" ref="W20:W26" si="13">SUM(T20:V20)</f>
        <v>111755</v>
      </c>
      <c r="X20" s="45"/>
      <c r="Y20" s="47">
        <f t="shared" ref="Y20:Y27" si="14">SUM(K20,O20,S20,W20)</f>
        <v>447020</v>
      </c>
    </row>
    <row r="21" spans="1:25" x14ac:dyDescent="0.2">
      <c r="A21" s="46"/>
      <c r="B21" s="2" t="s">
        <v>13</v>
      </c>
      <c r="C21" s="45"/>
      <c r="D21" s="65">
        <v>4312073.7033072906</v>
      </c>
      <c r="E21" s="66"/>
      <c r="F21" s="65">
        <v>55.85</v>
      </c>
      <c r="G21" s="66"/>
      <c r="H21" s="65">
        <v>160393.77669270831</v>
      </c>
      <c r="I21" s="65">
        <v>478859.75585937488</v>
      </c>
      <c r="J21" s="65">
        <v>501608.0891927082</v>
      </c>
      <c r="K21" s="67">
        <f t="shared" si="10"/>
        <v>1140861.6217447915</v>
      </c>
      <c r="L21" s="65">
        <v>349768.08919270826</v>
      </c>
      <c r="M21" s="65">
        <v>349768.08919270826</v>
      </c>
      <c r="N21" s="65">
        <v>349768.08919270826</v>
      </c>
      <c r="O21" s="67">
        <f t="shared" si="11"/>
        <v>1049304.2675781248</v>
      </c>
      <c r="P21" s="65">
        <v>349768.08919270826</v>
      </c>
      <c r="Q21" s="65">
        <v>349768.08919270826</v>
      </c>
      <c r="R21" s="65">
        <v>349768.08919270826</v>
      </c>
      <c r="S21" s="67">
        <f t="shared" si="12"/>
        <v>1049304.2675781248</v>
      </c>
      <c r="T21" s="65">
        <v>349768.08919270826</v>
      </c>
      <c r="U21" s="65">
        <v>349768.08919270826</v>
      </c>
      <c r="V21" s="65">
        <v>645485.73502604163</v>
      </c>
      <c r="W21" s="67">
        <f t="shared" si="13"/>
        <v>1345021.913411458</v>
      </c>
      <c r="X21" s="45"/>
      <c r="Y21" s="47">
        <f t="shared" si="14"/>
        <v>4584492.0703124991</v>
      </c>
    </row>
    <row r="22" spans="1:25" x14ac:dyDescent="0.2">
      <c r="A22" s="46"/>
      <c r="B22" s="2" t="s">
        <v>14</v>
      </c>
      <c r="C22" s="45"/>
      <c r="D22" s="65">
        <v>854497.77666666603</v>
      </c>
      <c r="E22" s="66"/>
      <c r="F22" s="65">
        <v>15.3</v>
      </c>
      <c r="G22" s="66"/>
      <c r="H22" s="65">
        <v>0</v>
      </c>
      <c r="I22" s="65">
        <v>74735.213541666657</v>
      </c>
      <c r="J22" s="65">
        <v>74735.213541666657</v>
      </c>
      <c r="K22" s="67">
        <f t="shared" si="10"/>
        <v>149470.42708333331</v>
      </c>
      <c r="L22" s="65">
        <v>74735.213541666657</v>
      </c>
      <c r="M22" s="65">
        <v>74735.213541666657</v>
      </c>
      <c r="N22" s="65">
        <v>74735.213541666657</v>
      </c>
      <c r="O22" s="67">
        <f t="shared" si="11"/>
        <v>224205.64062499997</v>
      </c>
      <c r="P22" s="65">
        <v>74735.213541666657</v>
      </c>
      <c r="Q22" s="65">
        <v>74735.213541666657</v>
      </c>
      <c r="R22" s="65">
        <v>74735.213541666657</v>
      </c>
      <c r="S22" s="67">
        <f t="shared" si="12"/>
        <v>224205.64062499997</v>
      </c>
      <c r="T22" s="65">
        <v>74735.213541666657</v>
      </c>
      <c r="U22" s="65">
        <v>74735.213541666657</v>
      </c>
      <c r="V22" s="65">
        <v>149470.42708333331</v>
      </c>
      <c r="W22" s="67">
        <f t="shared" si="13"/>
        <v>298940.85416666663</v>
      </c>
      <c r="X22" s="45"/>
      <c r="Y22" s="47">
        <f t="shared" si="14"/>
        <v>896822.56249999988</v>
      </c>
    </row>
    <row r="23" spans="1:25" x14ac:dyDescent="0.2">
      <c r="A23" s="46"/>
      <c r="B23" s="2" t="s">
        <v>15</v>
      </c>
      <c r="C23" s="45"/>
      <c r="D23" s="65">
        <v>930980.51083333394</v>
      </c>
      <c r="E23" s="66"/>
      <c r="F23" s="65">
        <v>7.45</v>
      </c>
      <c r="G23" s="66"/>
      <c r="H23" s="65">
        <v>90331.447916666657</v>
      </c>
      <c r="I23" s="65">
        <v>90331.447916666657</v>
      </c>
      <c r="J23" s="65">
        <v>90331.447916666657</v>
      </c>
      <c r="K23" s="67">
        <f t="shared" si="10"/>
        <v>270994.34375</v>
      </c>
      <c r="L23" s="65">
        <v>90331.447916666657</v>
      </c>
      <c r="M23" s="65">
        <v>90331.447916666657</v>
      </c>
      <c r="N23" s="65">
        <v>90331.447916666657</v>
      </c>
      <c r="O23" s="67">
        <f t="shared" si="11"/>
        <v>270994.34375</v>
      </c>
      <c r="P23" s="65">
        <v>90331.447916666657</v>
      </c>
      <c r="Q23" s="65">
        <v>90331.447916666657</v>
      </c>
      <c r="R23" s="65">
        <v>90331.447916666657</v>
      </c>
      <c r="S23" s="67">
        <f t="shared" si="12"/>
        <v>270994.34375</v>
      </c>
      <c r="T23" s="65">
        <v>90331.447916666657</v>
      </c>
      <c r="U23" s="65">
        <v>90331.447916666657</v>
      </c>
      <c r="V23" s="65">
        <v>90331.447916666657</v>
      </c>
      <c r="W23" s="67">
        <f t="shared" si="13"/>
        <v>270994.34375</v>
      </c>
      <c r="X23" s="45"/>
      <c r="Y23" s="47">
        <f t="shared" si="14"/>
        <v>1083977.375</v>
      </c>
    </row>
    <row r="24" spans="1:25" x14ac:dyDescent="0.2">
      <c r="A24" s="46"/>
      <c r="B24" s="2" t="s">
        <v>16</v>
      </c>
      <c r="C24" s="45"/>
      <c r="D24" s="65">
        <v>463465.91083333315</v>
      </c>
      <c r="E24" s="66"/>
      <c r="F24" s="65">
        <v>4.5999999999999996</v>
      </c>
      <c r="G24" s="66"/>
      <c r="H24" s="65">
        <v>39572.02734375</v>
      </c>
      <c r="I24" s="65">
        <v>39572.02734375</v>
      </c>
      <c r="J24" s="65">
        <v>39572.02734375</v>
      </c>
      <c r="K24" s="67">
        <f t="shared" si="10"/>
        <v>118716.08203125</v>
      </c>
      <c r="L24" s="65">
        <v>39572.02734375</v>
      </c>
      <c r="M24" s="65">
        <v>39572.02734375</v>
      </c>
      <c r="N24" s="65">
        <v>39572.02734375</v>
      </c>
      <c r="O24" s="67">
        <f t="shared" si="11"/>
        <v>118716.08203125</v>
      </c>
      <c r="P24" s="65">
        <v>39572.02734375</v>
      </c>
      <c r="Q24" s="65">
        <v>39572.02734375</v>
      </c>
      <c r="R24" s="65">
        <v>39572.02734375</v>
      </c>
      <c r="S24" s="67">
        <f t="shared" si="12"/>
        <v>118716.08203125</v>
      </c>
      <c r="T24" s="65">
        <v>39572.02734375</v>
      </c>
      <c r="U24" s="65">
        <v>39572.02734375</v>
      </c>
      <c r="V24" s="65">
        <v>39572.02734375</v>
      </c>
      <c r="W24" s="67">
        <f t="shared" si="13"/>
        <v>118716.08203125</v>
      </c>
      <c r="X24" s="45"/>
      <c r="Y24" s="47">
        <f t="shared" si="14"/>
        <v>474864.328125</v>
      </c>
    </row>
    <row r="25" spans="1:25" x14ac:dyDescent="0.2">
      <c r="A25" s="46"/>
      <c r="B25" s="2" t="s">
        <v>168</v>
      </c>
      <c r="C25" s="45"/>
      <c r="D25" s="65">
        <v>465614.8933333332</v>
      </c>
      <c r="E25" s="66"/>
      <c r="F25" s="65">
        <v>12</v>
      </c>
      <c r="G25" s="66"/>
      <c r="H25" s="65">
        <v>41883.8828125</v>
      </c>
      <c r="I25" s="65">
        <v>41883.8828125</v>
      </c>
      <c r="J25" s="65">
        <v>41883.8828125</v>
      </c>
      <c r="K25" s="67">
        <f t="shared" si="10"/>
        <v>125651.6484375</v>
      </c>
      <c r="L25" s="65">
        <v>41883.8828125</v>
      </c>
      <c r="M25" s="65">
        <v>41883.8828125</v>
      </c>
      <c r="N25" s="65">
        <v>41883.8828125</v>
      </c>
      <c r="O25" s="67">
        <f t="shared" si="11"/>
        <v>125651.6484375</v>
      </c>
      <c r="P25" s="65">
        <v>41883.8828125</v>
      </c>
      <c r="Q25" s="65">
        <v>41883.8828125</v>
      </c>
      <c r="R25" s="65">
        <v>41883.8828125</v>
      </c>
      <c r="S25" s="67">
        <f t="shared" si="12"/>
        <v>125651.6484375</v>
      </c>
      <c r="T25" s="65">
        <v>41883.8828125</v>
      </c>
      <c r="U25" s="65">
        <v>41883.8828125</v>
      </c>
      <c r="V25" s="65">
        <v>41883.8828125</v>
      </c>
      <c r="W25" s="67">
        <f t="shared" si="13"/>
        <v>125651.6484375</v>
      </c>
      <c r="X25" s="45"/>
      <c r="Y25" s="47">
        <f t="shared" si="14"/>
        <v>502606.59375</v>
      </c>
    </row>
    <row r="26" spans="1:25" x14ac:dyDescent="0.2">
      <c r="A26" s="46"/>
      <c r="B26" s="2" t="s">
        <v>169</v>
      </c>
      <c r="C26" s="45"/>
      <c r="D26" s="65">
        <v>1550712.5548730469</v>
      </c>
      <c r="E26" s="66"/>
      <c r="F26" s="65" t="s">
        <v>189</v>
      </c>
      <c r="G26" s="66"/>
      <c r="H26" s="65">
        <v>150810.31380208334</v>
      </c>
      <c r="I26" s="65">
        <v>150810.31380208334</v>
      </c>
      <c r="J26" s="65">
        <v>143091.31067708335</v>
      </c>
      <c r="K26" s="67">
        <f t="shared" si="10"/>
        <v>444711.93828125007</v>
      </c>
      <c r="L26" s="65">
        <v>143091.31067708335</v>
      </c>
      <c r="M26" s="65">
        <v>141161.55989583334</v>
      </c>
      <c r="N26" s="65">
        <v>141161.55989583334</v>
      </c>
      <c r="O26" s="67">
        <f t="shared" si="11"/>
        <v>425414.43046875007</v>
      </c>
      <c r="P26" s="65">
        <v>141161.55989583334</v>
      </c>
      <c r="Q26" s="65">
        <v>141161.55989583334</v>
      </c>
      <c r="R26" s="65">
        <v>141161.55989583334</v>
      </c>
      <c r="S26" s="67">
        <f t="shared" si="12"/>
        <v>423484.6796875</v>
      </c>
      <c r="T26" s="65">
        <v>141161.55989583334</v>
      </c>
      <c r="U26" s="65">
        <v>146950.81223958332</v>
      </c>
      <c r="V26" s="65">
        <v>150810.31380208334</v>
      </c>
      <c r="W26" s="67">
        <f t="shared" si="13"/>
        <v>438922.68593749998</v>
      </c>
      <c r="X26" s="45"/>
      <c r="Y26" s="48">
        <f t="shared" si="14"/>
        <v>1732533.734375</v>
      </c>
    </row>
    <row r="27" spans="1:25" x14ac:dyDescent="0.2">
      <c r="A27" s="2"/>
      <c r="B27" s="56" t="s">
        <v>17</v>
      </c>
      <c r="C27" s="45"/>
      <c r="D27" s="78">
        <f>SUM(D20:D26)</f>
        <v>9026049.6798470039</v>
      </c>
      <c r="E27" s="106"/>
      <c r="F27" s="78">
        <f>SUM(F20:F26)</f>
        <v>118</v>
      </c>
      <c r="G27" s="106"/>
      <c r="H27" s="119">
        <f>SUM(H20:H26)</f>
        <v>520243.115234375</v>
      </c>
      <c r="I27" s="119">
        <f>SUM(I20:I26)</f>
        <v>913444.30794270826</v>
      </c>
      <c r="J27" s="119">
        <f>SUM(J20:J26)</f>
        <v>928473.63815104146</v>
      </c>
      <c r="K27" s="119">
        <f>SUM(H27:J27)</f>
        <v>2362161.0613281247</v>
      </c>
      <c r="L27" s="119">
        <f>SUM(L20:L26)</f>
        <v>776633.63815104158</v>
      </c>
      <c r="M27" s="119">
        <f t="shared" ref="M27:N27" si="15">SUM(M20:M26)</f>
        <v>774703.88736979163</v>
      </c>
      <c r="N27" s="119">
        <f t="shared" si="15"/>
        <v>774703.88736979163</v>
      </c>
      <c r="O27" s="119">
        <f>SUM(O20:O26)</f>
        <v>2326041.4128906247</v>
      </c>
      <c r="P27" s="119">
        <f t="shared" ref="P27:V27" si="16">SUM(P20:P26)</f>
        <v>774703.88736979163</v>
      </c>
      <c r="Q27" s="119">
        <f t="shared" si="16"/>
        <v>774703.88736979163</v>
      </c>
      <c r="R27" s="119">
        <f t="shared" si="16"/>
        <v>774703.88736979163</v>
      </c>
      <c r="S27" s="119">
        <f t="shared" si="16"/>
        <v>2324111.662109375</v>
      </c>
      <c r="T27" s="119">
        <f t="shared" si="16"/>
        <v>774703.88736979163</v>
      </c>
      <c r="U27" s="119">
        <f t="shared" si="16"/>
        <v>780493.1397135416</v>
      </c>
      <c r="V27" s="119">
        <f t="shared" si="16"/>
        <v>1154805.5006510415</v>
      </c>
      <c r="W27" s="119">
        <f t="shared" ref="W20:W27" si="17">SUM(T27:V27)</f>
        <v>2710002.5277343746</v>
      </c>
      <c r="X27" s="122"/>
      <c r="Y27" s="123">
        <f t="shared" si="14"/>
        <v>9722316.6640625</v>
      </c>
    </row>
    <row r="28" spans="1:25" x14ac:dyDescent="0.2">
      <c r="A28" s="2"/>
      <c r="C28" s="45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45"/>
    </row>
    <row r="29" spans="1:25" ht="13.5" x14ac:dyDescent="0.25">
      <c r="A29" s="64" t="s">
        <v>18</v>
      </c>
      <c r="B29" s="2"/>
      <c r="C29" s="45"/>
      <c r="D29" s="2"/>
      <c r="F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5"/>
    </row>
    <row r="30" spans="1:25" x14ac:dyDescent="0.2">
      <c r="A30" s="46"/>
      <c r="B30" s="2" t="s">
        <v>170</v>
      </c>
      <c r="C30" s="45"/>
      <c r="D30" s="65">
        <v>186824.56601562499</v>
      </c>
      <c r="E30" s="66"/>
      <c r="F30" s="66"/>
      <c r="G30" s="66"/>
      <c r="H30" s="65">
        <v>37997.969401041664</v>
      </c>
      <c r="I30" s="65">
        <v>37997.969401041664</v>
      </c>
      <c r="J30" s="65">
        <v>37997.969401041664</v>
      </c>
      <c r="K30" s="67">
        <f t="shared" ref="K30:K34" si="18">SUM(H30:J30)</f>
        <v>113993.908203125</v>
      </c>
      <c r="L30" s="65">
        <v>9618.169921875</v>
      </c>
      <c r="M30" s="65">
        <v>9618.169921875</v>
      </c>
      <c r="N30" s="65">
        <v>9618.169921875</v>
      </c>
      <c r="O30" s="67">
        <f t="shared" ref="O30:O34" si="19">SUM(L30:N30)</f>
        <v>28854.509765625</v>
      </c>
      <c r="P30" s="65">
        <v>9618.169921875</v>
      </c>
      <c r="Q30" s="65">
        <v>9618.169921875</v>
      </c>
      <c r="R30" s="65">
        <v>9618.169921875</v>
      </c>
      <c r="S30" s="67">
        <f t="shared" ref="S30:S34" si="20">SUM(P30:R30)</f>
        <v>28854.509765625</v>
      </c>
      <c r="T30" s="65">
        <v>9618.169921875</v>
      </c>
      <c r="U30" s="65">
        <v>9618.169921875</v>
      </c>
      <c r="V30" s="65">
        <v>9618.169921875</v>
      </c>
      <c r="W30" s="67">
        <f t="shared" ref="W30:W34" si="21">SUM(T30:V30)</f>
        <v>28854.509765625</v>
      </c>
      <c r="X30" s="45"/>
      <c r="Y30" s="47">
        <f t="shared" ref="Y30:Y35" si="22">SUM(K30,O30,S30,W30)</f>
        <v>200557.4375</v>
      </c>
    </row>
    <row r="31" spans="1:25" x14ac:dyDescent="0.2">
      <c r="A31" s="46"/>
      <c r="B31" s="2" t="s">
        <v>171</v>
      </c>
      <c r="C31" s="45"/>
      <c r="D31" s="65">
        <v>29651.759296875003</v>
      </c>
      <c r="E31" s="66"/>
      <c r="F31" s="66"/>
      <c r="G31" s="66"/>
      <c r="H31" s="65">
        <v>4149.720052083333</v>
      </c>
      <c r="I31" s="65">
        <v>4149.720052083333</v>
      </c>
      <c r="J31" s="65">
        <v>4149.720052083333</v>
      </c>
      <c r="K31" s="67">
        <f t="shared" si="18"/>
        <v>12449.16015625</v>
      </c>
      <c r="L31" s="65">
        <v>4149.720052083333</v>
      </c>
      <c r="M31" s="65">
        <v>4149.720052083333</v>
      </c>
      <c r="N31" s="65">
        <v>4149.720052083333</v>
      </c>
      <c r="O31" s="67">
        <f t="shared" si="19"/>
        <v>12449.16015625</v>
      </c>
      <c r="P31" s="65">
        <v>4149.720052083333</v>
      </c>
      <c r="Q31" s="65">
        <v>4149.720052083333</v>
      </c>
      <c r="R31" s="65">
        <v>4149.720052083333</v>
      </c>
      <c r="S31" s="67">
        <f t="shared" si="20"/>
        <v>12449.16015625</v>
      </c>
      <c r="T31" s="65">
        <v>4149.720052083333</v>
      </c>
      <c r="U31" s="65">
        <v>4149.720052083333</v>
      </c>
      <c r="V31" s="65">
        <v>4149.720052083333</v>
      </c>
      <c r="W31" s="67">
        <f t="shared" si="21"/>
        <v>12449.16015625</v>
      </c>
      <c r="X31" s="45"/>
      <c r="Y31" s="47">
        <f t="shared" si="22"/>
        <v>49796.640625</v>
      </c>
    </row>
    <row r="32" spans="1:25" x14ac:dyDescent="0.2">
      <c r="A32" s="46"/>
      <c r="B32" s="2" t="s">
        <v>19</v>
      </c>
      <c r="C32" s="45"/>
      <c r="D32" s="65">
        <v>164727.10117187499</v>
      </c>
      <c r="E32" s="66"/>
      <c r="F32" s="66"/>
      <c r="G32" s="66"/>
      <c r="H32" s="65">
        <v>0</v>
      </c>
      <c r="I32" s="65">
        <v>0</v>
      </c>
      <c r="J32" s="65">
        <v>23783.137152777777</v>
      </c>
      <c r="K32" s="67">
        <f t="shared" si="18"/>
        <v>23783.137152777777</v>
      </c>
      <c r="L32" s="65">
        <v>23783.137152777777</v>
      </c>
      <c r="M32" s="65">
        <v>23783.137152777777</v>
      </c>
      <c r="N32" s="65">
        <v>23783.137152777777</v>
      </c>
      <c r="O32" s="67">
        <f t="shared" si="19"/>
        <v>71349.411458333328</v>
      </c>
      <c r="P32" s="65">
        <v>23783.137152777777</v>
      </c>
      <c r="Q32" s="65">
        <v>23783.137152777777</v>
      </c>
      <c r="R32" s="65">
        <v>23783.137152777777</v>
      </c>
      <c r="S32" s="67">
        <f t="shared" si="20"/>
        <v>71349.411458333328</v>
      </c>
      <c r="T32" s="65">
        <v>23783.137152777777</v>
      </c>
      <c r="U32" s="65">
        <v>23783.137152777777</v>
      </c>
      <c r="V32" s="65">
        <v>0</v>
      </c>
      <c r="W32" s="67">
        <f t="shared" si="21"/>
        <v>47566.274305555555</v>
      </c>
      <c r="X32" s="45"/>
      <c r="Y32" s="47">
        <f t="shared" si="22"/>
        <v>214048.234375</v>
      </c>
    </row>
    <row r="33" spans="1:25" x14ac:dyDescent="0.2">
      <c r="A33" s="46"/>
      <c r="B33" s="46" t="s">
        <v>32</v>
      </c>
      <c r="C33" s="45"/>
      <c r="D33" s="65">
        <v>157780.702578125</v>
      </c>
      <c r="E33" s="66"/>
      <c r="F33" s="66"/>
      <c r="G33" s="66"/>
      <c r="H33" s="65">
        <v>0</v>
      </c>
      <c r="I33" s="65">
        <v>0</v>
      </c>
      <c r="J33" s="65">
        <v>18164.022569444445</v>
      </c>
      <c r="K33" s="67">
        <f>SUM(H33:J33)</f>
        <v>18164.022569444445</v>
      </c>
      <c r="L33" s="65">
        <v>18164.022569444445</v>
      </c>
      <c r="M33" s="65">
        <v>18164.022569444445</v>
      </c>
      <c r="N33" s="65">
        <v>18164.022569444445</v>
      </c>
      <c r="O33" s="67">
        <f t="shared" si="19"/>
        <v>54492.067708333336</v>
      </c>
      <c r="P33" s="65">
        <v>18164.022569444445</v>
      </c>
      <c r="Q33" s="65">
        <v>18164.022569444445</v>
      </c>
      <c r="R33" s="65">
        <v>18164.022569444445</v>
      </c>
      <c r="S33" s="67">
        <f t="shared" si="20"/>
        <v>54492.067708333336</v>
      </c>
      <c r="T33" s="65">
        <v>18164.022569444445</v>
      </c>
      <c r="U33" s="65">
        <v>18164.022569444445</v>
      </c>
      <c r="V33" s="65">
        <v>0</v>
      </c>
      <c r="W33" s="67">
        <f t="shared" si="21"/>
        <v>36328.045138888891</v>
      </c>
      <c r="X33" s="45"/>
      <c r="Y33" s="47">
        <f>SUM(K33,O33,S33,W33)</f>
        <v>163476.203125</v>
      </c>
    </row>
    <row r="34" spans="1:25" x14ac:dyDescent="0.2">
      <c r="A34" s="46"/>
      <c r="B34" s="2" t="s">
        <v>172</v>
      </c>
      <c r="C34" s="45"/>
      <c r="D34" s="65">
        <v>624375.12131713866</v>
      </c>
      <c r="E34" s="66"/>
      <c r="F34" s="66"/>
      <c r="G34" s="66"/>
      <c r="H34" s="65">
        <v>1336.6280517578125</v>
      </c>
      <c r="I34" s="65">
        <v>1336.6280517578125</v>
      </c>
      <c r="J34" s="65">
        <v>67412.647170681405</v>
      </c>
      <c r="K34" s="67">
        <f t="shared" si="18"/>
        <v>70085.90327419703</v>
      </c>
      <c r="L34" s="65">
        <v>67412.647170681405</v>
      </c>
      <c r="M34" s="65">
        <v>67145.321560329845</v>
      </c>
      <c r="N34" s="65">
        <v>67145.321560329845</v>
      </c>
      <c r="O34" s="67">
        <f t="shared" si="19"/>
        <v>201703.29029134111</v>
      </c>
      <c r="P34" s="65">
        <v>67145.321560329845</v>
      </c>
      <c r="Q34" s="65">
        <v>67145.321560329845</v>
      </c>
      <c r="R34" s="65">
        <v>67145.321560329845</v>
      </c>
      <c r="S34" s="67">
        <f t="shared" si="20"/>
        <v>201435.96468098953</v>
      </c>
      <c r="T34" s="65">
        <v>67145.321560329845</v>
      </c>
      <c r="U34" s="65">
        <v>67947.298391384538</v>
      </c>
      <c r="V34" s="65">
        <v>1336.6280517578125</v>
      </c>
      <c r="W34" s="67">
        <f t="shared" si="21"/>
        <v>136429.2480034722</v>
      </c>
      <c r="X34" s="45"/>
      <c r="Y34" s="48">
        <f t="shared" si="22"/>
        <v>609654.40624999988</v>
      </c>
    </row>
    <row r="35" spans="1:25" x14ac:dyDescent="0.2">
      <c r="A35" s="2"/>
      <c r="B35" s="56" t="s">
        <v>20</v>
      </c>
      <c r="C35" s="45"/>
      <c r="D35" s="57">
        <f>SUM(D30:D34)</f>
        <v>1163359.2503796387</v>
      </c>
      <c r="E35" s="58"/>
      <c r="F35" s="58"/>
      <c r="G35" s="58"/>
      <c r="H35" s="57">
        <f>SUM(H30:H34)</f>
        <v>43484.317504882813</v>
      </c>
      <c r="I35" s="57">
        <f>SUM(I30:I34)</f>
        <v>43484.317504882813</v>
      </c>
      <c r="J35" s="57">
        <f>SUM(J30:J34)</f>
        <v>151507.49634602864</v>
      </c>
      <c r="K35" s="57">
        <f>SUM(H35:J35)</f>
        <v>238476.13135579426</v>
      </c>
      <c r="L35" s="57">
        <f>SUM(L30:L34)</f>
        <v>123127.69686686195</v>
      </c>
      <c r="M35" s="57">
        <f t="shared" ref="M35:W35" si="23">SUM(M30:M34)</f>
        <v>122860.37125651041</v>
      </c>
      <c r="N35" s="57">
        <f t="shared" si="23"/>
        <v>122860.37125651041</v>
      </c>
      <c r="O35" s="57">
        <f t="shared" si="23"/>
        <v>368848.43937988277</v>
      </c>
      <c r="P35" s="57">
        <f t="shared" si="23"/>
        <v>122860.37125651041</v>
      </c>
      <c r="Q35" s="57">
        <f t="shared" si="23"/>
        <v>122860.37125651041</v>
      </c>
      <c r="R35" s="57">
        <f t="shared" si="23"/>
        <v>122860.37125651041</v>
      </c>
      <c r="S35" s="57">
        <f t="shared" si="23"/>
        <v>368581.11376953119</v>
      </c>
      <c r="T35" s="57">
        <f t="shared" si="23"/>
        <v>122860.37125651041</v>
      </c>
      <c r="U35" s="57">
        <f t="shared" si="23"/>
        <v>123662.3480875651</v>
      </c>
      <c r="V35" s="57">
        <f t="shared" si="23"/>
        <v>15104.518025716145</v>
      </c>
      <c r="W35" s="57">
        <f t="shared" si="23"/>
        <v>261627.23736979166</v>
      </c>
      <c r="X35" s="45"/>
      <c r="Y35" s="47">
        <f t="shared" si="22"/>
        <v>1237532.9218749998</v>
      </c>
    </row>
    <row r="36" spans="1:25" x14ac:dyDescent="0.2">
      <c r="A36" s="53"/>
      <c r="B36" s="53"/>
      <c r="C36" s="45"/>
      <c r="D36" s="46"/>
      <c r="F36" s="2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5"/>
    </row>
    <row r="37" spans="1:25" ht="13.5" x14ac:dyDescent="0.25">
      <c r="A37" s="68" t="s">
        <v>21</v>
      </c>
      <c r="B37" s="46"/>
      <c r="C37" s="45"/>
      <c r="D37" s="67"/>
      <c r="E37" s="66"/>
      <c r="F37" s="66"/>
      <c r="G37" s="66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45"/>
    </row>
    <row r="38" spans="1:25" x14ac:dyDescent="0.2">
      <c r="A38" s="46"/>
      <c r="B38" s="46" t="s">
        <v>22</v>
      </c>
      <c r="C38" s="45"/>
      <c r="D38" s="65">
        <v>166140</v>
      </c>
      <c r="E38" s="66"/>
      <c r="F38" s="66"/>
      <c r="G38" s="66"/>
      <c r="H38" s="65">
        <v>0</v>
      </c>
      <c r="I38" s="65">
        <v>0</v>
      </c>
      <c r="J38" s="65">
        <v>0</v>
      </c>
      <c r="K38" s="67">
        <f t="shared" ref="K38:K43" si="24">SUM(H38:J38)</f>
        <v>0</v>
      </c>
      <c r="L38" s="65">
        <v>0</v>
      </c>
      <c r="M38" s="65">
        <v>0</v>
      </c>
      <c r="N38" s="65">
        <v>0</v>
      </c>
      <c r="O38" s="67">
        <f t="shared" ref="O38:O43" si="25">SUM(L38:N38)</f>
        <v>0</v>
      </c>
      <c r="P38" s="65">
        <v>0</v>
      </c>
      <c r="Q38" s="65">
        <v>0</v>
      </c>
      <c r="R38" s="65">
        <v>0</v>
      </c>
      <c r="S38" s="67">
        <f t="shared" ref="S38:S43" si="26">SUM(P38:R38)</f>
        <v>0</v>
      </c>
      <c r="T38" s="65">
        <v>0</v>
      </c>
      <c r="U38" s="65">
        <v>0</v>
      </c>
      <c r="V38" s="65">
        <v>0</v>
      </c>
      <c r="W38" s="67">
        <f t="shared" ref="W38:W43" si="27">SUM(T38:V38)</f>
        <v>0</v>
      </c>
      <c r="X38" s="45"/>
      <c r="Y38" s="47">
        <f t="shared" ref="Y38:Y44" si="28">SUM(K38,O38,S38,W38)</f>
        <v>0</v>
      </c>
    </row>
    <row r="39" spans="1:25" x14ac:dyDescent="0.2">
      <c r="A39" s="46"/>
      <c r="B39" s="46" t="s">
        <v>156</v>
      </c>
      <c r="C39" s="45"/>
      <c r="D39" s="107">
        <v>1008186.5895898438</v>
      </c>
      <c r="E39" s="66"/>
      <c r="F39" s="66"/>
      <c r="G39" s="66"/>
      <c r="H39" s="107">
        <v>82696.075846354157</v>
      </c>
      <c r="I39" s="107">
        <v>82696.075846354157</v>
      </c>
      <c r="J39" s="107">
        <v>82696.075846354157</v>
      </c>
      <c r="K39" s="67">
        <f t="shared" si="24"/>
        <v>248088.22753906247</v>
      </c>
      <c r="L39" s="107">
        <v>82696.075846354157</v>
      </c>
      <c r="M39" s="107">
        <v>82696.075846354157</v>
      </c>
      <c r="N39" s="107">
        <v>82696.075846354157</v>
      </c>
      <c r="O39" s="67">
        <f t="shared" si="25"/>
        <v>248088.22753906247</v>
      </c>
      <c r="P39" s="107">
        <v>82696.075846354157</v>
      </c>
      <c r="Q39" s="107">
        <v>82696.075846354157</v>
      </c>
      <c r="R39" s="107">
        <v>82696.075846354157</v>
      </c>
      <c r="S39" s="67">
        <f t="shared" si="26"/>
        <v>248088.22753906247</v>
      </c>
      <c r="T39" s="107">
        <v>82696.075846354157</v>
      </c>
      <c r="U39" s="107">
        <v>82696.075846354157</v>
      </c>
      <c r="V39" s="107">
        <v>82696.075846354157</v>
      </c>
      <c r="W39" s="67">
        <f t="shared" si="27"/>
        <v>248088.22753906247</v>
      </c>
      <c r="X39" s="45"/>
      <c r="Y39" s="47">
        <f t="shared" si="28"/>
        <v>992352.91015624988</v>
      </c>
    </row>
    <row r="40" spans="1:25" x14ac:dyDescent="0.2">
      <c r="A40" s="46"/>
      <c r="B40" s="46" t="s">
        <v>157</v>
      </c>
      <c r="C40" s="45"/>
      <c r="D40" s="107">
        <v>815315.99</v>
      </c>
      <c r="E40" s="66"/>
      <c r="F40" s="66"/>
      <c r="G40" s="66"/>
      <c r="H40" s="107">
        <v>66136.485046386719</v>
      </c>
      <c r="I40" s="107">
        <v>66136.485046386719</v>
      </c>
      <c r="J40" s="107">
        <v>66136.485046386719</v>
      </c>
      <c r="K40" s="67">
        <f t="shared" si="24"/>
        <v>198409.45513916016</v>
      </c>
      <c r="L40" s="107">
        <v>66136.485046386719</v>
      </c>
      <c r="M40" s="107">
        <v>66136.485046386719</v>
      </c>
      <c r="N40" s="107">
        <v>66136.485046386719</v>
      </c>
      <c r="O40" s="67">
        <f t="shared" si="25"/>
        <v>198409.45513916016</v>
      </c>
      <c r="P40" s="107">
        <v>66136.485046386719</v>
      </c>
      <c r="Q40" s="107">
        <v>66136.485046386719</v>
      </c>
      <c r="R40" s="107">
        <v>66136.485046386719</v>
      </c>
      <c r="S40" s="67">
        <f t="shared" si="26"/>
        <v>198409.45513916016</v>
      </c>
      <c r="T40" s="107">
        <v>66136.485046386719</v>
      </c>
      <c r="U40" s="107">
        <v>66136.485046386719</v>
      </c>
      <c r="V40" s="107">
        <v>66136.485046386719</v>
      </c>
      <c r="W40" s="67">
        <f t="shared" si="27"/>
        <v>198409.45513916016</v>
      </c>
      <c r="X40" s="45"/>
      <c r="Y40" s="47">
        <f t="shared" si="28"/>
        <v>793637.82055664063</v>
      </c>
    </row>
    <row r="41" spans="1:25" x14ac:dyDescent="0.2">
      <c r="A41" s="46"/>
      <c r="B41" s="46" t="s">
        <v>23</v>
      </c>
      <c r="C41" s="45"/>
      <c r="D41" s="65">
        <v>146656.7941015625</v>
      </c>
      <c r="E41" s="66"/>
      <c r="F41" s="66"/>
      <c r="G41" s="66"/>
      <c r="H41" s="65">
        <v>12722.841796875</v>
      </c>
      <c r="I41" s="65">
        <v>12722.841796875</v>
      </c>
      <c r="J41" s="65">
        <v>12722.841796875</v>
      </c>
      <c r="K41" s="67">
        <f t="shared" si="24"/>
        <v>38168.525390625</v>
      </c>
      <c r="L41" s="65">
        <v>12722.841796875</v>
      </c>
      <c r="M41" s="65">
        <v>12722.841796875</v>
      </c>
      <c r="N41" s="65">
        <v>12722.841796875</v>
      </c>
      <c r="O41" s="67">
        <f t="shared" si="25"/>
        <v>38168.525390625</v>
      </c>
      <c r="P41" s="65">
        <v>12722.841796875</v>
      </c>
      <c r="Q41" s="65">
        <v>12722.841796875</v>
      </c>
      <c r="R41" s="65">
        <v>12722.841796875</v>
      </c>
      <c r="S41" s="67">
        <f t="shared" si="26"/>
        <v>38168.525390625</v>
      </c>
      <c r="T41" s="65">
        <v>12722.841796875</v>
      </c>
      <c r="U41" s="65">
        <v>12722.841796875</v>
      </c>
      <c r="V41" s="65">
        <v>12722.841796875</v>
      </c>
      <c r="W41" s="67">
        <f t="shared" si="27"/>
        <v>38168.525390625</v>
      </c>
      <c r="X41" s="45"/>
      <c r="Y41" s="47">
        <f t="shared" si="28"/>
        <v>152674.1015625</v>
      </c>
    </row>
    <row r="42" spans="1:25" x14ac:dyDescent="0.2">
      <c r="A42" s="46"/>
      <c r="B42" s="46" t="s">
        <v>24</v>
      </c>
      <c r="C42" s="45"/>
      <c r="D42" s="65">
        <v>203642.98</v>
      </c>
      <c r="E42" s="66"/>
      <c r="F42" s="66"/>
      <c r="G42" s="66"/>
      <c r="H42" s="65">
        <v>18236.022135416664</v>
      </c>
      <c r="I42" s="65">
        <v>18236.022135416664</v>
      </c>
      <c r="J42" s="65">
        <v>18236.022135416664</v>
      </c>
      <c r="K42" s="67">
        <f t="shared" si="24"/>
        <v>54708.066406249993</v>
      </c>
      <c r="L42" s="65">
        <v>18236.022135416664</v>
      </c>
      <c r="M42" s="65">
        <v>18236.022135416664</v>
      </c>
      <c r="N42" s="65">
        <v>18236.022135416664</v>
      </c>
      <c r="O42" s="67">
        <f t="shared" si="25"/>
        <v>54708.066406249993</v>
      </c>
      <c r="P42" s="65">
        <v>18236.022135416664</v>
      </c>
      <c r="Q42" s="65">
        <v>18236.022135416664</v>
      </c>
      <c r="R42" s="65">
        <v>18236.022135416664</v>
      </c>
      <c r="S42" s="67">
        <f t="shared" si="26"/>
        <v>54708.066406249993</v>
      </c>
      <c r="T42" s="65">
        <v>18236.022135416664</v>
      </c>
      <c r="U42" s="65">
        <v>18236.022135416664</v>
      </c>
      <c r="V42" s="65">
        <v>18236.022135416664</v>
      </c>
      <c r="W42" s="67">
        <f t="shared" si="27"/>
        <v>54708.066406249993</v>
      </c>
      <c r="X42" s="45"/>
      <c r="Y42" s="47">
        <f t="shared" si="28"/>
        <v>218832.26562499997</v>
      </c>
    </row>
    <row r="43" spans="1:25" x14ac:dyDescent="0.2">
      <c r="A43" s="46"/>
      <c r="B43" s="46" t="s">
        <v>158</v>
      </c>
      <c r="C43" s="45"/>
      <c r="D43" s="65">
        <v>218653.9</v>
      </c>
      <c r="E43" s="66"/>
      <c r="F43" s="66"/>
      <c r="G43" s="66"/>
      <c r="H43" s="65">
        <v>20678.328125</v>
      </c>
      <c r="I43" s="65">
        <v>20678.328125</v>
      </c>
      <c r="J43" s="65">
        <v>20678.328125</v>
      </c>
      <c r="K43" s="67">
        <f t="shared" si="24"/>
        <v>62034.984375</v>
      </c>
      <c r="L43" s="65">
        <v>20678.328125</v>
      </c>
      <c r="M43" s="65">
        <v>20678.328125</v>
      </c>
      <c r="N43" s="65">
        <v>20678.328125</v>
      </c>
      <c r="O43" s="67">
        <f t="shared" si="25"/>
        <v>62034.984375</v>
      </c>
      <c r="P43" s="65">
        <v>20678.328125</v>
      </c>
      <c r="Q43" s="65">
        <v>20678.328125</v>
      </c>
      <c r="R43" s="65">
        <v>20678.328125</v>
      </c>
      <c r="S43" s="67">
        <f t="shared" si="26"/>
        <v>62034.984375</v>
      </c>
      <c r="T43" s="65">
        <v>20678.328125</v>
      </c>
      <c r="U43" s="65">
        <v>20678.328125</v>
      </c>
      <c r="V43" s="65">
        <v>20678.328125</v>
      </c>
      <c r="W43" s="67">
        <f t="shared" si="27"/>
        <v>62034.984375</v>
      </c>
      <c r="X43" s="45"/>
      <c r="Y43" s="48">
        <f t="shared" si="28"/>
        <v>248139.9375</v>
      </c>
    </row>
    <row r="44" spans="1:25" x14ac:dyDescent="0.2">
      <c r="A44" s="46"/>
      <c r="B44" s="56" t="s">
        <v>25</v>
      </c>
      <c r="C44" s="45"/>
      <c r="D44" s="57">
        <f>SUM(D38:D43)</f>
        <v>2558596.253691406</v>
      </c>
      <c r="E44" s="58"/>
      <c r="F44" s="58"/>
      <c r="G44" s="58"/>
      <c r="H44" s="57">
        <f>SUM(H38:H43)</f>
        <v>200469.75295003253</v>
      </c>
      <c r="I44" s="57">
        <f>SUM(I38:I43)</f>
        <v>200469.75295003253</v>
      </c>
      <c r="J44" s="57">
        <f>SUM(J38:J43)</f>
        <v>200469.75295003253</v>
      </c>
      <c r="K44" s="57">
        <f>SUM(H44:J44)</f>
        <v>601409.25885009766</v>
      </c>
      <c r="L44" s="57">
        <f>SUM(L38:L43)</f>
        <v>200469.75295003253</v>
      </c>
      <c r="M44" s="57">
        <f t="shared" ref="M44:W44" si="29">SUM(M38:M43)</f>
        <v>200469.75295003253</v>
      </c>
      <c r="N44" s="57">
        <f t="shared" si="29"/>
        <v>200469.75295003253</v>
      </c>
      <c r="O44" s="57">
        <f t="shared" si="29"/>
        <v>601409.25885009766</v>
      </c>
      <c r="P44" s="57">
        <f t="shared" si="29"/>
        <v>200469.75295003253</v>
      </c>
      <c r="Q44" s="57">
        <f t="shared" si="29"/>
        <v>200469.75295003253</v>
      </c>
      <c r="R44" s="57">
        <f t="shared" si="29"/>
        <v>200469.75295003253</v>
      </c>
      <c r="S44" s="57">
        <f t="shared" si="29"/>
        <v>601409.25885009766</v>
      </c>
      <c r="T44" s="57">
        <f t="shared" si="29"/>
        <v>200469.75295003253</v>
      </c>
      <c r="U44" s="57">
        <f t="shared" si="29"/>
        <v>200469.75295003253</v>
      </c>
      <c r="V44" s="57">
        <f t="shared" si="29"/>
        <v>200469.75295003253</v>
      </c>
      <c r="W44" s="57">
        <f t="shared" si="29"/>
        <v>601409.25885009766</v>
      </c>
      <c r="X44" s="45"/>
      <c r="Y44" s="47">
        <f t="shared" si="28"/>
        <v>2405637.0354003906</v>
      </c>
    </row>
    <row r="45" spans="1:25" x14ac:dyDescent="0.2">
      <c r="A45" s="46"/>
      <c r="B45" s="53"/>
      <c r="C45" s="45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45"/>
    </row>
    <row r="46" spans="1:25" ht="13.5" x14ac:dyDescent="0.25">
      <c r="A46" s="68" t="s">
        <v>160</v>
      </c>
      <c r="B46" s="46"/>
      <c r="C46" s="45"/>
      <c r="D46" s="46"/>
      <c r="F46" s="2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5"/>
    </row>
    <row r="47" spans="1:25" x14ac:dyDescent="0.2">
      <c r="A47" s="46"/>
      <c r="B47" s="46" t="s">
        <v>26</v>
      </c>
      <c r="C47" s="45"/>
      <c r="D47" s="65">
        <v>60000</v>
      </c>
      <c r="E47" s="66"/>
      <c r="F47" s="66"/>
      <c r="G47" s="66"/>
      <c r="H47" s="65">
        <v>4148.5322265625</v>
      </c>
      <c r="I47" s="65">
        <v>4148.5322265625</v>
      </c>
      <c r="J47" s="65">
        <v>4148.5322265625</v>
      </c>
      <c r="K47" s="67">
        <f t="shared" ref="K47:K59" si="30">SUM(H47:J47)</f>
        <v>12445.5966796875</v>
      </c>
      <c r="L47" s="65">
        <v>4148.5322265625</v>
      </c>
      <c r="M47" s="65">
        <v>4148.5322265625</v>
      </c>
      <c r="N47" s="65">
        <v>4148.5322265625</v>
      </c>
      <c r="O47" s="67">
        <f>SUM(L47:N47)</f>
        <v>12445.5966796875</v>
      </c>
      <c r="P47" s="65">
        <v>4148.5322265625</v>
      </c>
      <c r="Q47" s="65">
        <v>4148.5322265625</v>
      </c>
      <c r="R47" s="65">
        <v>4148.5322265625</v>
      </c>
      <c r="S47" s="67">
        <f t="shared" ref="S47:S58" si="31">SUM(P47:R47)</f>
        <v>12445.5966796875</v>
      </c>
      <c r="T47" s="65">
        <v>4148.5322265625</v>
      </c>
      <c r="U47" s="65">
        <v>4148.5322265625</v>
      </c>
      <c r="V47" s="65">
        <v>4148.5322265625</v>
      </c>
      <c r="W47" s="67">
        <f t="shared" ref="W47:W58" si="32">SUM(T47:V47)</f>
        <v>12445.5966796875</v>
      </c>
      <c r="X47" s="45"/>
      <c r="Y47" s="47">
        <f t="shared" ref="Y47:Y59" si="33">SUM(K47,O47,S47,W47)</f>
        <v>49782.38671875</v>
      </c>
    </row>
    <row r="48" spans="1:25" x14ac:dyDescent="0.2">
      <c r="A48" s="46"/>
      <c r="B48" s="46" t="s">
        <v>27</v>
      </c>
      <c r="C48" s="45"/>
      <c r="D48" s="65">
        <v>77865.600000000006</v>
      </c>
      <c r="E48" s="66"/>
      <c r="F48" s="66"/>
      <c r="G48" s="66"/>
      <c r="H48" s="65">
        <v>6515.4088541666661</v>
      </c>
      <c r="I48" s="65">
        <v>6515.4088541666661</v>
      </c>
      <c r="J48" s="65">
        <v>6515.4088541666661</v>
      </c>
      <c r="K48" s="67">
        <f t="shared" si="30"/>
        <v>19546.2265625</v>
      </c>
      <c r="L48" s="65">
        <v>6515.4088541666661</v>
      </c>
      <c r="M48" s="65">
        <v>6515.4088541666661</v>
      </c>
      <c r="N48" s="65">
        <v>6515.4088541666661</v>
      </c>
      <c r="O48" s="67">
        <f t="shared" ref="O48:O58" si="34">SUM(L48:N48)</f>
        <v>19546.2265625</v>
      </c>
      <c r="P48" s="65">
        <v>6515.4088541666661</v>
      </c>
      <c r="Q48" s="65">
        <v>6515.4088541666661</v>
      </c>
      <c r="R48" s="65">
        <v>6515.4088541666661</v>
      </c>
      <c r="S48" s="67">
        <f t="shared" si="31"/>
        <v>19546.2265625</v>
      </c>
      <c r="T48" s="65">
        <v>6515.4088541666661</v>
      </c>
      <c r="U48" s="65">
        <v>6515.4088541666661</v>
      </c>
      <c r="V48" s="65">
        <v>6515.4088541666661</v>
      </c>
      <c r="W48" s="67">
        <f t="shared" si="32"/>
        <v>19546.2265625</v>
      </c>
      <c r="X48" s="45"/>
      <c r="Y48" s="47">
        <f t="shared" si="33"/>
        <v>78184.90625</v>
      </c>
    </row>
    <row r="49" spans="1:25" x14ac:dyDescent="0.2">
      <c r="A49" s="46"/>
      <c r="B49" s="46" t="s">
        <v>28</v>
      </c>
      <c r="C49" s="45"/>
      <c r="D49" s="65">
        <v>20653.679541015626</v>
      </c>
      <c r="E49" s="66"/>
      <c r="F49" s="66"/>
      <c r="G49" s="66"/>
      <c r="H49" s="65">
        <v>1723.681640625</v>
      </c>
      <c r="I49" s="65">
        <v>1723.681640625</v>
      </c>
      <c r="J49" s="65">
        <v>1723.681640625</v>
      </c>
      <c r="K49" s="67">
        <f t="shared" si="30"/>
        <v>5171.044921875</v>
      </c>
      <c r="L49" s="65">
        <v>1723.681640625</v>
      </c>
      <c r="M49" s="65">
        <v>1723.681640625</v>
      </c>
      <c r="N49" s="65">
        <v>1723.681640625</v>
      </c>
      <c r="O49" s="67">
        <f t="shared" si="34"/>
        <v>5171.044921875</v>
      </c>
      <c r="P49" s="65">
        <v>1723.681640625</v>
      </c>
      <c r="Q49" s="65">
        <v>1723.681640625</v>
      </c>
      <c r="R49" s="65">
        <v>1723.681640625</v>
      </c>
      <c r="S49" s="67">
        <f t="shared" si="31"/>
        <v>5171.044921875</v>
      </c>
      <c r="T49" s="65">
        <v>1723.681640625</v>
      </c>
      <c r="U49" s="65">
        <v>1723.681640625</v>
      </c>
      <c r="V49" s="65">
        <v>1723.681640625</v>
      </c>
      <c r="W49" s="67">
        <f t="shared" si="32"/>
        <v>5171.044921875</v>
      </c>
      <c r="X49" s="45"/>
      <c r="Y49" s="47">
        <f t="shared" si="33"/>
        <v>20684.1796875</v>
      </c>
    </row>
    <row r="50" spans="1:25" x14ac:dyDescent="0.2">
      <c r="A50" s="46"/>
      <c r="B50" s="46" t="s">
        <v>29</v>
      </c>
      <c r="C50" s="45"/>
      <c r="D50" s="65">
        <v>183463.67787109374</v>
      </c>
      <c r="E50" s="66"/>
      <c r="F50" s="66"/>
      <c r="G50" s="66"/>
      <c r="H50" s="65">
        <v>14350.476481119791</v>
      </c>
      <c r="I50" s="65">
        <v>14350.476481119791</v>
      </c>
      <c r="J50" s="65">
        <v>14350.476481119791</v>
      </c>
      <c r="K50" s="67">
        <f t="shared" si="30"/>
        <v>43051.429443359375</v>
      </c>
      <c r="L50" s="65">
        <v>14350.476481119791</v>
      </c>
      <c r="M50" s="65">
        <v>14350.476481119791</v>
      </c>
      <c r="N50" s="65">
        <v>14350.476481119791</v>
      </c>
      <c r="O50" s="67">
        <f t="shared" si="34"/>
        <v>43051.429443359375</v>
      </c>
      <c r="P50" s="65">
        <v>14350.476481119791</v>
      </c>
      <c r="Q50" s="65">
        <v>14350.476481119791</v>
      </c>
      <c r="R50" s="65">
        <v>14350.476481119791</v>
      </c>
      <c r="S50" s="67">
        <f t="shared" si="31"/>
        <v>43051.429443359375</v>
      </c>
      <c r="T50" s="65">
        <v>14350.476481119791</v>
      </c>
      <c r="U50" s="65">
        <v>14350.476481119791</v>
      </c>
      <c r="V50" s="65">
        <v>14350.476481119791</v>
      </c>
      <c r="W50" s="67">
        <f t="shared" si="32"/>
        <v>43051.429443359375</v>
      </c>
      <c r="X50" s="45"/>
      <c r="Y50" s="47">
        <f t="shared" si="33"/>
        <v>172205.7177734375</v>
      </c>
    </row>
    <row r="51" spans="1:25" x14ac:dyDescent="0.2">
      <c r="A51" s="46"/>
      <c r="B51" s="46" t="s">
        <v>30</v>
      </c>
      <c r="C51" s="45"/>
      <c r="D51" s="107">
        <v>43981.319443359374</v>
      </c>
      <c r="E51" s="66"/>
      <c r="F51" s="66"/>
      <c r="G51" s="66"/>
      <c r="H51" s="107">
        <v>3032.1171875</v>
      </c>
      <c r="I51" s="107">
        <v>3032.1171875</v>
      </c>
      <c r="J51" s="107">
        <v>3032.1171875</v>
      </c>
      <c r="K51" s="67">
        <f t="shared" si="30"/>
        <v>9096.3515625</v>
      </c>
      <c r="L51" s="107">
        <v>3032.1171875</v>
      </c>
      <c r="M51" s="107">
        <v>3032.1171875</v>
      </c>
      <c r="N51" s="107">
        <v>3032.1171875</v>
      </c>
      <c r="O51" s="67">
        <f t="shared" si="34"/>
        <v>9096.3515625</v>
      </c>
      <c r="P51" s="107">
        <v>3032.1171875</v>
      </c>
      <c r="Q51" s="107">
        <v>3032.1171875</v>
      </c>
      <c r="R51" s="107">
        <v>3032.1171875</v>
      </c>
      <c r="S51" s="67">
        <f t="shared" si="31"/>
        <v>9096.3515625</v>
      </c>
      <c r="T51" s="107">
        <v>3032.1171875</v>
      </c>
      <c r="U51" s="107">
        <v>3032.1171875</v>
      </c>
      <c r="V51" s="107">
        <v>3032.1171875</v>
      </c>
      <c r="W51" s="67">
        <f t="shared" si="32"/>
        <v>9096.3515625</v>
      </c>
      <c r="X51" s="45"/>
      <c r="Y51" s="47"/>
    </row>
    <row r="52" spans="1:25" x14ac:dyDescent="0.2">
      <c r="A52" s="46"/>
      <c r="B52" s="46" t="s">
        <v>31</v>
      </c>
      <c r="C52" s="45"/>
      <c r="D52" s="107">
        <v>0</v>
      </c>
      <c r="E52" s="66"/>
      <c r="F52" s="66"/>
      <c r="G52" s="66"/>
      <c r="H52" s="107">
        <v>0</v>
      </c>
      <c r="I52" s="107">
        <v>0</v>
      </c>
      <c r="J52" s="107">
        <v>0</v>
      </c>
      <c r="K52" s="67">
        <f t="shared" si="30"/>
        <v>0</v>
      </c>
      <c r="L52" s="107">
        <v>0</v>
      </c>
      <c r="M52" s="107">
        <v>0</v>
      </c>
      <c r="N52" s="107">
        <v>0</v>
      </c>
      <c r="O52" s="67">
        <f t="shared" si="34"/>
        <v>0</v>
      </c>
      <c r="P52" s="107">
        <v>0</v>
      </c>
      <c r="Q52" s="107">
        <v>0</v>
      </c>
      <c r="R52" s="107">
        <v>0</v>
      </c>
      <c r="S52" s="67">
        <f t="shared" si="31"/>
        <v>0</v>
      </c>
      <c r="T52" s="107">
        <v>0</v>
      </c>
      <c r="U52" s="107">
        <v>0</v>
      </c>
      <c r="V52" s="107">
        <v>0</v>
      </c>
      <c r="W52" s="67">
        <f t="shared" si="32"/>
        <v>0</v>
      </c>
      <c r="X52" s="45"/>
      <c r="Y52" s="47"/>
    </row>
    <row r="53" spans="1:25" x14ac:dyDescent="0.2">
      <c r="A53" s="46"/>
      <c r="B53" s="46" t="s">
        <v>161</v>
      </c>
      <c r="C53" s="45"/>
      <c r="D53" s="107">
        <v>95260.98937499999</v>
      </c>
      <c r="E53" s="66"/>
      <c r="F53" s="66"/>
      <c r="G53" s="66"/>
      <c r="H53" s="107">
        <v>7185.0468749999991</v>
      </c>
      <c r="I53" s="107">
        <v>7185.0468749999991</v>
      </c>
      <c r="J53" s="107">
        <v>7185.0468749999991</v>
      </c>
      <c r="K53" s="67">
        <f t="shared" si="30"/>
        <v>21555.140624999996</v>
      </c>
      <c r="L53" s="107">
        <v>7185.0468749999991</v>
      </c>
      <c r="M53" s="107">
        <v>7185.0468749999991</v>
      </c>
      <c r="N53" s="107">
        <v>7185.0468749999991</v>
      </c>
      <c r="O53" s="67">
        <f t="shared" si="34"/>
        <v>21555.140624999996</v>
      </c>
      <c r="P53" s="107">
        <v>7185.0468749999991</v>
      </c>
      <c r="Q53" s="107">
        <v>7185.0468749999991</v>
      </c>
      <c r="R53" s="107">
        <v>7185.0468749999991</v>
      </c>
      <c r="S53" s="67">
        <f t="shared" si="31"/>
        <v>21555.140624999996</v>
      </c>
      <c r="T53" s="107">
        <v>7185.0468749999991</v>
      </c>
      <c r="U53" s="107">
        <v>7185.0468749999991</v>
      </c>
      <c r="V53" s="107">
        <v>7185.0468749999991</v>
      </c>
      <c r="W53" s="67">
        <f t="shared" si="32"/>
        <v>21555.140624999996</v>
      </c>
      <c r="X53" s="45"/>
      <c r="Y53" s="47"/>
    </row>
    <row r="54" spans="1:25" x14ac:dyDescent="0.2">
      <c r="A54" s="46"/>
      <c r="B54" s="46" t="s">
        <v>162</v>
      </c>
      <c r="C54" s="45"/>
      <c r="D54" s="107">
        <v>110630.31</v>
      </c>
      <c r="E54" s="66"/>
      <c r="F54" s="66"/>
      <c r="G54" s="66"/>
      <c r="H54" s="107">
        <v>0</v>
      </c>
      <c r="I54" s="107">
        <v>0</v>
      </c>
      <c r="J54" s="107">
        <v>0</v>
      </c>
      <c r="K54" s="67">
        <f t="shared" si="30"/>
        <v>0</v>
      </c>
      <c r="L54" s="107">
        <v>49174.51953125</v>
      </c>
      <c r="M54" s="107">
        <v>0</v>
      </c>
      <c r="N54" s="107">
        <v>0</v>
      </c>
      <c r="O54" s="67">
        <f t="shared" si="34"/>
        <v>49174.51953125</v>
      </c>
      <c r="P54" s="107">
        <v>49174.51953125</v>
      </c>
      <c r="Q54" s="107">
        <v>0</v>
      </c>
      <c r="R54" s="107">
        <v>0</v>
      </c>
      <c r="S54" s="67">
        <f t="shared" si="31"/>
        <v>49174.51953125</v>
      </c>
      <c r="T54" s="107">
        <v>0</v>
      </c>
      <c r="U54" s="107">
        <v>0</v>
      </c>
      <c r="V54" s="107">
        <v>0</v>
      </c>
      <c r="W54" s="67">
        <f t="shared" si="32"/>
        <v>0</v>
      </c>
      <c r="X54" s="45"/>
      <c r="Y54" s="47"/>
    </row>
    <row r="55" spans="1:25" x14ac:dyDescent="0.2">
      <c r="A55" s="46"/>
      <c r="B55" s="46" t="s">
        <v>33</v>
      </c>
      <c r="C55" s="45"/>
      <c r="D55" s="107">
        <v>0</v>
      </c>
      <c r="E55" s="66"/>
      <c r="F55" s="66"/>
      <c r="G55" s="66"/>
      <c r="H55" s="107">
        <v>0</v>
      </c>
      <c r="I55" s="107">
        <v>0</v>
      </c>
      <c r="J55" s="107">
        <v>0</v>
      </c>
      <c r="K55" s="67">
        <f t="shared" si="30"/>
        <v>0</v>
      </c>
      <c r="L55" s="107">
        <v>0</v>
      </c>
      <c r="M55" s="107">
        <v>0</v>
      </c>
      <c r="N55" s="107">
        <v>0</v>
      </c>
      <c r="O55" s="67">
        <f t="shared" si="34"/>
        <v>0</v>
      </c>
      <c r="P55" s="107">
        <v>0</v>
      </c>
      <c r="Q55" s="107">
        <v>0</v>
      </c>
      <c r="R55" s="107">
        <v>0</v>
      </c>
      <c r="S55" s="67">
        <f t="shared" si="31"/>
        <v>0</v>
      </c>
      <c r="T55" s="107">
        <v>0</v>
      </c>
      <c r="U55" s="107">
        <v>0</v>
      </c>
      <c r="V55" s="107">
        <v>0</v>
      </c>
      <c r="W55" s="67">
        <f t="shared" si="32"/>
        <v>0</v>
      </c>
      <c r="X55" s="45"/>
      <c r="Y55" s="47"/>
    </row>
    <row r="56" spans="1:25" x14ac:dyDescent="0.2">
      <c r="A56" s="46"/>
      <c r="B56" s="46" t="s">
        <v>163</v>
      </c>
      <c r="C56" s="45"/>
      <c r="D56" s="107">
        <v>0</v>
      </c>
      <c r="E56" s="66"/>
      <c r="F56" s="66"/>
      <c r="G56" s="66"/>
      <c r="H56" s="107">
        <v>0</v>
      </c>
      <c r="I56" s="107">
        <v>0</v>
      </c>
      <c r="J56" s="107">
        <v>0</v>
      </c>
      <c r="K56" s="67">
        <f t="shared" si="30"/>
        <v>0</v>
      </c>
      <c r="L56" s="107">
        <v>0</v>
      </c>
      <c r="M56" s="107">
        <v>0</v>
      </c>
      <c r="N56" s="107">
        <v>0</v>
      </c>
      <c r="O56" s="67">
        <f t="shared" si="34"/>
        <v>0</v>
      </c>
      <c r="P56" s="107">
        <v>0</v>
      </c>
      <c r="Q56" s="107">
        <v>0</v>
      </c>
      <c r="R56" s="107">
        <v>0</v>
      </c>
      <c r="S56" s="67">
        <f t="shared" si="31"/>
        <v>0</v>
      </c>
      <c r="T56" s="107">
        <v>0</v>
      </c>
      <c r="U56" s="107">
        <v>0</v>
      </c>
      <c r="V56" s="107">
        <v>0</v>
      </c>
      <c r="W56" s="67">
        <f t="shared" si="32"/>
        <v>0</v>
      </c>
      <c r="X56" s="45"/>
      <c r="Y56" s="47"/>
    </row>
    <row r="57" spans="1:25" x14ac:dyDescent="0.2">
      <c r="A57" s="46"/>
      <c r="B57" s="46" t="s">
        <v>164</v>
      </c>
      <c r="C57" s="45"/>
      <c r="D57" s="65">
        <v>53536.679999999993</v>
      </c>
      <c r="E57" s="66"/>
      <c r="F57" s="66"/>
      <c r="G57" s="66"/>
      <c r="H57" s="65">
        <v>6387.771484375</v>
      </c>
      <c r="I57" s="65">
        <v>6387.771484375</v>
      </c>
      <c r="J57" s="65">
        <v>6387.771484375</v>
      </c>
      <c r="K57" s="67">
        <f t="shared" si="30"/>
        <v>19163.314453125</v>
      </c>
      <c r="L57" s="65">
        <v>6387.771484375</v>
      </c>
      <c r="M57" s="65">
        <v>6387.771484375</v>
      </c>
      <c r="N57" s="65">
        <v>6387.771484375</v>
      </c>
      <c r="O57" s="67">
        <f t="shared" si="34"/>
        <v>19163.314453125</v>
      </c>
      <c r="P57" s="65">
        <v>6387.771484375</v>
      </c>
      <c r="Q57" s="65">
        <v>6387.771484375</v>
      </c>
      <c r="R57" s="65">
        <v>6387.771484375</v>
      </c>
      <c r="S57" s="67">
        <f t="shared" si="31"/>
        <v>19163.314453125</v>
      </c>
      <c r="T57" s="65">
        <v>6387.771484375</v>
      </c>
      <c r="U57" s="65">
        <v>6387.771484375</v>
      </c>
      <c r="V57" s="65">
        <v>6387.771484375</v>
      </c>
      <c r="W57" s="67">
        <f t="shared" si="32"/>
        <v>19163.314453125</v>
      </c>
      <c r="X57" s="45"/>
      <c r="Y57" s="47">
        <f t="shared" si="33"/>
        <v>76653.2578125</v>
      </c>
    </row>
    <row r="58" spans="1:25" x14ac:dyDescent="0.2">
      <c r="A58" s="46"/>
      <c r="B58" s="46" t="s">
        <v>34</v>
      </c>
      <c r="C58" s="45"/>
      <c r="D58" s="65">
        <v>205217.85834472656</v>
      </c>
      <c r="E58" s="66"/>
      <c r="F58" s="66"/>
      <c r="G58" s="66"/>
      <c r="H58" s="65">
        <v>15320.343302408854</v>
      </c>
      <c r="I58" s="65">
        <v>15320.343302408854</v>
      </c>
      <c r="J58" s="65">
        <v>15320.343302408854</v>
      </c>
      <c r="K58" s="67">
        <f t="shared" si="30"/>
        <v>45961.029907226563</v>
      </c>
      <c r="L58" s="65">
        <v>15320.343302408854</v>
      </c>
      <c r="M58" s="65">
        <v>15320.343302408854</v>
      </c>
      <c r="N58" s="65">
        <v>15320.343302408854</v>
      </c>
      <c r="O58" s="67">
        <f t="shared" si="34"/>
        <v>45961.029907226563</v>
      </c>
      <c r="P58" s="65">
        <v>15320.343302408854</v>
      </c>
      <c r="Q58" s="65">
        <v>15320.343302408854</v>
      </c>
      <c r="R58" s="65">
        <v>15320.343302408854</v>
      </c>
      <c r="S58" s="67">
        <f t="shared" si="31"/>
        <v>45961.029907226563</v>
      </c>
      <c r="T58" s="65">
        <v>15320.343302408854</v>
      </c>
      <c r="U58" s="65">
        <v>15320.343302408854</v>
      </c>
      <c r="V58" s="65">
        <v>15320.343302408854</v>
      </c>
      <c r="W58" s="67">
        <f t="shared" si="32"/>
        <v>45961.029907226563</v>
      </c>
      <c r="X58" s="45"/>
      <c r="Y58" s="48">
        <f t="shared" si="33"/>
        <v>183844.11962890625</v>
      </c>
    </row>
    <row r="59" spans="1:25" x14ac:dyDescent="0.2">
      <c r="A59" s="46"/>
      <c r="B59" s="56" t="s">
        <v>35</v>
      </c>
      <c r="C59" s="45"/>
      <c r="D59" s="57">
        <f>SUM(D47:D58)</f>
        <v>850610.11457519513</v>
      </c>
      <c r="E59" s="58"/>
      <c r="F59" s="58"/>
      <c r="G59" s="58"/>
      <c r="H59" s="57">
        <f>SUM(H47:H58)</f>
        <v>58663.378051757805</v>
      </c>
      <c r="I59" s="57">
        <f>SUM(I47:I58)</f>
        <v>58663.378051757805</v>
      </c>
      <c r="J59" s="57">
        <f>SUM(J47:J58)</f>
        <v>58663.378051757805</v>
      </c>
      <c r="K59" s="57">
        <f t="shared" si="30"/>
        <v>175990.13415527341</v>
      </c>
      <c r="L59" s="57">
        <f>SUM(L47:L58)</f>
        <v>107837.89758300781</v>
      </c>
      <c r="M59" s="57">
        <f>SUM(M47:M58)</f>
        <v>58663.378051757805</v>
      </c>
      <c r="N59" s="57">
        <f>SUM(N47:N58)</f>
        <v>58663.378051757805</v>
      </c>
      <c r="O59" s="57">
        <f t="shared" ref="O47:O59" si="35">SUM(L59:N59)</f>
        <v>225164.65368652344</v>
      </c>
      <c r="P59" s="57">
        <f>SUM(P47:P58)</f>
        <v>107837.89758300781</v>
      </c>
      <c r="Q59" s="57">
        <f>SUM(Q47:Q58)</f>
        <v>58663.378051757805</v>
      </c>
      <c r="R59" s="57">
        <f>SUM(R47:R58)</f>
        <v>58663.378051757805</v>
      </c>
      <c r="S59" s="57">
        <f t="shared" ref="S47:S59" si="36">SUM(P59:R59)</f>
        <v>225164.65368652344</v>
      </c>
      <c r="T59" s="57">
        <f>SUM(T47:T58)</f>
        <v>58663.378051757805</v>
      </c>
      <c r="U59" s="57">
        <f>SUM(U47:U58)</f>
        <v>58663.378051757805</v>
      </c>
      <c r="V59" s="57">
        <f>SUM(V47:V58)</f>
        <v>58663.378051757805</v>
      </c>
      <c r="W59" s="57">
        <f t="shared" ref="W47:W59" si="37">SUM(T59:V59)</f>
        <v>175990.13415527341</v>
      </c>
      <c r="X59" s="45"/>
      <c r="Y59" s="47">
        <f t="shared" si="33"/>
        <v>802309.57568359375</v>
      </c>
    </row>
    <row r="60" spans="1:25" x14ac:dyDescent="0.2">
      <c r="A60" s="46"/>
      <c r="B60" s="53"/>
      <c r="C60" s="45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45"/>
    </row>
    <row r="61" spans="1:25" x14ac:dyDescent="0.2">
      <c r="A61" s="46"/>
      <c r="B61" s="56" t="s">
        <v>165</v>
      </c>
      <c r="C61" s="45"/>
      <c r="D61" s="57">
        <f>D59+D44+D35+D27</f>
        <v>13598615.298493244</v>
      </c>
      <c r="E61" s="58"/>
      <c r="F61" s="58"/>
      <c r="G61" s="58"/>
      <c r="H61" s="57">
        <f t="shared" ref="H61:W61" si="38">H59+H44+H35+H27</f>
        <v>822860.5637410481</v>
      </c>
      <c r="I61" s="57">
        <f t="shared" si="38"/>
        <v>1216061.7564493814</v>
      </c>
      <c r="J61" s="57">
        <f t="shared" si="38"/>
        <v>1339114.2654988605</v>
      </c>
      <c r="K61" s="57">
        <f t="shared" si="38"/>
        <v>3378036.58568929</v>
      </c>
      <c r="L61" s="57">
        <f t="shared" si="38"/>
        <v>1208068.9855509438</v>
      </c>
      <c r="M61" s="57">
        <f t="shared" si="38"/>
        <v>1156697.3896280923</v>
      </c>
      <c r="N61" s="57">
        <f t="shared" si="38"/>
        <v>1156697.3896280923</v>
      </c>
      <c r="O61" s="57">
        <f t="shared" si="38"/>
        <v>3521463.7648071283</v>
      </c>
      <c r="P61" s="57">
        <f t="shared" si="38"/>
        <v>1205871.9091593423</v>
      </c>
      <c r="Q61" s="57">
        <f t="shared" si="38"/>
        <v>1156697.3896280923</v>
      </c>
      <c r="R61" s="57">
        <f t="shared" si="38"/>
        <v>1156697.3896280923</v>
      </c>
      <c r="S61" s="57">
        <f t="shared" si="38"/>
        <v>3519266.6884155273</v>
      </c>
      <c r="T61" s="57">
        <f t="shared" si="38"/>
        <v>1156697.3896280923</v>
      </c>
      <c r="U61" s="57">
        <f t="shared" si="38"/>
        <v>1163288.6188028972</v>
      </c>
      <c r="V61" s="57">
        <f t="shared" si="38"/>
        <v>1429043.1496785479</v>
      </c>
      <c r="W61" s="69">
        <f t="shared" si="38"/>
        <v>3749029.1581095373</v>
      </c>
      <c r="X61" s="45"/>
      <c r="Y61" s="48">
        <f>SUM(K61,O61,S61,W61)</f>
        <v>14167796.197021484</v>
      </c>
    </row>
    <row r="62" spans="1:25" ht="12.75" customHeight="1" x14ac:dyDescent="0.2">
      <c r="A62" s="59" t="s">
        <v>166</v>
      </c>
      <c r="B62" s="56"/>
      <c r="C62" s="45"/>
      <c r="D62" s="57">
        <f>D16-D61</f>
        <v>-250949.71057759412</v>
      </c>
      <c r="E62" s="58"/>
      <c r="F62" s="58"/>
      <c r="G62" s="58"/>
      <c r="H62" s="57">
        <f t="shared" ref="H62:W62" si="39">H16-H61</f>
        <v>271131.06373087573</v>
      </c>
      <c r="I62" s="57">
        <f t="shared" si="39"/>
        <v>-110627.60385738546</v>
      </c>
      <c r="J62" s="57">
        <f t="shared" si="39"/>
        <v>-198166.19868089003</v>
      </c>
      <c r="K62" s="57">
        <f t="shared" si="39"/>
        <v>-37662.738807399757</v>
      </c>
      <c r="L62" s="57">
        <f t="shared" si="39"/>
        <v>-67120.918732973281</v>
      </c>
      <c r="M62" s="57">
        <f t="shared" si="39"/>
        <v>100234.60543472902</v>
      </c>
      <c r="N62" s="57">
        <f t="shared" si="39"/>
        <v>9895.6242779463064</v>
      </c>
      <c r="O62" s="57">
        <f t="shared" si="39"/>
        <v>43009.310979701579</v>
      </c>
      <c r="P62" s="57">
        <f t="shared" si="39"/>
        <v>-39278.895253303694</v>
      </c>
      <c r="Q62" s="57">
        <f t="shared" si="39"/>
        <v>9895.6242779463064</v>
      </c>
      <c r="R62" s="57">
        <f t="shared" si="39"/>
        <v>9895.6242779463064</v>
      </c>
      <c r="S62" s="57">
        <f t="shared" si="39"/>
        <v>-19487.646697411314</v>
      </c>
      <c r="T62" s="57">
        <f t="shared" si="39"/>
        <v>9895.6242779463064</v>
      </c>
      <c r="U62" s="57">
        <f t="shared" si="39"/>
        <v>3304.3951031414326</v>
      </c>
      <c r="V62" s="57">
        <f t="shared" si="39"/>
        <v>-301396.80753450538</v>
      </c>
      <c r="W62" s="57">
        <f t="shared" si="39"/>
        <v>-288196.78815341741</v>
      </c>
      <c r="X62" s="45"/>
      <c r="Y62" s="47">
        <f t="shared" ref="Y62" si="40">SUM(K62,O62,S62,W62)</f>
        <v>-302337.8626785269</v>
      </c>
    </row>
    <row r="63" spans="1:25" ht="12.75" customHeight="1" x14ac:dyDescent="0.2">
      <c r="A63" s="59"/>
      <c r="B63" s="53"/>
      <c r="C63" s="45"/>
      <c r="D63" s="70"/>
      <c r="E63" s="58"/>
      <c r="F63" s="58"/>
      <c r="G63" s="58"/>
      <c r="H63" s="70"/>
      <c r="I63" s="70"/>
      <c r="J63" s="70"/>
      <c r="K63" s="58"/>
      <c r="L63" s="70"/>
      <c r="M63" s="70"/>
      <c r="N63" s="70"/>
      <c r="O63" s="58"/>
      <c r="P63" s="70"/>
      <c r="Q63" s="70"/>
      <c r="R63" s="70"/>
      <c r="S63" s="58"/>
      <c r="T63" s="70"/>
      <c r="U63" s="70"/>
      <c r="V63" s="70"/>
      <c r="W63" s="58"/>
      <c r="X63" s="45"/>
    </row>
    <row r="64" spans="1:25" x14ac:dyDescent="0.2">
      <c r="A64" s="59" t="s">
        <v>36</v>
      </c>
      <c r="B64" s="56"/>
      <c r="C64" s="45"/>
      <c r="D64" s="103">
        <f>D62</f>
        <v>-250949.71057759412</v>
      </c>
      <c r="E64" s="104"/>
      <c r="F64" s="104"/>
      <c r="G64" s="104"/>
      <c r="H64" s="120">
        <f>H62</f>
        <v>271131.06373087573</v>
      </c>
      <c r="I64" s="120">
        <f t="shared" ref="I64:W64" si="41">I62</f>
        <v>-110627.60385738546</v>
      </c>
      <c r="J64" s="120">
        <f t="shared" si="41"/>
        <v>-198166.19868089003</v>
      </c>
      <c r="K64" s="120">
        <f t="shared" si="41"/>
        <v>-37662.738807399757</v>
      </c>
      <c r="L64" s="120">
        <f t="shared" si="41"/>
        <v>-67120.918732973281</v>
      </c>
      <c r="M64" s="120">
        <f t="shared" si="41"/>
        <v>100234.60543472902</v>
      </c>
      <c r="N64" s="120">
        <f t="shared" si="41"/>
        <v>9895.6242779463064</v>
      </c>
      <c r="O64" s="120">
        <f t="shared" si="41"/>
        <v>43009.310979701579</v>
      </c>
      <c r="P64" s="120">
        <f t="shared" si="41"/>
        <v>-39278.895253303694</v>
      </c>
      <c r="Q64" s="120">
        <f t="shared" si="41"/>
        <v>9895.6242779463064</v>
      </c>
      <c r="R64" s="120">
        <f t="shared" si="41"/>
        <v>9895.6242779463064</v>
      </c>
      <c r="S64" s="120">
        <f t="shared" si="41"/>
        <v>-19487.646697411314</v>
      </c>
      <c r="T64" s="120">
        <f t="shared" si="41"/>
        <v>9895.6242779463064</v>
      </c>
      <c r="U64" s="120">
        <f t="shared" si="41"/>
        <v>3304.3951031414326</v>
      </c>
      <c r="V64" s="120">
        <f t="shared" si="41"/>
        <v>-301396.80753450538</v>
      </c>
      <c r="W64" s="120">
        <f t="shared" si="41"/>
        <v>-288196.78815341741</v>
      </c>
      <c r="X64" s="105"/>
      <c r="Y64" s="121">
        <f>SUM(K64,O64,S64,W64)</f>
        <v>-302337.8626785269</v>
      </c>
    </row>
  </sheetData>
  <pageMargins left="0.75" right="0.35" top="0.5" bottom="0.5" header="0.5" footer="0.5"/>
  <pageSetup scale="35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C70"/>
  <sheetViews>
    <sheetView showGridLines="0" workbookViewId="0"/>
  </sheetViews>
  <sheetFormatPr defaultColWidth="9.140625" defaultRowHeight="12.75" customHeight="1" x14ac:dyDescent="0.2"/>
  <cols>
    <col min="1" max="1" width="1.85546875" style="43" customWidth="1"/>
    <col min="2" max="2" width="44.28515625" style="43" bestFit="1" customWidth="1"/>
    <col min="3" max="3" width="2.85546875" style="43" customWidth="1"/>
    <col min="4" max="4" width="10.7109375" style="43" customWidth="1"/>
    <col min="5" max="5" width="2.85546875" style="2" customWidth="1"/>
    <col min="6" max="8" width="10.7109375" style="43" hidden="1" customWidth="1"/>
    <col min="9" max="9" width="10.7109375" style="43" customWidth="1"/>
    <col min="10" max="12" width="10.7109375" style="43" hidden="1" customWidth="1"/>
    <col min="13" max="13" width="10.7109375" style="43" customWidth="1"/>
    <col min="14" max="16" width="10.7109375" style="43" hidden="1" customWidth="1"/>
    <col min="17" max="17" width="10.7109375" style="43" customWidth="1"/>
    <col min="18" max="20" width="10.7109375" style="43" hidden="1" customWidth="1"/>
    <col min="21" max="21" width="10.7109375" style="43" customWidth="1"/>
    <col min="22" max="22" width="2.7109375" style="43" customWidth="1"/>
    <col min="23" max="25" width="9.7109375" style="43" bestFit="1" customWidth="1"/>
    <col min="26" max="26" width="1.85546875" style="43" customWidth="1"/>
    <col min="27" max="16384" width="9.140625" style="43"/>
  </cols>
  <sheetData>
    <row r="1" spans="1:29" ht="12.75" customHeight="1" x14ac:dyDescent="0.2">
      <c r="A1" s="62" t="str">
        <f>'Cover Sheet'!A2</f>
        <v>Enter School Name: Washington Latin PCS</v>
      </c>
    </row>
    <row r="2" spans="1:29" x14ac:dyDescent="0.2">
      <c r="A2" s="43" t="str">
        <f>'Cover Sheet'!A8&amp;" "&amp;'Cover Sheet'!$A$9&amp;" Financials"</f>
        <v>Enter Fiscal Year: SY19-20 Enter Period Financials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52"/>
      <c r="X2" s="2"/>
      <c r="Y2" s="75"/>
    </row>
    <row r="3" spans="1:29" x14ac:dyDescent="0.2">
      <c r="A3" s="45"/>
      <c r="B3" s="46"/>
      <c r="C3" s="45"/>
      <c r="D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5"/>
      <c r="W3" s="46"/>
      <c r="X3" s="45"/>
      <c r="Y3" s="46"/>
    </row>
    <row r="4" spans="1:29" x14ac:dyDescent="0.2">
      <c r="A4" s="2"/>
      <c r="B4" s="2"/>
      <c r="C4" s="45"/>
      <c r="D4" s="49" t="s">
        <v>149</v>
      </c>
      <c r="E4" s="50"/>
      <c r="F4" s="49" t="s">
        <v>137</v>
      </c>
      <c r="G4" s="49" t="s">
        <v>138</v>
      </c>
      <c r="H4" s="49" t="s">
        <v>139</v>
      </c>
      <c r="I4" s="49" t="s">
        <v>82</v>
      </c>
      <c r="J4" s="49" t="s">
        <v>140</v>
      </c>
      <c r="K4" s="49" t="s">
        <v>141</v>
      </c>
      <c r="L4" s="49" t="s">
        <v>142</v>
      </c>
      <c r="M4" s="49" t="s">
        <v>83</v>
      </c>
      <c r="N4" s="49" t="s">
        <v>143</v>
      </c>
      <c r="O4" s="49" t="s">
        <v>144</v>
      </c>
      <c r="P4" s="49" t="s">
        <v>145</v>
      </c>
      <c r="Q4" s="49" t="s">
        <v>84</v>
      </c>
      <c r="R4" s="49" t="s">
        <v>146</v>
      </c>
      <c r="S4" s="49" t="s">
        <v>147</v>
      </c>
      <c r="T4" s="49" t="s">
        <v>148</v>
      </c>
      <c r="U4" s="49" t="s">
        <v>85</v>
      </c>
      <c r="V4" s="45"/>
      <c r="W4" s="76"/>
      <c r="X4" s="77" t="s">
        <v>0</v>
      </c>
      <c r="Y4" s="76"/>
      <c r="AA4" s="62" t="s">
        <v>151</v>
      </c>
    </row>
    <row r="5" spans="1:29" ht="15.75" x14ac:dyDescent="0.2">
      <c r="B5" s="2"/>
      <c r="C5" s="45"/>
      <c r="D5" s="51" t="s">
        <v>37</v>
      </c>
      <c r="E5" s="52"/>
      <c r="F5" s="51" t="s">
        <v>37</v>
      </c>
      <c r="G5" s="51" t="s">
        <v>37</v>
      </c>
      <c r="H5" s="51" t="s">
        <v>37</v>
      </c>
      <c r="I5" s="51" t="s">
        <v>37</v>
      </c>
      <c r="J5" s="51" t="s">
        <v>37</v>
      </c>
      <c r="K5" s="51" t="s">
        <v>37</v>
      </c>
      <c r="L5" s="51" t="s">
        <v>37</v>
      </c>
      <c r="M5" s="51" t="s">
        <v>37</v>
      </c>
      <c r="N5" s="51" t="s">
        <v>37</v>
      </c>
      <c r="O5" s="51" t="s">
        <v>37</v>
      </c>
      <c r="P5" s="51" t="s">
        <v>37</v>
      </c>
      <c r="Q5" s="51" t="s">
        <v>37</v>
      </c>
      <c r="R5" s="51" t="s">
        <v>37</v>
      </c>
      <c r="S5" s="51" t="s">
        <v>37</v>
      </c>
      <c r="T5" s="51" t="s">
        <v>37</v>
      </c>
      <c r="U5" s="51" t="s">
        <v>37</v>
      </c>
      <c r="V5" s="45"/>
      <c r="W5" s="51" t="s">
        <v>1</v>
      </c>
      <c r="X5" s="51" t="s">
        <v>2</v>
      </c>
      <c r="Y5" s="51" t="s">
        <v>3</v>
      </c>
      <c r="AA5" s="43" t="s">
        <v>152</v>
      </c>
      <c r="AC5" s="114" t="s">
        <v>173</v>
      </c>
    </row>
    <row r="6" spans="1:29" x14ac:dyDescent="0.2">
      <c r="A6" s="53" t="s">
        <v>4</v>
      </c>
      <c r="B6" s="2"/>
      <c r="C6" s="45"/>
      <c r="V6" s="45"/>
      <c r="W6" s="52"/>
      <c r="X6" s="52"/>
      <c r="Y6" s="52"/>
    </row>
    <row r="7" spans="1:29" x14ac:dyDescent="0.2">
      <c r="A7" s="46"/>
      <c r="B7" s="46" t="s">
        <v>153</v>
      </c>
      <c r="C7" s="45"/>
      <c r="D7" s="54"/>
      <c r="E7" s="55"/>
      <c r="F7" s="54"/>
      <c r="G7" s="54"/>
      <c r="H7" s="54"/>
      <c r="I7" s="55">
        <f>SUM(F7:H7)</f>
        <v>0</v>
      </c>
      <c r="J7" s="54"/>
      <c r="K7" s="54"/>
      <c r="L7" s="54"/>
      <c r="M7" s="55">
        <f>SUM(J7:L7)</f>
        <v>0</v>
      </c>
      <c r="N7" s="54"/>
      <c r="O7" s="54"/>
      <c r="P7" s="54"/>
      <c r="Q7" s="55">
        <f>SUM(N7:P7)</f>
        <v>0</v>
      </c>
      <c r="R7" s="54"/>
      <c r="S7" s="54"/>
      <c r="T7" s="54"/>
      <c r="U7" s="55">
        <f>SUM(R7:T7)</f>
        <v>0</v>
      </c>
      <c r="V7" s="45"/>
      <c r="W7" s="55">
        <f>SUM(I7,M7,Q7,U7)</f>
        <v>0</v>
      </c>
      <c r="X7" s="55">
        <f>IF('Cover Sheet'!$A$9=References!$A$3,'Annual Budget'!K7,IF('Cover Sheet'!$A$9=References!$A$4,SUM('Annual Budget'!K7,'Annual Budget'!S7),IF('Cover Sheet'!$A$9=References!$A$5,SUM('Annual Budget'!K7,'Annual Budget'!S7,'Annual Budget'!O7),SUM('Annual Budget'!K7,'Annual Budget'!S7,'Annual Budget'!O7,'Annual Budget'!W7))))</f>
        <v>8735194.4375</v>
      </c>
      <c r="Y7" s="67">
        <f>W7-X7</f>
        <v>-8735194.4375</v>
      </c>
      <c r="AA7" s="55">
        <f>IF('Cover Sheet'!$A$9=References!$A$3,'Annual Budget'!L7,IF('Cover Sheet'!$A$9=References!$A$4,SUM('Annual Budget'!L7,'Annual Budget'!P7),IF('Cover Sheet'!$A$9=References!$A$5,SUM('Annual Budget'!L7,'Annual Budget'!P7,'Annual Budget'!T7),SUM('Annual Budget'!L7,'Annual Budget'!P7,'Annual Budget'!T7,'Annual Budget'!X7))))</f>
        <v>2183798.609375</v>
      </c>
    </row>
    <row r="8" spans="1:29" x14ac:dyDescent="0.2">
      <c r="A8" s="46"/>
      <c r="B8" s="46" t="s">
        <v>154</v>
      </c>
      <c r="C8" s="45"/>
      <c r="D8" s="108"/>
      <c r="E8" s="55"/>
      <c r="F8" s="108"/>
      <c r="G8" s="108"/>
      <c r="H8" s="108"/>
      <c r="I8" s="55">
        <f>SUM(F8:H8)</f>
        <v>0</v>
      </c>
      <c r="J8" s="108"/>
      <c r="K8" s="108"/>
      <c r="L8" s="108"/>
      <c r="M8" s="55">
        <f>SUM(J8:L8)</f>
        <v>0</v>
      </c>
      <c r="N8" s="108"/>
      <c r="O8" s="108"/>
      <c r="P8" s="108"/>
      <c r="Q8" s="55">
        <f>SUM(N8:P8)</f>
        <v>0</v>
      </c>
      <c r="R8" s="108"/>
      <c r="S8" s="108"/>
      <c r="T8" s="108"/>
      <c r="U8" s="55">
        <f>SUM(R8:T8)</f>
        <v>0</v>
      </c>
      <c r="V8" s="45"/>
      <c r="W8" s="55">
        <f>SUM(I8,M8,Q8,U8)</f>
        <v>0</v>
      </c>
      <c r="X8" s="55">
        <f>IF('Cover Sheet'!$A$9=References!$A$3,'Annual Budget'!K8,IF('Cover Sheet'!$A$9=References!$A$4,SUM('Annual Budget'!K8,'Annual Budget'!S8),IF('Cover Sheet'!$A$9=References!$A$5,SUM('Annual Budget'!K8,'Annual Budget'!S8,'Annual Budget'!O8),SUM('Annual Budget'!K8,'Annual Budget'!S8,'Annual Budget'!O8,'Annual Budget'!W8))))</f>
        <v>1365289.0246582029</v>
      </c>
      <c r="Y8" s="67">
        <f>W8-X8</f>
        <v>-1365289.0246582029</v>
      </c>
      <c r="AA8" s="55"/>
    </row>
    <row r="9" spans="1:29" x14ac:dyDescent="0.2">
      <c r="A9" s="46"/>
      <c r="B9" s="46" t="s">
        <v>5</v>
      </c>
      <c r="C9" s="45"/>
      <c r="D9" s="54"/>
      <c r="E9" s="55"/>
      <c r="F9" s="54"/>
      <c r="G9" s="54"/>
      <c r="H9" s="54"/>
      <c r="I9" s="55">
        <f t="shared" ref="I9:I16" si="0">SUM(F9:H9)</f>
        <v>0</v>
      </c>
      <c r="J9" s="54"/>
      <c r="K9" s="54"/>
      <c r="L9" s="54"/>
      <c r="M9" s="55">
        <f t="shared" ref="M9:M16" si="1">SUM(J9:L9)</f>
        <v>0</v>
      </c>
      <c r="N9" s="54"/>
      <c r="O9" s="54"/>
      <c r="P9" s="54"/>
      <c r="Q9" s="55">
        <f t="shared" ref="Q9:Q16" si="2">SUM(N9:P9)</f>
        <v>0</v>
      </c>
      <c r="R9" s="54"/>
      <c r="S9" s="54"/>
      <c r="T9" s="54"/>
      <c r="U9" s="55">
        <f t="shared" ref="U9:U16" si="3">SUM(R9:T9)</f>
        <v>0</v>
      </c>
      <c r="V9" s="45"/>
      <c r="W9" s="55">
        <f t="shared" ref="W9:W15" si="4">SUM(I9,M9,Q9,U9)</f>
        <v>0</v>
      </c>
      <c r="X9" s="67">
        <f>IF('Cover Sheet'!$A$9=References!$A$3,'Annual Budget'!K9,IF('Cover Sheet'!$A$9=References!$A$4,SUM('Annual Budget'!K9,'Annual Budget'!S9),IF('Cover Sheet'!$A$9=References!$A$5,SUM('Annual Budget'!K9,'Annual Budget'!S9,'Annual Budget'!O9),SUM('Annual Budget'!K9,'Annual Budget'!S9,'Annual Budget'!O9,'Annual Budget'!W9))))</f>
        <v>2361028.5</v>
      </c>
      <c r="Y9" s="67">
        <f t="shared" ref="Y9:Y16" si="5">W9-X9</f>
        <v>-2361028.5</v>
      </c>
    </row>
    <row r="10" spans="1:29" x14ac:dyDescent="0.2">
      <c r="A10" s="46"/>
      <c r="B10" s="46" t="s">
        <v>167</v>
      </c>
      <c r="C10" s="45"/>
      <c r="D10" s="54"/>
      <c r="E10" s="55"/>
      <c r="F10" s="54"/>
      <c r="G10" s="54"/>
      <c r="H10" s="54"/>
      <c r="I10" s="55">
        <f t="shared" si="0"/>
        <v>0</v>
      </c>
      <c r="J10" s="54"/>
      <c r="K10" s="54"/>
      <c r="L10" s="54"/>
      <c r="M10" s="55">
        <f t="shared" si="1"/>
        <v>0</v>
      </c>
      <c r="N10" s="54"/>
      <c r="O10" s="54"/>
      <c r="P10" s="54"/>
      <c r="Q10" s="55">
        <f t="shared" si="2"/>
        <v>0</v>
      </c>
      <c r="R10" s="54"/>
      <c r="S10" s="54"/>
      <c r="T10" s="54"/>
      <c r="U10" s="55">
        <f t="shared" si="3"/>
        <v>0</v>
      </c>
      <c r="V10" s="45"/>
      <c r="W10" s="55">
        <f t="shared" si="4"/>
        <v>0</v>
      </c>
      <c r="X10" s="67">
        <f>IF('Cover Sheet'!$A$9=References!$A$3,'Annual Budget'!K10,IF('Cover Sheet'!$A$9=References!$A$4,SUM('Annual Budget'!K10,'Annual Budget'!S10),IF('Cover Sheet'!$A$9=References!$A$5,SUM('Annual Budget'!K10,'Annual Budget'!S10,'Annual Budget'!O10),SUM('Annual Budget'!K10,'Annual Budget'!S10,'Annual Budget'!O10,'Annual Budget'!W10))))</f>
        <v>169180.41796875</v>
      </c>
      <c r="Y10" s="67">
        <f t="shared" si="5"/>
        <v>-169180.41796875</v>
      </c>
      <c r="AC10" s="62" t="s">
        <v>176</v>
      </c>
    </row>
    <row r="11" spans="1:29" x14ac:dyDescent="0.2">
      <c r="A11" s="46"/>
      <c r="B11" s="46" t="s">
        <v>6</v>
      </c>
      <c r="C11" s="45"/>
      <c r="D11" s="54"/>
      <c r="E11" s="55"/>
      <c r="F11" s="54"/>
      <c r="G11" s="54"/>
      <c r="H11" s="54"/>
      <c r="I11" s="55">
        <f t="shared" si="0"/>
        <v>0</v>
      </c>
      <c r="J11" s="54"/>
      <c r="K11" s="54"/>
      <c r="L11" s="54"/>
      <c r="M11" s="55">
        <f t="shared" si="1"/>
        <v>0</v>
      </c>
      <c r="N11" s="54"/>
      <c r="O11" s="54"/>
      <c r="P11" s="54"/>
      <c r="Q11" s="55">
        <f t="shared" si="2"/>
        <v>0</v>
      </c>
      <c r="R11" s="54"/>
      <c r="S11" s="54"/>
      <c r="T11" s="54"/>
      <c r="U11" s="55">
        <f t="shared" si="3"/>
        <v>0</v>
      </c>
      <c r="V11" s="45"/>
      <c r="W11" s="55">
        <f t="shared" si="4"/>
        <v>0</v>
      </c>
      <c r="X11" s="67">
        <f>IF('Cover Sheet'!$A$9=References!$A$3,'Annual Budget'!K11,IF('Cover Sheet'!$A$9=References!$A$4,SUM('Annual Budget'!K11,'Annual Budget'!S11),IF('Cover Sheet'!$A$9=References!$A$5,SUM('Annual Budget'!K11,'Annual Budget'!S11,'Annual Budget'!O11),SUM('Annual Budget'!K11,'Annual Budget'!S11,'Annual Budget'!O11,'Annual Budget'!W11))))</f>
        <v>171960.37133789065</v>
      </c>
      <c r="Y11" s="67">
        <f t="shared" si="5"/>
        <v>-171960.37133789065</v>
      </c>
      <c r="AC11" s="62" t="s">
        <v>177</v>
      </c>
    </row>
    <row r="12" spans="1:29" x14ac:dyDescent="0.2">
      <c r="A12" s="46"/>
      <c r="B12" s="46" t="s">
        <v>7</v>
      </c>
      <c r="C12" s="45"/>
      <c r="D12" s="54"/>
      <c r="E12" s="55"/>
      <c r="F12" s="54"/>
      <c r="G12" s="54"/>
      <c r="H12" s="54"/>
      <c r="I12" s="55">
        <f t="shared" si="0"/>
        <v>0</v>
      </c>
      <c r="J12" s="54"/>
      <c r="K12" s="54"/>
      <c r="L12" s="54"/>
      <c r="M12" s="55">
        <f t="shared" si="1"/>
        <v>0</v>
      </c>
      <c r="N12" s="54"/>
      <c r="O12" s="54"/>
      <c r="P12" s="54"/>
      <c r="Q12" s="55">
        <f t="shared" si="2"/>
        <v>0</v>
      </c>
      <c r="R12" s="54"/>
      <c r="S12" s="54"/>
      <c r="T12" s="54"/>
      <c r="U12" s="55">
        <f t="shared" si="3"/>
        <v>0</v>
      </c>
      <c r="V12" s="45"/>
      <c r="W12" s="55">
        <f t="shared" si="4"/>
        <v>0</v>
      </c>
      <c r="X12" s="67">
        <f>IF('Cover Sheet'!$A$9=References!$A$3,'Annual Budget'!K12,IF('Cover Sheet'!$A$9=References!$A$4,SUM('Annual Budget'!K12,'Annual Budget'!S12),IF('Cover Sheet'!$A$9=References!$A$5,SUM('Annual Budget'!K12,'Annual Budget'!S12,'Annual Budget'!O12),SUM('Annual Budget'!K12,'Annual Budget'!S12,'Annual Budget'!O12,'Annual Budget'!W12))))</f>
        <v>614453.7880859375</v>
      </c>
      <c r="Y12" s="67">
        <f t="shared" si="5"/>
        <v>-614453.7880859375</v>
      </c>
    </row>
    <row r="13" spans="1:29" x14ac:dyDescent="0.2">
      <c r="A13" s="46"/>
      <c r="B13" s="46" t="s">
        <v>8</v>
      </c>
      <c r="C13" s="45"/>
      <c r="D13" s="54"/>
      <c r="E13" s="55"/>
      <c r="F13" s="54"/>
      <c r="G13" s="54"/>
      <c r="H13" s="54"/>
      <c r="I13" s="55">
        <f t="shared" si="0"/>
        <v>0</v>
      </c>
      <c r="J13" s="54"/>
      <c r="K13" s="54"/>
      <c r="L13" s="54"/>
      <c r="M13" s="55">
        <f t="shared" si="1"/>
        <v>0</v>
      </c>
      <c r="N13" s="54"/>
      <c r="O13" s="54"/>
      <c r="P13" s="54"/>
      <c r="Q13" s="55">
        <f t="shared" si="2"/>
        <v>0</v>
      </c>
      <c r="R13" s="54"/>
      <c r="S13" s="54"/>
      <c r="T13" s="54"/>
      <c r="U13" s="55">
        <f t="shared" si="3"/>
        <v>0</v>
      </c>
      <c r="V13" s="45"/>
      <c r="W13" s="55">
        <f t="shared" si="4"/>
        <v>0</v>
      </c>
      <c r="X13" s="67">
        <f>IF('Cover Sheet'!$A$9=References!$A$3,'Annual Budget'!K13,IF('Cover Sheet'!$A$9=References!$A$4,SUM('Annual Budget'!K13,'Annual Budget'!S13),IF('Cover Sheet'!$A$9=References!$A$5,SUM('Annual Budget'!K13,'Annual Budget'!S13,'Annual Budget'!O13),SUM('Annual Budget'!K13,'Annual Budget'!S13,'Annual Budget'!O13,'Annual Budget'!W13))))</f>
        <v>334252.79296874994</v>
      </c>
      <c r="Y13" s="67">
        <f t="shared" si="5"/>
        <v>-334252.79296874994</v>
      </c>
    </row>
    <row r="14" spans="1:29" x14ac:dyDescent="0.2">
      <c r="A14" s="46"/>
      <c r="B14" s="46" t="s">
        <v>155</v>
      </c>
      <c r="C14" s="45"/>
      <c r="D14" s="108"/>
      <c r="E14" s="55"/>
      <c r="F14" s="108"/>
      <c r="G14" s="108"/>
      <c r="H14" s="108"/>
      <c r="I14" s="55">
        <f t="shared" si="0"/>
        <v>0</v>
      </c>
      <c r="J14" s="108"/>
      <c r="K14" s="108"/>
      <c r="L14" s="108"/>
      <c r="M14" s="55">
        <f t="shared" si="1"/>
        <v>0</v>
      </c>
      <c r="N14" s="108"/>
      <c r="O14" s="108"/>
      <c r="P14" s="108"/>
      <c r="Q14" s="55">
        <f t="shared" si="2"/>
        <v>0</v>
      </c>
      <c r="R14" s="108"/>
      <c r="S14" s="108"/>
      <c r="T14" s="108"/>
      <c r="U14" s="55">
        <f t="shared" si="3"/>
        <v>0</v>
      </c>
      <c r="V14" s="45"/>
      <c r="W14" s="55">
        <f t="shared" si="4"/>
        <v>0</v>
      </c>
      <c r="X14" s="67">
        <f>IF('Cover Sheet'!$A$9=References!$A$3,'Annual Budget'!K14,IF('Cover Sheet'!$A$9=References!$A$4,SUM('Annual Budget'!K14,'Annual Budget'!S14),IF('Cover Sheet'!$A$9=References!$A$5,SUM('Annual Budget'!K14,'Annual Budget'!S14,'Annual Budget'!O14),SUM('Annual Budget'!K14,'Annual Budget'!S14,'Annual Budget'!O14,'Annual Budget'!W14))))</f>
        <v>6790.50048828125</v>
      </c>
      <c r="Y14" s="67">
        <f t="shared" si="5"/>
        <v>-6790.50048828125</v>
      </c>
    </row>
    <row r="15" spans="1:29" x14ac:dyDescent="0.2">
      <c r="A15" s="46"/>
      <c r="B15" s="46" t="s">
        <v>9</v>
      </c>
      <c r="C15" s="45"/>
      <c r="D15" s="54"/>
      <c r="E15" s="55"/>
      <c r="F15" s="54"/>
      <c r="G15" s="54"/>
      <c r="H15" s="54"/>
      <c r="I15" s="55">
        <f t="shared" si="0"/>
        <v>0</v>
      </c>
      <c r="J15" s="54"/>
      <c r="K15" s="54"/>
      <c r="L15" s="54"/>
      <c r="M15" s="55">
        <f t="shared" si="1"/>
        <v>0</v>
      </c>
      <c r="N15" s="54"/>
      <c r="O15" s="54"/>
      <c r="P15" s="54"/>
      <c r="Q15" s="55">
        <f t="shared" si="2"/>
        <v>0</v>
      </c>
      <c r="R15" s="54"/>
      <c r="S15" s="54"/>
      <c r="T15" s="54"/>
      <c r="U15" s="55">
        <f t="shared" si="3"/>
        <v>0</v>
      </c>
      <c r="V15" s="45"/>
      <c r="W15" s="55">
        <f t="shared" si="4"/>
        <v>0</v>
      </c>
      <c r="X15" s="67">
        <f>IF('Cover Sheet'!$A$9=References!$A$3,'Annual Budget'!K15,IF('Cover Sheet'!$A$9=References!$A$4,SUM('Annual Budget'!K15,'Annual Budget'!S15),IF('Cover Sheet'!$A$9=References!$A$5,SUM('Annual Budget'!K15,'Annual Budget'!S15,'Annual Budget'!O15),SUM('Annual Budget'!K15,'Annual Budget'!S15,'Annual Budget'!O15,'Annual Budget'!W15))))</f>
        <v>107308.50133514404</v>
      </c>
      <c r="Y15" s="67">
        <f t="shared" si="5"/>
        <v>-107308.50133514404</v>
      </c>
    </row>
    <row r="16" spans="1:29" x14ac:dyDescent="0.2">
      <c r="A16" s="46"/>
      <c r="B16" s="56" t="s">
        <v>10</v>
      </c>
      <c r="C16" s="45"/>
      <c r="D16" s="57">
        <f>SUM(D7:D15)</f>
        <v>0</v>
      </c>
      <c r="E16" s="58"/>
      <c r="F16" s="57">
        <f>SUM(F7:F15)</f>
        <v>0</v>
      </c>
      <c r="G16" s="57">
        <f>SUM(G7:G15)</f>
        <v>0</v>
      </c>
      <c r="H16" s="57">
        <f>SUM(H7:H15)</f>
        <v>0</v>
      </c>
      <c r="I16" s="57">
        <f t="shared" si="0"/>
        <v>0</v>
      </c>
      <c r="J16" s="57">
        <f>SUM(J7:J15)</f>
        <v>0</v>
      </c>
      <c r="K16" s="57">
        <f>SUM(K7:K15)</f>
        <v>0</v>
      </c>
      <c r="L16" s="57">
        <f>SUM(L7:L15)</f>
        <v>0</v>
      </c>
      <c r="M16" s="57">
        <f t="shared" si="1"/>
        <v>0</v>
      </c>
      <c r="N16" s="57">
        <f>SUM(N7:N15)</f>
        <v>0</v>
      </c>
      <c r="O16" s="57">
        <f>SUM(O7:O15)</f>
        <v>0</v>
      </c>
      <c r="P16" s="57">
        <f>SUM(P7:P15)</f>
        <v>0</v>
      </c>
      <c r="Q16" s="57">
        <f t="shared" si="2"/>
        <v>0</v>
      </c>
      <c r="R16" s="57">
        <f>SUM(R7:R15)</f>
        <v>0</v>
      </c>
      <c r="S16" s="57">
        <f>SUM(S7:S15)</f>
        <v>0</v>
      </c>
      <c r="T16" s="57">
        <f>SUM(T7:T15)</f>
        <v>0</v>
      </c>
      <c r="U16" s="57">
        <f t="shared" si="3"/>
        <v>0</v>
      </c>
      <c r="V16" s="45"/>
      <c r="W16" s="57">
        <f>SUM(W7:W15)</f>
        <v>0</v>
      </c>
      <c r="X16" s="57">
        <f>SUM(X7:X15)</f>
        <v>13865458.334342957</v>
      </c>
      <c r="Y16" s="57">
        <f t="shared" si="5"/>
        <v>-13865458.334342957</v>
      </c>
    </row>
    <row r="17" spans="1:25" x14ac:dyDescent="0.2">
      <c r="A17" s="46"/>
      <c r="B17" s="59"/>
      <c r="C17" s="45"/>
      <c r="D17" s="60"/>
      <c r="E17" s="61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5"/>
      <c r="W17" s="60"/>
      <c r="X17" s="60"/>
      <c r="Y17" s="60"/>
    </row>
    <row r="18" spans="1:25" x14ac:dyDescent="0.2">
      <c r="A18" s="62" t="s">
        <v>159</v>
      </c>
      <c r="B18" s="2"/>
      <c r="C18" s="4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5"/>
      <c r="W18" s="63"/>
      <c r="X18" s="63"/>
      <c r="Y18" s="63"/>
    </row>
    <row r="19" spans="1:25" ht="13.5" x14ac:dyDescent="0.25">
      <c r="A19" s="64" t="s">
        <v>11</v>
      </c>
      <c r="B19" s="2"/>
      <c r="C19" s="45"/>
      <c r="D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5"/>
      <c r="W19" s="2"/>
      <c r="X19" s="2"/>
      <c r="Y19" s="2"/>
    </row>
    <row r="20" spans="1:25" x14ac:dyDescent="0.2">
      <c r="A20" s="46"/>
      <c r="B20" s="2" t="s">
        <v>12</v>
      </c>
      <c r="C20" s="45"/>
      <c r="D20" s="65"/>
      <c r="E20" s="66"/>
      <c r="F20" s="65"/>
      <c r="G20" s="65"/>
      <c r="H20" s="65"/>
      <c r="I20" s="67">
        <f t="shared" ref="I20:I27" si="6">SUM(F20:H20)</f>
        <v>0</v>
      </c>
      <c r="J20" s="65"/>
      <c r="K20" s="65"/>
      <c r="L20" s="65"/>
      <c r="M20" s="67">
        <f t="shared" ref="M20:M27" si="7">SUM(J20:L20)</f>
        <v>0</v>
      </c>
      <c r="N20" s="65"/>
      <c r="O20" s="65"/>
      <c r="P20" s="65"/>
      <c r="Q20" s="67">
        <f t="shared" ref="Q20:Q27" si="8">SUM(N20:P20)</f>
        <v>0</v>
      </c>
      <c r="R20" s="65"/>
      <c r="S20" s="65"/>
      <c r="T20" s="65"/>
      <c r="U20" s="67">
        <f t="shared" ref="U20:U27" si="9">SUM(R20:T20)</f>
        <v>0</v>
      </c>
      <c r="V20" s="45"/>
      <c r="W20" s="55">
        <f t="shared" ref="W20:W26" si="10">SUM(I20,M20,Q20,U20)</f>
        <v>0</v>
      </c>
      <c r="X20" s="67">
        <f>IF('Cover Sheet'!$A$9=References!$A$3,'Annual Budget'!K20,IF('Cover Sheet'!$A$9=References!$A$4,SUM('Annual Budget'!K20,'Annual Budget'!S20),IF('Cover Sheet'!$A$9=References!$A$5,SUM('Annual Budget'!K20,'Annual Budget'!S20,'Annual Budget'!O20),SUM('Annual Budget'!K20,'Annual Budget'!S20,'Annual Budget'!O20,'Annual Budget'!W20))))</f>
        <v>447020</v>
      </c>
      <c r="Y20" s="67">
        <f>X20-W20</f>
        <v>447020</v>
      </c>
    </row>
    <row r="21" spans="1:25" x14ac:dyDescent="0.2">
      <c r="A21" s="46"/>
      <c r="B21" s="2" t="s">
        <v>13</v>
      </c>
      <c r="C21" s="45"/>
      <c r="D21" s="65"/>
      <c r="E21" s="66"/>
      <c r="F21" s="65"/>
      <c r="G21" s="65"/>
      <c r="H21" s="65"/>
      <c r="I21" s="67">
        <f t="shared" si="6"/>
        <v>0</v>
      </c>
      <c r="J21" s="65"/>
      <c r="K21" s="65"/>
      <c r="L21" s="65"/>
      <c r="M21" s="67">
        <f t="shared" si="7"/>
        <v>0</v>
      </c>
      <c r="N21" s="65"/>
      <c r="O21" s="65"/>
      <c r="P21" s="65"/>
      <c r="Q21" s="67">
        <f t="shared" si="8"/>
        <v>0</v>
      </c>
      <c r="R21" s="65"/>
      <c r="S21" s="65"/>
      <c r="T21" s="65"/>
      <c r="U21" s="67">
        <f t="shared" si="9"/>
        <v>0</v>
      </c>
      <c r="V21" s="45"/>
      <c r="W21" s="55">
        <f t="shared" si="10"/>
        <v>0</v>
      </c>
      <c r="X21" s="67">
        <f>IF('Cover Sheet'!$A$9=References!$A$3,'Annual Budget'!K21,IF('Cover Sheet'!$A$9=References!$A$4,SUM('Annual Budget'!K21,'Annual Budget'!S21),IF('Cover Sheet'!$A$9=References!$A$5,SUM('Annual Budget'!K21,'Annual Budget'!S21,'Annual Budget'!O21),SUM('Annual Budget'!K21,'Annual Budget'!S21,'Annual Budget'!O21,'Annual Budget'!W21))))</f>
        <v>4584492.0703124991</v>
      </c>
      <c r="Y21" s="67">
        <f t="shared" ref="Y21:Y26" si="11">X21-W21</f>
        <v>4584492.0703124991</v>
      </c>
    </row>
    <row r="22" spans="1:25" x14ac:dyDescent="0.2">
      <c r="A22" s="46"/>
      <c r="B22" s="2" t="s">
        <v>14</v>
      </c>
      <c r="C22" s="45"/>
      <c r="D22" s="65"/>
      <c r="E22" s="66"/>
      <c r="F22" s="65"/>
      <c r="G22" s="65"/>
      <c r="H22" s="65"/>
      <c r="I22" s="67">
        <f t="shared" si="6"/>
        <v>0</v>
      </c>
      <c r="J22" s="65"/>
      <c r="K22" s="65"/>
      <c r="L22" s="65"/>
      <c r="M22" s="67">
        <f t="shared" si="7"/>
        <v>0</v>
      </c>
      <c r="N22" s="65"/>
      <c r="O22" s="65"/>
      <c r="P22" s="65"/>
      <c r="Q22" s="67">
        <f t="shared" si="8"/>
        <v>0</v>
      </c>
      <c r="R22" s="65"/>
      <c r="S22" s="65"/>
      <c r="T22" s="65"/>
      <c r="U22" s="67">
        <f t="shared" si="9"/>
        <v>0</v>
      </c>
      <c r="V22" s="45"/>
      <c r="W22" s="55">
        <f t="shared" si="10"/>
        <v>0</v>
      </c>
      <c r="X22" s="67">
        <f>IF('Cover Sheet'!$A$9=References!$A$3,'Annual Budget'!K22,IF('Cover Sheet'!$A$9=References!$A$4,SUM('Annual Budget'!K22,'Annual Budget'!S22),IF('Cover Sheet'!$A$9=References!$A$5,SUM('Annual Budget'!K22,'Annual Budget'!S22,'Annual Budget'!O22),SUM('Annual Budget'!K22,'Annual Budget'!S22,'Annual Budget'!O22,'Annual Budget'!W22))))</f>
        <v>896822.56249999988</v>
      </c>
      <c r="Y22" s="67">
        <f t="shared" si="11"/>
        <v>896822.56249999988</v>
      </c>
    </row>
    <row r="23" spans="1:25" x14ac:dyDescent="0.2">
      <c r="A23" s="46"/>
      <c r="B23" s="2" t="s">
        <v>15</v>
      </c>
      <c r="C23" s="45"/>
      <c r="D23" s="65"/>
      <c r="E23" s="66"/>
      <c r="F23" s="65"/>
      <c r="G23" s="65"/>
      <c r="H23" s="65"/>
      <c r="I23" s="67">
        <f t="shared" si="6"/>
        <v>0</v>
      </c>
      <c r="J23" s="65"/>
      <c r="K23" s="65"/>
      <c r="L23" s="65"/>
      <c r="M23" s="67">
        <f t="shared" si="7"/>
        <v>0</v>
      </c>
      <c r="N23" s="65"/>
      <c r="O23" s="65"/>
      <c r="P23" s="65"/>
      <c r="Q23" s="67">
        <f t="shared" si="8"/>
        <v>0</v>
      </c>
      <c r="R23" s="65"/>
      <c r="S23" s="65"/>
      <c r="T23" s="65"/>
      <c r="U23" s="67">
        <f t="shared" si="9"/>
        <v>0</v>
      </c>
      <c r="V23" s="45"/>
      <c r="W23" s="55">
        <f t="shared" si="10"/>
        <v>0</v>
      </c>
      <c r="X23" s="67">
        <f>IF('Cover Sheet'!$A$9=References!$A$3,'Annual Budget'!K23,IF('Cover Sheet'!$A$9=References!$A$4,SUM('Annual Budget'!K23,'Annual Budget'!S23),IF('Cover Sheet'!$A$9=References!$A$5,SUM('Annual Budget'!K23,'Annual Budget'!S23,'Annual Budget'!O23),SUM('Annual Budget'!K23,'Annual Budget'!S23,'Annual Budget'!O23,'Annual Budget'!W23))))</f>
        <v>1083977.375</v>
      </c>
      <c r="Y23" s="67">
        <f t="shared" si="11"/>
        <v>1083977.375</v>
      </c>
    </row>
    <row r="24" spans="1:25" x14ac:dyDescent="0.2">
      <c r="A24" s="46"/>
      <c r="B24" s="2" t="s">
        <v>16</v>
      </c>
      <c r="C24" s="45"/>
      <c r="D24" s="65"/>
      <c r="E24" s="66"/>
      <c r="F24" s="65"/>
      <c r="G24" s="65"/>
      <c r="H24" s="65"/>
      <c r="I24" s="67">
        <f t="shared" si="6"/>
        <v>0</v>
      </c>
      <c r="J24" s="65"/>
      <c r="K24" s="65"/>
      <c r="L24" s="65"/>
      <c r="M24" s="67">
        <f t="shared" si="7"/>
        <v>0</v>
      </c>
      <c r="N24" s="65"/>
      <c r="O24" s="65"/>
      <c r="P24" s="65"/>
      <c r="Q24" s="67">
        <f t="shared" si="8"/>
        <v>0</v>
      </c>
      <c r="R24" s="65"/>
      <c r="S24" s="65"/>
      <c r="T24" s="65"/>
      <c r="U24" s="67">
        <f t="shared" si="9"/>
        <v>0</v>
      </c>
      <c r="V24" s="45"/>
      <c r="W24" s="55">
        <f t="shared" si="10"/>
        <v>0</v>
      </c>
      <c r="X24" s="67">
        <f>IF('Cover Sheet'!$A$9=References!$A$3,'Annual Budget'!K24,IF('Cover Sheet'!$A$9=References!$A$4,SUM('Annual Budget'!K24,'Annual Budget'!S24),IF('Cover Sheet'!$A$9=References!$A$5,SUM('Annual Budget'!K24,'Annual Budget'!S24,'Annual Budget'!O24),SUM('Annual Budget'!K24,'Annual Budget'!S24,'Annual Budget'!O24,'Annual Budget'!W24))))</f>
        <v>474864.328125</v>
      </c>
      <c r="Y24" s="67">
        <f t="shared" si="11"/>
        <v>474864.328125</v>
      </c>
    </row>
    <row r="25" spans="1:25" x14ac:dyDescent="0.2">
      <c r="A25" s="46"/>
      <c r="B25" s="2" t="s">
        <v>168</v>
      </c>
      <c r="C25" s="45"/>
      <c r="D25" s="65"/>
      <c r="E25" s="66"/>
      <c r="F25" s="65"/>
      <c r="G25" s="65"/>
      <c r="H25" s="65"/>
      <c r="I25" s="67">
        <f t="shared" si="6"/>
        <v>0</v>
      </c>
      <c r="J25" s="65"/>
      <c r="K25" s="65"/>
      <c r="L25" s="65"/>
      <c r="M25" s="67">
        <f t="shared" si="7"/>
        <v>0</v>
      </c>
      <c r="N25" s="65"/>
      <c r="O25" s="65"/>
      <c r="P25" s="65"/>
      <c r="Q25" s="67">
        <f t="shared" si="8"/>
        <v>0</v>
      </c>
      <c r="R25" s="65"/>
      <c r="S25" s="65"/>
      <c r="T25" s="65"/>
      <c r="U25" s="67">
        <f t="shared" si="9"/>
        <v>0</v>
      </c>
      <c r="V25" s="45"/>
      <c r="W25" s="55">
        <f t="shared" si="10"/>
        <v>0</v>
      </c>
      <c r="X25" s="67">
        <f>IF('Cover Sheet'!$A$9=References!$A$3,'Annual Budget'!K25,IF('Cover Sheet'!$A$9=References!$A$4,SUM('Annual Budget'!K25,'Annual Budget'!S25),IF('Cover Sheet'!$A$9=References!$A$5,SUM('Annual Budget'!K25,'Annual Budget'!S25,'Annual Budget'!O25),SUM('Annual Budget'!K25,'Annual Budget'!S25,'Annual Budget'!O25,'Annual Budget'!W25))))</f>
        <v>502606.59375</v>
      </c>
      <c r="Y25" s="67">
        <f t="shared" si="11"/>
        <v>502606.59375</v>
      </c>
    </row>
    <row r="26" spans="1:25" x14ac:dyDescent="0.2">
      <c r="A26" s="46"/>
      <c r="B26" s="109" t="s">
        <v>169</v>
      </c>
      <c r="C26" s="45"/>
      <c r="D26" s="65"/>
      <c r="E26" s="66"/>
      <c r="F26" s="65"/>
      <c r="G26" s="65"/>
      <c r="H26" s="65"/>
      <c r="I26" s="110">
        <f t="shared" si="6"/>
        <v>0</v>
      </c>
      <c r="J26" s="107"/>
      <c r="K26" s="107"/>
      <c r="L26" s="107"/>
      <c r="M26" s="111">
        <f t="shared" si="7"/>
        <v>0</v>
      </c>
      <c r="N26" s="107"/>
      <c r="O26" s="107"/>
      <c r="P26" s="107"/>
      <c r="Q26" s="111">
        <f t="shared" si="8"/>
        <v>0</v>
      </c>
      <c r="R26" s="107"/>
      <c r="S26" s="107"/>
      <c r="T26" s="107"/>
      <c r="U26" s="111">
        <f t="shared" si="9"/>
        <v>0</v>
      </c>
      <c r="V26" s="112"/>
      <c r="W26" s="113">
        <f t="shared" si="10"/>
        <v>0</v>
      </c>
      <c r="X26" s="111">
        <f>IF('Cover Sheet'!$A$9=References!$A$3,'Annual Budget'!K26,IF('Cover Sheet'!$A$9=References!$A$4,SUM('Annual Budget'!K26,'Annual Budget'!S26),IF('Cover Sheet'!$A$9=References!$A$5,SUM('Annual Budget'!K26,'Annual Budget'!S26,'Annual Budget'!O26),SUM('Annual Budget'!K26,'Annual Budget'!S26,'Annual Budget'!O26,'Annual Budget'!W26))))</f>
        <v>1732533.734375</v>
      </c>
      <c r="Y26" s="111">
        <f t="shared" si="11"/>
        <v>1732533.734375</v>
      </c>
    </row>
    <row r="27" spans="1:25" x14ac:dyDescent="0.2">
      <c r="A27" s="2"/>
      <c r="B27" s="56" t="s">
        <v>17</v>
      </c>
      <c r="C27" s="45"/>
      <c r="D27" s="57">
        <f>SUM(D20:D26)</f>
        <v>0</v>
      </c>
      <c r="E27" s="58"/>
      <c r="F27" s="57">
        <f>SUM(F20:F26)</f>
        <v>0</v>
      </c>
      <c r="G27" s="57">
        <f>SUM(G20:G26)</f>
        <v>0</v>
      </c>
      <c r="H27" s="57">
        <f>SUM(H20:H26)</f>
        <v>0</v>
      </c>
      <c r="I27" s="57">
        <f t="shared" si="6"/>
        <v>0</v>
      </c>
      <c r="J27" s="57">
        <f>SUM(J20:J26)</f>
        <v>0</v>
      </c>
      <c r="K27" s="57">
        <f>SUM(K20:K26)</f>
        <v>0</v>
      </c>
      <c r="L27" s="57">
        <f>SUM(L20:L26)</f>
        <v>0</v>
      </c>
      <c r="M27" s="57">
        <f t="shared" si="7"/>
        <v>0</v>
      </c>
      <c r="N27" s="57">
        <f>SUM(N20:N26)</f>
        <v>0</v>
      </c>
      <c r="O27" s="57">
        <f>SUM(O20:O26)</f>
        <v>0</v>
      </c>
      <c r="P27" s="57">
        <f>SUM(P20:P26)</f>
        <v>0</v>
      </c>
      <c r="Q27" s="57">
        <f t="shared" si="8"/>
        <v>0</v>
      </c>
      <c r="R27" s="57">
        <f>SUM(R20:R26)</f>
        <v>0</v>
      </c>
      <c r="S27" s="57">
        <f>SUM(S20:S26)</f>
        <v>0</v>
      </c>
      <c r="T27" s="57">
        <f>SUM(T20:T26)</f>
        <v>0</v>
      </c>
      <c r="U27" s="57">
        <f t="shared" si="9"/>
        <v>0</v>
      </c>
      <c r="V27" s="45"/>
      <c r="W27" s="57">
        <f>SUM(W20:W26)</f>
        <v>0</v>
      </c>
      <c r="X27" s="57">
        <f>SUM(X20:X26)</f>
        <v>9722316.6640625</v>
      </c>
      <c r="Y27" s="57">
        <f>X27-W27</f>
        <v>9722316.6640625</v>
      </c>
    </row>
    <row r="28" spans="1:25" x14ac:dyDescent="0.2">
      <c r="A28" s="2"/>
      <c r="C28" s="45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45"/>
      <c r="W28" s="61"/>
      <c r="X28" s="61"/>
      <c r="Y28" s="61"/>
    </row>
    <row r="29" spans="1:25" ht="13.5" x14ac:dyDescent="0.25">
      <c r="A29" s="64" t="s">
        <v>18</v>
      </c>
      <c r="B29" s="2"/>
      <c r="C29" s="45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5"/>
      <c r="W29" s="2"/>
      <c r="X29" s="2"/>
      <c r="Y29" s="2"/>
    </row>
    <row r="30" spans="1:25" x14ac:dyDescent="0.2">
      <c r="A30" s="46"/>
      <c r="B30" s="2" t="s">
        <v>170</v>
      </c>
      <c r="C30" s="45"/>
      <c r="D30" s="65"/>
      <c r="E30" s="66"/>
      <c r="F30" s="65"/>
      <c r="G30" s="65"/>
      <c r="H30" s="65"/>
      <c r="I30" s="67">
        <f t="shared" ref="I30:I35" si="12">SUM(F30:H30)</f>
        <v>0</v>
      </c>
      <c r="J30" s="65"/>
      <c r="K30" s="65"/>
      <c r="L30" s="65"/>
      <c r="M30" s="67">
        <f t="shared" ref="M30:M35" si="13">SUM(J30:L30)</f>
        <v>0</v>
      </c>
      <c r="N30" s="65"/>
      <c r="O30" s="65"/>
      <c r="P30" s="65"/>
      <c r="Q30" s="67">
        <f t="shared" ref="Q30:Q35" si="14">SUM(N30:P30)</f>
        <v>0</v>
      </c>
      <c r="R30" s="65"/>
      <c r="S30" s="65"/>
      <c r="T30" s="65"/>
      <c r="U30" s="67">
        <f t="shared" ref="U30:U35" si="15">SUM(R30:T30)</f>
        <v>0</v>
      </c>
      <c r="V30" s="45"/>
      <c r="W30" s="55">
        <f t="shared" ref="W30:W34" si="16">SUM(I30,M30,Q30,U30)</f>
        <v>0</v>
      </c>
      <c r="X30" s="67">
        <f>IF('Cover Sheet'!$A$9=References!$A$3,'Annual Budget'!K30,IF('Cover Sheet'!$A$9=References!$A$4,SUM('Annual Budget'!K30,'Annual Budget'!S30),IF('Cover Sheet'!$A$9=References!$A$5,SUM('Annual Budget'!K30,'Annual Budget'!S30,'Annual Budget'!O30),SUM('Annual Budget'!K30,'Annual Budget'!S30,'Annual Budget'!O30,'Annual Budget'!W30))))</f>
        <v>200557.4375</v>
      </c>
      <c r="Y30" s="67">
        <f t="shared" ref="Y30:Y34" si="17">X30-W30</f>
        <v>200557.4375</v>
      </c>
    </row>
    <row r="31" spans="1:25" x14ac:dyDescent="0.2">
      <c r="A31" s="46"/>
      <c r="B31" s="2" t="s">
        <v>171</v>
      </c>
      <c r="C31" s="45"/>
      <c r="D31" s="65"/>
      <c r="E31" s="66"/>
      <c r="F31" s="65"/>
      <c r="G31" s="65"/>
      <c r="H31" s="65"/>
      <c r="I31" s="67">
        <f t="shared" si="12"/>
        <v>0</v>
      </c>
      <c r="J31" s="65"/>
      <c r="K31" s="65"/>
      <c r="L31" s="65"/>
      <c r="M31" s="67">
        <f t="shared" si="13"/>
        <v>0</v>
      </c>
      <c r="N31" s="65"/>
      <c r="O31" s="65"/>
      <c r="P31" s="65"/>
      <c r="Q31" s="67">
        <f t="shared" si="14"/>
        <v>0</v>
      </c>
      <c r="R31" s="65"/>
      <c r="S31" s="65"/>
      <c r="T31" s="65"/>
      <c r="U31" s="67">
        <f t="shared" si="15"/>
        <v>0</v>
      </c>
      <c r="V31" s="45"/>
      <c r="W31" s="55">
        <f t="shared" si="16"/>
        <v>0</v>
      </c>
      <c r="X31" s="67">
        <f>IF('Cover Sheet'!$A$9=References!$A$3,'Annual Budget'!K31,IF('Cover Sheet'!$A$9=References!$A$4,SUM('Annual Budget'!K31,'Annual Budget'!S31),IF('Cover Sheet'!$A$9=References!$A$5,SUM('Annual Budget'!K31,'Annual Budget'!S31,'Annual Budget'!O31),SUM('Annual Budget'!K31,'Annual Budget'!S31,'Annual Budget'!O31,'Annual Budget'!W31))))</f>
        <v>49796.640625</v>
      </c>
      <c r="Y31" s="67">
        <f t="shared" si="17"/>
        <v>49796.640625</v>
      </c>
    </row>
    <row r="32" spans="1:25" x14ac:dyDescent="0.2">
      <c r="A32" s="46"/>
      <c r="B32" s="2" t="s">
        <v>19</v>
      </c>
      <c r="C32" s="45"/>
      <c r="D32" s="65"/>
      <c r="E32" s="66"/>
      <c r="F32" s="65"/>
      <c r="G32" s="65"/>
      <c r="H32" s="65"/>
      <c r="I32" s="67">
        <f t="shared" si="12"/>
        <v>0</v>
      </c>
      <c r="J32" s="65"/>
      <c r="K32" s="65"/>
      <c r="L32" s="65"/>
      <c r="M32" s="67">
        <f t="shared" si="13"/>
        <v>0</v>
      </c>
      <c r="N32" s="65"/>
      <c r="O32" s="65"/>
      <c r="P32" s="65"/>
      <c r="Q32" s="67">
        <f t="shared" si="14"/>
        <v>0</v>
      </c>
      <c r="R32" s="65"/>
      <c r="S32" s="65"/>
      <c r="T32" s="65"/>
      <c r="U32" s="67">
        <f t="shared" si="15"/>
        <v>0</v>
      </c>
      <c r="V32" s="45"/>
      <c r="W32" s="55">
        <f t="shared" si="16"/>
        <v>0</v>
      </c>
      <c r="X32" s="67">
        <f>IF('Cover Sheet'!$A$9=References!$A$3,'Annual Budget'!K32,IF('Cover Sheet'!$A$9=References!$A$4,SUM('Annual Budget'!K32,'Annual Budget'!S32),IF('Cover Sheet'!$A$9=References!$A$5,SUM('Annual Budget'!K32,'Annual Budget'!S32,'Annual Budget'!O32),SUM('Annual Budget'!K32,'Annual Budget'!S32,'Annual Budget'!O32,'Annual Budget'!W32))))</f>
        <v>214048.234375</v>
      </c>
      <c r="Y32" s="67">
        <f t="shared" si="17"/>
        <v>214048.234375</v>
      </c>
    </row>
    <row r="33" spans="1:29" x14ac:dyDescent="0.2">
      <c r="A33" s="46"/>
      <c r="B33" s="46" t="s">
        <v>32</v>
      </c>
      <c r="C33" s="45"/>
      <c r="D33" s="65"/>
      <c r="E33" s="66"/>
      <c r="F33" s="65"/>
      <c r="G33" s="65"/>
      <c r="H33" s="65"/>
      <c r="I33" s="67">
        <f>SUM(F33:H33)</f>
        <v>0</v>
      </c>
      <c r="J33" s="65"/>
      <c r="K33" s="65"/>
      <c r="L33" s="65"/>
      <c r="M33" s="67">
        <f>SUM(J33:L33)</f>
        <v>0</v>
      </c>
      <c r="N33" s="65"/>
      <c r="O33" s="65"/>
      <c r="P33" s="65"/>
      <c r="Q33" s="67">
        <f>SUM(N33:P33)</f>
        <v>0</v>
      </c>
      <c r="R33" s="65"/>
      <c r="S33" s="65"/>
      <c r="T33" s="65"/>
      <c r="U33" s="67">
        <f>SUM(R33:T33)</f>
        <v>0</v>
      </c>
      <c r="V33" s="45"/>
      <c r="W33" s="55">
        <f>SUM(I33,M33,Q33,U33)</f>
        <v>0</v>
      </c>
      <c r="X33" s="67">
        <f>IF('Cover Sheet'!$A$9=References!$A$3,'Annual Budget'!K33,IF('Cover Sheet'!$A$9=References!$A$4,SUM('Annual Budget'!K33,'Annual Budget'!S33),IF('Cover Sheet'!$A$9=References!$A$5,SUM('Annual Budget'!K33,'Annual Budget'!S33,'Annual Budget'!O33),SUM('Annual Budget'!K33,'Annual Budget'!S33,'Annual Budget'!O33,'Annual Budget'!W33))))</f>
        <v>163476.203125</v>
      </c>
      <c r="Y33" s="67">
        <f>X33-W33</f>
        <v>163476.203125</v>
      </c>
    </row>
    <row r="34" spans="1:29" x14ac:dyDescent="0.2">
      <c r="A34" s="46"/>
      <c r="B34" s="2" t="s">
        <v>172</v>
      </c>
      <c r="C34" s="45"/>
      <c r="D34" s="65"/>
      <c r="E34" s="66"/>
      <c r="F34" s="65"/>
      <c r="G34" s="65"/>
      <c r="H34" s="65"/>
      <c r="I34" s="67">
        <f t="shared" si="12"/>
        <v>0</v>
      </c>
      <c r="J34" s="65"/>
      <c r="K34" s="65"/>
      <c r="L34" s="65"/>
      <c r="M34" s="67">
        <f t="shared" si="13"/>
        <v>0</v>
      </c>
      <c r="N34" s="65"/>
      <c r="O34" s="65"/>
      <c r="P34" s="65"/>
      <c r="Q34" s="67">
        <f t="shared" si="14"/>
        <v>0</v>
      </c>
      <c r="R34" s="65"/>
      <c r="S34" s="65"/>
      <c r="T34" s="65"/>
      <c r="U34" s="67">
        <f t="shared" si="15"/>
        <v>0</v>
      </c>
      <c r="V34" s="45"/>
      <c r="W34" s="55">
        <f t="shared" si="16"/>
        <v>0</v>
      </c>
      <c r="X34" s="67">
        <f>IF('Cover Sheet'!$A$9=References!$A$3,'Annual Budget'!K34,IF('Cover Sheet'!$A$9=References!$A$4,SUM('Annual Budget'!K34,'Annual Budget'!S34),IF('Cover Sheet'!$A$9=References!$A$5,SUM('Annual Budget'!K34,'Annual Budget'!S34,'Annual Budget'!O34),SUM('Annual Budget'!K34,'Annual Budget'!S34,'Annual Budget'!O34,'Annual Budget'!W34))))</f>
        <v>609654.40624999988</v>
      </c>
      <c r="Y34" s="67">
        <f t="shared" si="17"/>
        <v>609654.40624999988</v>
      </c>
    </row>
    <row r="35" spans="1:29" x14ac:dyDescent="0.2">
      <c r="A35" s="2"/>
      <c r="B35" s="56" t="s">
        <v>20</v>
      </c>
      <c r="C35" s="45"/>
      <c r="D35" s="57">
        <f>SUM(D30:D34)</f>
        <v>0</v>
      </c>
      <c r="E35" s="58"/>
      <c r="F35" s="57">
        <f>SUM(F30:F34)</f>
        <v>0</v>
      </c>
      <c r="G35" s="57">
        <f>SUM(G30:G34)</f>
        <v>0</v>
      </c>
      <c r="H35" s="57">
        <f>SUM(H30:H34)</f>
        <v>0</v>
      </c>
      <c r="I35" s="57">
        <f t="shared" si="12"/>
        <v>0</v>
      </c>
      <c r="J35" s="57">
        <f>SUM(J30:J34)</f>
        <v>0</v>
      </c>
      <c r="K35" s="57">
        <f>SUM(K30:K34)</f>
        <v>0</v>
      </c>
      <c r="L35" s="57">
        <f>SUM(L30:L34)</f>
        <v>0</v>
      </c>
      <c r="M35" s="57">
        <f t="shared" si="13"/>
        <v>0</v>
      </c>
      <c r="N35" s="57">
        <f>SUM(N30:N34)</f>
        <v>0</v>
      </c>
      <c r="O35" s="57">
        <f>SUM(O30:O34)</f>
        <v>0</v>
      </c>
      <c r="P35" s="57">
        <f>SUM(P30:P34)</f>
        <v>0</v>
      </c>
      <c r="Q35" s="57">
        <f t="shared" si="14"/>
        <v>0</v>
      </c>
      <c r="R35" s="57">
        <f>SUM(R30:R34)</f>
        <v>0</v>
      </c>
      <c r="S35" s="57">
        <f>SUM(S30:S34)</f>
        <v>0</v>
      </c>
      <c r="T35" s="57">
        <f>SUM(T30:T34)</f>
        <v>0</v>
      </c>
      <c r="U35" s="57">
        <f t="shared" si="15"/>
        <v>0</v>
      </c>
      <c r="V35" s="45"/>
      <c r="W35" s="57">
        <f>SUM(W30:W34)</f>
        <v>0</v>
      </c>
      <c r="X35" s="57">
        <f>SUM(X30:X34)</f>
        <v>1237532.921875</v>
      </c>
      <c r="Y35" s="57">
        <f>X35-W35</f>
        <v>1237532.921875</v>
      </c>
      <c r="Z35" s="47"/>
    </row>
    <row r="36" spans="1:29" x14ac:dyDescent="0.2">
      <c r="A36" s="53"/>
      <c r="B36" s="53"/>
      <c r="C36" s="45"/>
      <c r="D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5"/>
      <c r="W36" s="46"/>
      <c r="X36" s="46"/>
      <c r="Y36" s="46"/>
    </row>
    <row r="37" spans="1:29" ht="13.5" x14ac:dyDescent="0.25">
      <c r="A37" s="68" t="s">
        <v>21</v>
      </c>
      <c r="B37" s="46"/>
      <c r="C37" s="45"/>
      <c r="D37" s="67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45"/>
      <c r="W37" s="67"/>
      <c r="X37" s="67"/>
      <c r="Y37" s="67"/>
    </row>
    <row r="38" spans="1:29" x14ac:dyDescent="0.2">
      <c r="A38" s="46"/>
      <c r="B38" s="46" t="s">
        <v>22</v>
      </c>
      <c r="C38" s="45"/>
      <c r="D38" s="65"/>
      <c r="E38" s="66"/>
      <c r="F38" s="65"/>
      <c r="G38" s="65"/>
      <c r="H38" s="65"/>
      <c r="I38" s="67">
        <f t="shared" ref="I38:I40" si="18">SUM(F38:H38)</f>
        <v>0</v>
      </c>
      <c r="J38" s="65"/>
      <c r="K38" s="65"/>
      <c r="L38" s="65"/>
      <c r="M38" s="67">
        <f t="shared" ref="M38:M44" si="19">SUM(J38:L38)</f>
        <v>0</v>
      </c>
      <c r="N38" s="65"/>
      <c r="O38" s="65"/>
      <c r="P38" s="65"/>
      <c r="Q38" s="67">
        <f t="shared" ref="Q38:Q44" si="20">SUM(N38:P38)</f>
        <v>0</v>
      </c>
      <c r="R38" s="65"/>
      <c r="S38" s="65"/>
      <c r="T38" s="65"/>
      <c r="U38" s="67">
        <f t="shared" ref="U38:U44" si="21">SUM(R38:T38)</f>
        <v>0</v>
      </c>
      <c r="V38" s="45"/>
      <c r="W38" s="55">
        <f t="shared" ref="W38:W43" si="22">SUM(I38,M38,Q38,U38)</f>
        <v>0</v>
      </c>
      <c r="X38" s="67">
        <f>IF('Cover Sheet'!$A$9=References!$A$3,'Annual Budget'!K38,IF('Cover Sheet'!$A$9=References!$A$4,SUM('Annual Budget'!K38,'Annual Budget'!S38),IF('Cover Sheet'!$A$9=References!$A$5,SUM('Annual Budget'!K38,'Annual Budget'!S38,'Annual Budget'!O38),SUM('Annual Budget'!K38,'Annual Budget'!S38,'Annual Budget'!O38,'Annual Budget'!W38))))</f>
        <v>0</v>
      </c>
      <c r="Y38" s="67">
        <f t="shared" ref="Y38:Y44" si="23">X38-W38</f>
        <v>0</v>
      </c>
    </row>
    <row r="39" spans="1:29" x14ac:dyDescent="0.2">
      <c r="A39" s="46"/>
      <c r="B39" s="46" t="s">
        <v>156</v>
      </c>
      <c r="C39" s="45"/>
      <c r="D39" s="107"/>
      <c r="E39" s="66"/>
      <c r="F39" s="107"/>
      <c r="G39" s="107"/>
      <c r="H39" s="107"/>
      <c r="I39" s="67">
        <f t="shared" si="18"/>
        <v>0</v>
      </c>
      <c r="J39" s="107"/>
      <c r="K39" s="107"/>
      <c r="L39" s="107"/>
      <c r="M39" s="67">
        <f t="shared" si="19"/>
        <v>0</v>
      </c>
      <c r="N39" s="107"/>
      <c r="O39" s="107"/>
      <c r="P39" s="107"/>
      <c r="Q39" s="67">
        <f t="shared" si="20"/>
        <v>0</v>
      </c>
      <c r="R39" s="107"/>
      <c r="S39" s="107"/>
      <c r="T39" s="107"/>
      <c r="U39" s="67">
        <f t="shared" si="21"/>
        <v>0</v>
      </c>
      <c r="V39" s="45"/>
      <c r="W39" s="55">
        <f t="shared" si="22"/>
        <v>0</v>
      </c>
      <c r="X39" s="67">
        <f>IF('Cover Sheet'!$A$9=References!$A$3,'Annual Budget'!K39,IF('Cover Sheet'!$A$9=References!$A$4,SUM('Annual Budget'!K39,'Annual Budget'!S39),IF('Cover Sheet'!$A$9=References!$A$5,SUM('Annual Budget'!K39,'Annual Budget'!S39,'Annual Budget'!O39),SUM('Annual Budget'!K39,'Annual Budget'!S39,'Annual Budget'!O39,'Annual Budget'!W39))))</f>
        <v>992352.91015624988</v>
      </c>
      <c r="Y39" s="67">
        <f t="shared" si="23"/>
        <v>992352.91015624988</v>
      </c>
      <c r="AC39" s="62" t="s">
        <v>179</v>
      </c>
    </row>
    <row r="40" spans="1:29" x14ac:dyDescent="0.2">
      <c r="A40" s="46"/>
      <c r="B40" s="46" t="s">
        <v>157</v>
      </c>
      <c r="C40" s="45"/>
      <c r="D40" s="107"/>
      <c r="E40" s="66"/>
      <c r="F40" s="107"/>
      <c r="G40" s="107"/>
      <c r="H40" s="107"/>
      <c r="I40" s="67">
        <f t="shared" si="18"/>
        <v>0</v>
      </c>
      <c r="J40" s="107"/>
      <c r="K40" s="107"/>
      <c r="L40" s="107"/>
      <c r="M40" s="67">
        <f t="shared" si="19"/>
        <v>0</v>
      </c>
      <c r="N40" s="107"/>
      <c r="O40" s="107"/>
      <c r="P40" s="107"/>
      <c r="Q40" s="67">
        <f t="shared" si="20"/>
        <v>0</v>
      </c>
      <c r="R40" s="107"/>
      <c r="S40" s="107"/>
      <c r="T40" s="107"/>
      <c r="U40" s="67">
        <f t="shared" si="21"/>
        <v>0</v>
      </c>
      <c r="V40" s="45"/>
      <c r="W40" s="55">
        <f t="shared" si="22"/>
        <v>0</v>
      </c>
      <c r="X40" s="67">
        <f>IF('Cover Sheet'!$A$9=References!$A$3,'Annual Budget'!K40,IF('Cover Sheet'!$A$9=References!$A$4,SUM('Annual Budget'!K40,'Annual Budget'!S40),IF('Cover Sheet'!$A$9=References!$A$5,SUM('Annual Budget'!K40,'Annual Budget'!S40,'Annual Budget'!O40),SUM('Annual Budget'!K40,'Annual Budget'!S40,'Annual Budget'!O40,'Annual Budget'!W40))))</f>
        <v>793637.82055664063</v>
      </c>
      <c r="Y40" s="67">
        <f t="shared" si="23"/>
        <v>793637.82055664063</v>
      </c>
      <c r="AC40" s="62" t="s">
        <v>180</v>
      </c>
    </row>
    <row r="41" spans="1:29" x14ac:dyDescent="0.2">
      <c r="A41" s="46"/>
      <c r="B41" s="46" t="s">
        <v>23</v>
      </c>
      <c r="C41" s="45"/>
      <c r="D41" s="65"/>
      <c r="E41" s="66"/>
      <c r="F41" s="65"/>
      <c r="G41" s="65"/>
      <c r="H41" s="65"/>
      <c r="I41" s="67">
        <f t="shared" ref="I41:I44" si="24">SUM(F41:H41)</f>
        <v>0</v>
      </c>
      <c r="J41" s="65"/>
      <c r="K41" s="65"/>
      <c r="L41" s="65"/>
      <c r="M41" s="67">
        <f t="shared" si="19"/>
        <v>0</v>
      </c>
      <c r="N41" s="65"/>
      <c r="O41" s="65"/>
      <c r="P41" s="65"/>
      <c r="Q41" s="67">
        <f t="shared" si="20"/>
        <v>0</v>
      </c>
      <c r="R41" s="65"/>
      <c r="S41" s="65"/>
      <c r="T41" s="65"/>
      <c r="U41" s="67">
        <f t="shared" si="21"/>
        <v>0</v>
      </c>
      <c r="V41" s="45"/>
      <c r="W41" s="55">
        <f t="shared" si="22"/>
        <v>0</v>
      </c>
      <c r="X41" s="67">
        <f>IF('Cover Sheet'!$A$9=References!$A$3,'Annual Budget'!K41,IF('Cover Sheet'!$A$9=References!$A$4,SUM('Annual Budget'!K41,'Annual Budget'!S41),IF('Cover Sheet'!$A$9=References!$A$5,SUM('Annual Budget'!K41,'Annual Budget'!S41,'Annual Budget'!O41),SUM('Annual Budget'!K41,'Annual Budget'!S41,'Annual Budget'!O41,'Annual Budget'!W41))))</f>
        <v>152674.1015625</v>
      </c>
      <c r="Y41" s="67">
        <f t="shared" si="23"/>
        <v>152674.1015625</v>
      </c>
    </row>
    <row r="42" spans="1:29" x14ac:dyDescent="0.2">
      <c r="A42" s="46"/>
      <c r="B42" s="46" t="s">
        <v>24</v>
      </c>
      <c r="C42" s="45"/>
      <c r="D42" s="65"/>
      <c r="E42" s="66"/>
      <c r="F42" s="65"/>
      <c r="G42" s="65"/>
      <c r="H42" s="65"/>
      <c r="I42" s="67">
        <f t="shared" si="24"/>
        <v>0</v>
      </c>
      <c r="J42" s="65"/>
      <c r="K42" s="65"/>
      <c r="L42" s="65"/>
      <c r="M42" s="67">
        <f t="shared" si="19"/>
        <v>0</v>
      </c>
      <c r="N42" s="65"/>
      <c r="O42" s="65"/>
      <c r="P42" s="65"/>
      <c r="Q42" s="67">
        <f t="shared" si="20"/>
        <v>0</v>
      </c>
      <c r="R42" s="65"/>
      <c r="S42" s="65"/>
      <c r="T42" s="65"/>
      <c r="U42" s="67">
        <f t="shared" si="21"/>
        <v>0</v>
      </c>
      <c r="V42" s="45"/>
      <c r="W42" s="55">
        <f t="shared" si="22"/>
        <v>0</v>
      </c>
      <c r="X42" s="67">
        <f>IF('Cover Sheet'!$A$9=References!$A$3,'Annual Budget'!K42,IF('Cover Sheet'!$A$9=References!$A$4,SUM('Annual Budget'!K42,'Annual Budget'!S42),IF('Cover Sheet'!$A$9=References!$A$5,SUM('Annual Budget'!K42,'Annual Budget'!S42,'Annual Budget'!O42),SUM('Annual Budget'!K42,'Annual Budget'!S42,'Annual Budget'!O42,'Annual Budget'!W42))))</f>
        <v>218832.26562499997</v>
      </c>
      <c r="Y42" s="67">
        <f t="shared" si="23"/>
        <v>218832.26562499997</v>
      </c>
    </row>
    <row r="43" spans="1:29" x14ac:dyDescent="0.2">
      <c r="A43" s="46"/>
      <c r="B43" s="46" t="s">
        <v>158</v>
      </c>
      <c r="C43" s="45"/>
      <c r="D43" s="65"/>
      <c r="E43" s="66"/>
      <c r="F43" s="65"/>
      <c r="G43" s="65"/>
      <c r="H43" s="65"/>
      <c r="I43" s="67">
        <f t="shared" si="24"/>
        <v>0</v>
      </c>
      <c r="J43" s="65"/>
      <c r="K43" s="65"/>
      <c r="L43" s="65"/>
      <c r="M43" s="67">
        <f t="shared" si="19"/>
        <v>0</v>
      </c>
      <c r="N43" s="65"/>
      <c r="O43" s="65"/>
      <c r="P43" s="65"/>
      <c r="Q43" s="67">
        <f t="shared" si="20"/>
        <v>0</v>
      </c>
      <c r="R43" s="65"/>
      <c r="S43" s="65"/>
      <c r="T43" s="65"/>
      <c r="U43" s="67">
        <f t="shared" si="21"/>
        <v>0</v>
      </c>
      <c r="V43" s="45"/>
      <c r="W43" s="55">
        <f t="shared" si="22"/>
        <v>0</v>
      </c>
      <c r="X43" s="67">
        <f>IF('Cover Sheet'!$A$9=References!$A$3,'Annual Budget'!K43,IF('Cover Sheet'!$A$9=References!$A$4,SUM('Annual Budget'!K43,'Annual Budget'!S43),IF('Cover Sheet'!$A$9=References!$A$5,SUM('Annual Budget'!K43,'Annual Budget'!S43,'Annual Budget'!O43),SUM('Annual Budget'!K43,'Annual Budget'!S43,'Annual Budget'!O43,'Annual Budget'!W43))))</f>
        <v>248139.9375</v>
      </c>
      <c r="Y43" s="67">
        <f t="shared" si="23"/>
        <v>248139.9375</v>
      </c>
    </row>
    <row r="44" spans="1:29" x14ac:dyDescent="0.2">
      <c r="A44" s="46"/>
      <c r="B44" s="56" t="s">
        <v>25</v>
      </c>
      <c r="C44" s="45"/>
      <c r="D44" s="57">
        <f>SUM(D38:D43)</f>
        <v>0</v>
      </c>
      <c r="E44" s="58"/>
      <c r="F44" s="57">
        <f>SUM(F38:F43)</f>
        <v>0</v>
      </c>
      <c r="G44" s="57">
        <f>SUM(G38:G43)</f>
        <v>0</v>
      </c>
      <c r="H44" s="57">
        <f>SUM(H38:H43)</f>
        <v>0</v>
      </c>
      <c r="I44" s="57">
        <f t="shared" si="24"/>
        <v>0</v>
      </c>
      <c r="J44" s="57">
        <f>SUM(J38:J43)</f>
        <v>0</v>
      </c>
      <c r="K44" s="57">
        <f>SUM(K38:K43)</f>
        <v>0</v>
      </c>
      <c r="L44" s="57">
        <f>SUM(L38:L43)</f>
        <v>0</v>
      </c>
      <c r="M44" s="57">
        <f t="shared" si="19"/>
        <v>0</v>
      </c>
      <c r="N44" s="57">
        <f>SUM(N38:N43)</f>
        <v>0</v>
      </c>
      <c r="O44" s="57">
        <f>SUM(O38:O43)</f>
        <v>0</v>
      </c>
      <c r="P44" s="57">
        <f>SUM(P38:P43)</f>
        <v>0</v>
      </c>
      <c r="Q44" s="57">
        <f t="shared" si="20"/>
        <v>0</v>
      </c>
      <c r="R44" s="57">
        <f>SUM(R38:R43)</f>
        <v>0</v>
      </c>
      <c r="S44" s="57">
        <f>SUM(S38:S43)</f>
        <v>0</v>
      </c>
      <c r="T44" s="57">
        <f>SUM(T38:T43)</f>
        <v>0</v>
      </c>
      <c r="U44" s="57">
        <f t="shared" si="21"/>
        <v>0</v>
      </c>
      <c r="V44" s="45"/>
      <c r="W44" s="57">
        <f>SUM(W38:W43)</f>
        <v>0</v>
      </c>
      <c r="X44" s="57">
        <f>SUM(X38:X43)</f>
        <v>2405637.0354003906</v>
      </c>
      <c r="Y44" s="57">
        <f t="shared" si="23"/>
        <v>2405637.0354003906</v>
      </c>
    </row>
    <row r="45" spans="1:29" x14ac:dyDescent="0.2">
      <c r="A45" s="46"/>
      <c r="B45" s="53"/>
      <c r="C45" s="45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45"/>
      <c r="W45" s="61"/>
      <c r="X45" s="61"/>
      <c r="Y45" s="61"/>
    </row>
    <row r="46" spans="1:29" ht="13.5" x14ac:dyDescent="0.25">
      <c r="A46" s="68" t="s">
        <v>160</v>
      </c>
      <c r="B46" s="46"/>
      <c r="C46" s="45"/>
      <c r="D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5"/>
      <c r="W46" s="46"/>
      <c r="X46" s="46"/>
      <c r="Y46" s="46"/>
    </row>
    <row r="47" spans="1:29" x14ac:dyDescent="0.2">
      <c r="A47" s="46"/>
      <c r="B47" s="46" t="s">
        <v>26</v>
      </c>
      <c r="C47" s="45"/>
      <c r="D47" s="65"/>
      <c r="E47" s="66"/>
      <c r="F47" s="65"/>
      <c r="G47" s="65"/>
      <c r="H47" s="65"/>
      <c r="I47" s="67">
        <f t="shared" ref="I47" si="25">SUM(F47:H47)</f>
        <v>0</v>
      </c>
      <c r="J47" s="65"/>
      <c r="K47" s="65"/>
      <c r="L47" s="65"/>
      <c r="M47" s="67">
        <f t="shared" ref="M47:M59" si="26">SUM(J47:L47)</f>
        <v>0</v>
      </c>
      <c r="N47" s="65"/>
      <c r="O47" s="65"/>
      <c r="P47" s="65"/>
      <c r="Q47" s="67">
        <f t="shared" ref="Q47:Q59" si="27">SUM(N47:P47)</f>
        <v>0</v>
      </c>
      <c r="R47" s="65"/>
      <c r="S47" s="65"/>
      <c r="T47" s="65"/>
      <c r="U47" s="67">
        <f t="shared" ref="U47:U59" si="28">SUM(R47:T47)</f>
        <v>0</v>
      </c>
      <c r="V47" s="45"/>
      <c r="W47" s="55">
        <f t="shared" ref="W47:W58" si="29">SUM(I47,M47,Q47,U47)</f>
        <v>0</v>
      </c>
      <c r="X47" s="67">
        <f>IF('Cover Sheet'!$A$9=References!$A$3,'Annual Budget'!K47,IF('Cover Sheet'!$A$9=References!$A$4,SUM('Annual Budget'!K47,'Annual Budget'!S47),IF('Cover Sheet'!$A$9=References!$A$5,SUM('Annual Budget'!K47,'Annual Budget'!S47,'Annual Budget'!O47),SUM('Annual Budget'!K47,'Annual Budget'!S47,'Annual Budget'!O47,'Annual Budget'!W47))))</f>
        <v>49782.38671875</v>
      </c>
      <c r="Y47" s="67">
        <f t="shared" ref="Y47:Y59" si="30">X47-W47</f>
        <v>49782.38671875</v>
      </c>
    </row>
    <row r="48" spans="1:29" x14ac:dyDescent="0.2">
      <c r="A48" s="46"/>
      <c r="B48" s="46" t="s">
        <v>27</v>
      </c>
      <c r="C48" s="45"/>
      <c r="D48" s="65"/>
      <c r="E48" s="66"/>
      <c r="F48" s="65"/>
      <c r="G48" s="65"/>
      <c r="H48" s="65"/>
      <c r="I48" s="67">
        <f t="shared" ref="I48:I59" si="31">SUM(F48:H48)</f>
        <v>0</v>
      </c>
      <c r="J48" s="65"/>
      <c r="K48" s="65"/>
      <c r="L48" s="65"/>
      <c r="M48" s="67">
        <f t="shared" si="26"/>
        <v>0</v>
      </c>
      <c r="N48" s="65"/>
      <c r="O48" s="65"/>
      <c r="P48" s="65"/>
      <c r="Q48" s="67">
        <f t="shared" si="27"/>
        <v>0</v>
      </c>
      <c r="R48" s="65"/>
      <c r="S48" s="65"/>
      <c r="T48" s="65"/>
      <c r="U48" s="67">
        <f t="shared" si="28"/>
        <v>0</v>
      </c>
      <c r="V48" s="45"/>
      <c r="W48" s="55">
        <f t="shared" si="29"/>
        <v>0</v>
      </c>
      <c r="X48" s="67">
        <f>IF('Cover Sheet'!$A$9=References!$A$3,'Annual Budget'!K48,IF('Cover Sheet'!$A$9=References!$A$4,SUM('Annual Budget'!K48,'Annual Budget'!S48),IF('Cover Sheet'!$A$9=References!$A$5,SUM('Annual Budget'!K48,'Annual Budget'!S48,'Annual Budget'!O48),SUM('Annual Budget'!K48,'Annual Budget'!S48,'Annual Budget'!O48,'Annual Budget'!W48))))</f>
        <v>78184.90625</v>
      </c>
      <c r="Y48" s="67">
        <f t="shared" si="30"/>
        <v>78184.90625</v>
      </c>
    </row>
    <row r="49" spans="1:29" x14ac:dyDescent="0.2">
      <c r="A49" s="46"/>
      <c r="B49" s="46" t="s">
        <v>28</v>
      </c>
      <c r="C49" s="45"/>
      <c r="D49" s="65"/>
      <c r="E49" s="66"/>
      <c r="F49" s="65"/>
      <c r="G49" s="65"/>
      <c r="H49" s="65"/>
      <c r="I49" s="67">
        <f t="shared" si="31"/>
        <v>0</v>
      </c>
      <c r="J49" s="65"/>
      <c r="K49" s="65"/>
      <c r="L49" s="65"/>
      <c r="M49" s="67">
        <f t="shared" si="26"/>
        <v>0</v>
      </c>
      <c r="N49" s="65"/>
      <c r="O49" s="65"/>
      <c r="P49" s="65"/>
      <c r="Q49" s="67">
        <f t="shared" si="27"/>
        <v>0</v>
      </c>
      <c r="R49" s="65"/>
      <c r="S49" s="65"/>
      <c r="T49" s="65"/>
      <c r="U49" s="67">
        <f t="shared" si="28"/>
        <v>0</v>
      </c>
      <c r="V49" s="45"/>
      <c r="W49" s="55">
        <f t="shared" si="29"/>
        <v>0</v>
      </c>
      <c r="X49" s="67">
        <f>IF('Cover Sheet'!$A$9=References!$A$3,'Annual Budget'!K49,IF('Cover Sheet'!$A$9=References!$A$4,SUM('Annual Budget'!K49,'Annual Budget'!S49),IF('Cover Sheet'!$A$9=References!$A$5,SUM('Annual Budget'!K49,'Annual Budget'!S49,'Annual Budget'!O49),SUM('Annual Budget'!K49,'Annual Budget'!S49,'Annual Budget'!O49,'Annual Budget'!W49))))</f>
        <v>20684.1796875</v>
      </c>
      <c r="Y49" s="67">
        <f t="shared" si="30"/>
        <v>20684.1796875</v>
      </c>
    </row>
    <row r="50" spans="1:29" x14ac:dyDescent="0.2">
      <c r="A50" s="46"/>
      <c r="B50" s="46" t="s">
        <v>29</v>
      </c>
      <c r="C50" s="45"/>
      <c r="D50" s="65"/>
      <c r="E50" s="66"/>
      <c r="F50" s="65"/>
      <c r="G50" s="65"/>
      <c r="H50" s="65"/>
      <c r="I50" s="67">
        <f t="shared" si="31"/>
        <v>0</v>
      </c>
      <c r="J50" s="65"/>
      <c r="K50" s="65"/>
      <c r="L50" s="65"/>
      <c r="M50" s="67">
        <f t="shared" si="26"/>
        <v>0</v>
      </c>
      <c r="N50" s="65"/>
      <c r="O50" s="65"/>
      <c r="P50" s="65"/>
      <c r="Q50" s="67">
        <f t="shared" si="27"/>
        <v>0</v>
      </c>
      <c r="R50" s="65"/>
      <c r="S50" s="65"/>
      <c r="T50" s="65"/>
      <c r="U50" s="67">
        <f t="shared" si="28"/>
        <v>0</v>
      </c>
      <c r="V50" s="45"/>
      <c r="W50" s="55">
        <f t="shared" si="29"/>
        <v>0</v>
      </c>
      <c r="X50" s="67">
        <f>IF('Cover Sheet'!$A$9=References!$A$3,'Annual Budget'!K50,IF('Cover Sheet'!$A$9=References!$A$4,SUM('Annual Budget'!K50,'Annual Budget'!S50),IF('Cover Sheet'!$A$9=References!$A$5,SUM('Annual Budget'!K50,'Annual Budget'!S50,'Annual Budget'!O50),SUM('Annual Budget'!K50,'Annual Budget'!S50,'Annual Budget'!O50,'Annual Budget'!W50))))</f>
        <v>172205.7177734375</v>
      </c>
      <c r="Y50" s="67">
        <f t="shared" si="30"/>
        <v>172205.7177734375</v>
      </c>
    </row>
    <row r="51" spans="1:29" x14ac:dyDescent="0.2">
      <c r="A51" s="46"/>
      <c r="B51" s="46" t="s">
        <v>30</v>
      </c>
      <c r="C51" s="45"/>
      <c r="D51" s="65"/>
      <c r="E51" s="66"/>
      <c r="F51" s="65"/>
      <c r="G51" s="65"/>
      <c r="H51" s="65"/>
      <c r="I51" s="67">
        <f t="shared" si="31"/>
        <v>0</v>
      </c>
      <c r="J51" s="65"/>
      <c r="K51" s="65"/>
      <c r="L51" s="65"/>
      <c r="M51" s="67">
        <f t="shared" si="26"/>
        <v>0</v>
      </c>
      <c r="N51" s="65"/>
      <c r="O51" s="65"/>
      <c r="P51" s="65"/>
      <c r="Q51" s="67">
        <f t="shared" si="27"/>
        <v>0</v>
      </c>
      <c r="R51" s="65"/>
      <c r="S51" s="65"/>
      <c r="T51" s="65"/>
      <c r="U51" s="67">
        <f t="shared" si="28"/>
        <v>0</v>
      </c>
      <c r="V51" s="45"/>
      <c r="W51" s="55">
        <f t="shared" si="29"/>
        <v>0</v>
      </c>
      <c r="X51" s="67">
        <f>IF('Cover Sheet'!$A$9=References!$A$3,'Annual Budget'!K51,IF('Cover Sheet'!$A$9=References!$A$4,SUM('Annual Budget'!K51,'Annual Budget'!S51),IF('Cover Sheet'!$A$9=References!$A$5,SUM('Annual Budget'!K51,'Annual Budget'!S51,'Annual Budget'!O51),SUM('Annual Budget'!K51,'Annual Budget'!S51,'Annual Budget'!O51,'Annual Budget'!W51))))</f>
        <v>36385.40625</v>
      </c>
      <c r="Y51" s="67">
        <f t="shared" si="30"/>
        <v>36385.40625</v>
      </c>
    </row>
    <row r="52" spans="1:29" x14ac:dyDescent="0.2">
      <c r="A52" s="46"/>
      <c r="B52" s="46" t="s">
        <v>31</v>
      </c>
      <c r="C52" s="45"/>
      <c r="D52" s="65"/>
      <c r="E52" s="66"/>
      <c r="F52" s="65"/>
      <c r="G52" s="65"/>
      <c r="H52" s="65"/>
      <c r="I52" s="67">
        <f t="shared" si="31"/>
        <v>0</v>
      </c>
      <c r="J52" s="65"/>
      <c r="K52" s="65"/>
      <c r="L52" s="65"/>
      <c r="M52" s="67">
        <f t="shared" si="26"/>
        <v>0</v>
      </c>
      <c r="N52" s="65"/>
      <c r="O52" s="65"/>
      <c r="P52" s="65"/>
      <c r="Q52" s="67">
        <f t="shared" si="27"/>
        <v>0</v>
      </c>
      <c r="R52" s="65"/>
      <c r="S52" s="65"/>
      <c r="T52" s="65"/>
      <c r="U52" s="67">
        <f t="shared" si="28"/>
        <v>0</v>
      </c>
      <c r="V52" s="45"/>
      <c r="W52" s="55">
        <f t="shared" si="29"/>
        <v>0</v>
      </c>
      <c r="X52" s="67">
        <f>IF('Cover Sheet'!$A$9=References!$A$3,'Annual Budget'!K52,IF('Cover Sheet'!$A$9=References!$A$4,SUM('Annual Budget'!K52,'Annual Budget'!S52),IF('Cover Sheet'!$A$9=References!$A$5,SUM('Annual Budget'!K52,'Annual Budget'!S52,'Annual Budget'!O52),SUM('Annual Budget'!K52,'Annual Budget'!S52,'Annual Budget'!O52,'Annual Budget'!W52))))</f>
        <v>0</v>
      </c>
      <c r="Y52" s="67">
        <f t="shared" si="30"/>
        <v>0</v>
      </c>
    </row>
    <row r="53" spans="1:29" x14ac:dyDescent="0.2">
      <c r="A53" s="46"/>
      <c r="B53" s="46" t="s">
        <v>161</v>
      </c>
      <c r="C53" s="45"/>
      <c r="D53" s="107"/>
      <c r="E53" s="66"/>
      <c r="F53" s="107"/>
      <c r="G53" s="107"/>
      <c r="H53" s="107"/>
      <c r="I53" s="67">
        <f t="shared" si="31"/>
        <v>0</v>
      </c>
      <c r="J53" s="107"/>
      <c r="K53" s="107"/>
      <c r="L53" s="107"/>
      <c r="M53" s="67">
        <f t="shared" si="26"/>
        <v>0</v>
      </c>
      <c r="N53" s="107"/>
      <c r="O53" s="107"/>
      <c r="P53" s="107"/>
      <c r="Q53" s="67">
        <f t="shared" si="27"/>
        <v>0</v>
      </c>
      <c r="R53" s="107"/>
      <c r="S53" s="107"/>
      <c r="T53" s="107"/>
      <c r="U53" s="67">
        <f t="shared" si="28"/>
        <v>0</v>
      </c>
      <c r="V53" s="45"/>
      <c r="W53" s="55">
        <f t="shared" si="29"/>
        <v>0</v>
      </c>
      <c r="X53" s="67">
        <f>IF('Cover Sheet'!$A$9=References!$A$3,'Annual Budget'!K53,IF('Cover Sheet'!$A$9=References!$A$4,SUM('Annual Budget'!K53,'Annual Budget'!S53),IF('Cover Sheet'!$A$9=References!$A$5,SUM('Annual Budget'!K53,'Annual Budget'!S53,'Annual Budget'!O53),SUM('Annual Budget'!K53,'Annual Budget'!S53,'Annual Budget'!O53,'Annual Budget'!W53))))</f>
        <v>86220.562499999985</v>
      </c>
      <c r="Y53" s="67">
        <f t="shared" si="30"/>
        <v>86220.562499999985</v>
      </c>
    </row>
    <row r="54" spans="1:29" x14ac:dyDescent="0.2">
      <c r="A54" s="46"/>
      <c r="B54" s="46" t="s">
        <v>162</v>
      </c>
      <c r="C54" s="45"/>
      <c r="D54" s="107"/>
      <c r="E54" s="66"/>
      <c r="F54" s="107"/>
      <c r="G54" s="107"/>
      <c r="H54" s="107"/>
      <c r="I54" s="67">
        <f t="shared" si="31"/>
        <v>0</v>
      </c>
      <c r="J54" s="107"/>
      <c r="K54" s="107"/>
      <c r="L54" s="107"/>
      <c r="M54" s="67">
        <f t="shared" si="26"/>
        <v>0</v>
      </c>
      <c r="N54" s="107"/>
      <c r="O54" s="107"/>
      <c r="P54" s="107"/>
      <c r="Q54" s="67">
        <f t="shared" si="27"/>
        <v>0</v>
      </c>
      <c r="R54" s="107"/>
      <c r="S54" s="107"/>
      <c r="T54" s="107"/>
      <c r="U54" s="67">
        <f t="shared" si="28"/>
        <v>0</v>
      </c>
      <c r="V54" s="45"/>
      <c r="W54" s="55">
        <f t="shared" si="29"/>
        <v>0</v>
      </c>
      <c r="X54" s="67">
        <f>IF('Cover Sheet'!$A$9=References!$A$3,'Annual Budget'!K54,IF('Cover Sheet'!$A$9=References!$A$4,SUM('Annual Budget'!K54,'Annual Budget'!S54),IF('Cover Sheet'!$A$9=References!$A$5,SUM('Annual Budget'!K54,'Annual Budget'!S54,'Annual Budget'!O54),SUM('Annual Budget'!K54,'Annual Budget'!S54,'Annual Budget'!O54,'Annual Budget'!W54))))</f>
        <v>98349.0390625</v>
      </c>
      <c r="Y54" s="67">
        <f t="shared" si="30"/>
        <v>98349.0390625</v>
      </c>
    </row>
    <row r="55" spans="1:29" x14ac:dyDescent="0.2">
      <c r="A55" s="46"/>
      <c r="B55" s="46" t="s">
        <v>33</v>
      </c>
      <c r="C55" s="45"/>
      <c r="D55" s="107"/>
      <c r="E55" s="66"/>
      <c r="F55" s="107"/>
      <c r="G55" s="107"/>
      <c r="H55" s="107"/>
      <c r="I55" s="67">
        <f t="shared" si="31"/>
        <v>0</v>
      </c>
      <c r="J55" s="107"/>
      <c r="K55" s="107"/>
      <c r="L55" s="107"/>
      <c r="M55" s="67">
        <f t="shared" si="26"/>
        <v>0</v>
      </c>
      <c r="N55" s="107"/>
      <c r="O55" s="107"/>
      <c r="P55" s="107"/>
      <c r="Q55" s="67">
        <f t="shared" si="27"/>
        <v>0</v>
      </c>
      <c r="R55" s="107"/>
      <c r="S55" s="107"/>
      <c r="T55" s="107"/>
      <c r="U55" s="67">
        <f t="shared" si="28"/>
        <v>0</v>
      </c>
      <c r="V55" s="45"/>
      <c r="W55" s="55">
        <f t="shared" si="29"/>
        <v>0</v>
      </c>
      <c r="X55" s="67">
        <f>IF('Cover Sheet'!$A$9=References!$A$3,'Annual Budget'!K55,IF('Cover Sheet'!$A$9=References!$A$4,SUM('Annual Budget'!K55,'Annual Budget'!S55),IF('Cover Sheet'!$A$9=References!$A$5,SUM('Annual Budget'!K55,'Annual Budget'!S55,'Annual Budget'!O55),SUM('Annual Budget'!K55,'Annual Budget'!S55,'Annual Budget'!O55,'Annual Budget'!W55))))</f>
        <v>0</v>
      </c>
      <c r="Y55" s="67">
        <f t="shared" si="30"/>
        <v>0</v>
      </c>
    </row>
    <row r="56" spans="1:29" x14ac:dyDescent="0.2">
      <c r="A56" s="46"/>
      <c r="B56" s="46" t="s">
        <v>163</v>
      </c>
      <c r="C56" s="45"/>
      <c r="D56" s="107"/>
      <c r="E56" s="66"/>
      <c r="F56" s="107"/>
      <c r="G56" s="107"/>
      <c r="H56" s="107"/>
      <c r="I56" s="67">
        <f t="shared" si="31"/>
        <v>0</v>
      </c>
      <c r="J56" s="107"/>
      <c r="K56" s="107"/>
      <c r="L56" s="107"/>
      <c r="M56" s="67">
        <f t="shared" si="26"/>
        <v>0</v>
      </c>
      <c r="N56" s="107"/>
      <c r="O56" s="107"/>
      <c r="P56" s="107"/>
      <c r="Q56" s="67">
        <f t="shared" si="27"/>
        <v>0</v>
      </c>
      <c r="R56" s="107"/>
      <c r="S56" s="107"/>
      <c r="T56" s="107"/>
      <c r="U56" s="67">
        <f t="shared" si="28"/>
        <v>0</v>
      </c>
      <c r="V56" s="45"/>
      <c r="W56" s="55">
        <f t="shared" si="29"/>
        <v>0</v>
      </c>
      <c r="X56" s="67">
        <f>IF('Cover Sheet'!$A$9=References!$A$3,'Annual Budget'!K56,IF('Cover Sheet'!$A$9=References!$A$4,SUM('Annual Budget'!K56,'Annual Budget'!S56),IF('Cover Sheet'!$A$9=References!$A$5,SUM('Annual Budget'!K56,'Annual Budget'!S56,'Annual Budget'!O56),SUM('Annual Budget'!K56,'Annual Budget'!S56,'Annual Budget'!O56,'Annual Budget'!W56))))</f>
        <v>0</v>
      </c>
      <c r="Y56" s="67">
        <f t="shared" si="30"/>
        <v>0</v>
      </c>
      <c r="AC56" s="62" t="s">
        <v>181</v>
      </c>
    </row>
    <row r="57" spans="1:29" x14ac:dyDescent="0.2">
      <c r="A57" s="46"/>
      <c r="B57" s="46" t="s">
        <v>164</v>
      </c>
      <c r="C57" s="45"/>
      <c r="D57" s="107"/>
      <c r="E57" s="66"/>
      <c r="F57" s="107"/>
      <c r="G57" s="107"/>
      <c r="H57" s="107"/>
      <c r="I57" s="67">
        <f t="shared" si="31"/>
        <v>0</v>
      </c>
      <c r="J57" s="107"/>
      <c r="K57" s="107"/>
      <c r="L57" s="107"/>
      <c r="M57" s="67">
        <f t="shared" si="26"/>
        <v>0</v>
      </c>
      <c r="N57" s="107"/>
      <c r="O57" s="107"/>
      <c r="P57" s="107"/>
      <c r="Q57" s="67">
        <f t="shared" si="27"/>
        <v>0</v>
      </c>
      <c r="R57" s="107"/>
      <c r="S57" s="107"/>
      <c r="T57" s="107"/>
      <c r="U57" s="67">
        <f t="shared" si="28"/>
        <v>0</v>
      </c>
      <c r="V57" s="45"/>
      <c r="W57" s="55">
        <f t="shared" si="29"/>
        <v>0</v>
      </c>
      <c r="X57" s="67">
        <f>IF('Cover Sheet'!$A$9=References!$A$3,'Annual Budget'!K57,IF('Cover Sheet'!$A$9=References!$A$4,SUM('Annual Budget'!K57,'Annual Budget'!S57),IF('Cover Sheet'!$A$9=References!$A$5,SUM('Annual Budget'!K57,'Annual Budget'!S57,'Annual Budget'!O57),SUM('Annual Budget'!K57,'Annual Budget'!S57,'Annual Budget'!O57,'Annual Budget'!W57))))</f>
        <v>76653.2578125</v>
      </c>
      <c r="Y57" s="67">
        <f t="shared" si="30"/>
        <v>76653.2578125</v>
      </c>
      <c r="AC57" s="62" t="s">
        <v>182</v>
      </c>
    </row>
    <row r="58" spans="1:29" x14ac:dyDescent="0.2">
      <c r="A58" s="46"/>
      <c r="B58" s="46" t="s">
        <v>34</v>
      </c>
      <c r="C58" s="45"/>
      <c r="D58" s="65"/>
      <c r="E58" s="66"/>
      <c r="F58" s="65"/>
      <c r="G58" s="65"/>
      <c r="H58" s="65"/>
      <c r="I58" s="67">
        <f t="shared" si="31"/>
        <v>0</v>
      </c>
      <c r="J58" s="65"/>
      <c r="K58" s="65"/>
      <c r="L58" s="65"/>
      <c r="M58" s="67">
        <f t="shared" si="26"/>
        <v>0</v>
      </c>
      <c r="N58" s="65"/>
      <c r="O58" s="65"/>
      <c r="P58" s="65"/>
      <c r="Q58" s="67">
        <f t="shared" si="27"/>
        <v>0</v>
      </c>
      <c r="R58" s="65"/>
      <c r="S58" s="65"/>
      <c r="T58" s="65"/>
      <c r="U58" s="67">
        <f t="shared" si="28"/>
        <v>0</v>
      </c>
      <c r="V58" s="45"/>
      <c r="W58" s="55">
        <f t="shared" si="29"/>
        <v>0</v>
      </c>
      <c r="X58" s="67">
        <f>IF('Cover Sheet'!$A$9=References!$A$3,'Annual Budget'!K58,IF('Cover Sheet'!$A$9=References!$A$4,SUM('Annual Budget'!K58,'Annual Budget'!S58),IF('Cover Sheet'!$A$9=References!$A$5,SUM('Annual Budget'!K58,'Annual Budget'!S58,'Annual Budget'!O58),SUM('Annual Budget'!K58,'Annual Budget'!S58,'Annual Budget'!O58,'Annual Budget'!W58))))</f>
        <v>183844.11962890625</v>
      </c>
      <c r="Y58" s="67">
        <f t="shared" si="30"/>
        <v>183844.11962890625</v>
      </c>
    </row>
    <row r="59" spans="1:29" x14ac:dyDescent="0.2">
      <c r="A59" s="46"/>
      <c r="B59" s="56" t="s">
        <v>35</v>
      </c>
      <c r="C59" s="45"/>
      <c r="D59" s="57">
        <f>SUM(D47:D58)</f>
        <v>0</v>
      </c>
      <c r="E59" s="58"/>
      <c r="F59" s="57">
        <f>SUM(F47:F58)</f>
        <v>0</v>
      </c>
      <c r="G59" s="57">
        <f t="shared" ref="G59:H59" si="32">SUM(G47:G58)</f>
        <v>0</v>
      </c>
      <c r="H59" s="57">
        <f t="shared" si="32"/>
        <v>0</v>
      </c>
      <c r="I59" s="57">
        <f t="shared" si="31"/>
        <v>0</v>
      </c>
      <c r="J59" s="57">
        <f>SUM(J47:J58)</f>
        <v>0</v>
      </c>
      <c r="K59" s="57">
        <f t="shared" ref="K59" si="33">SUM(K47:K58)</f>
        <v>0</v>
      </c>
      <c r="L59" s="57">
        <f t="shared" ref="L59" si="34">SUM(L47:L58)</f>
        <v>0</v>
      </c>
      <c r="M59" s="57">
        <f t="shared" si="26"/>
        <v>0</v>
      </c>
      <c r="N59" s="57">
        <f>SUM(N47:N58)</f>
        <v>0</v>
      </c>
      <c r="O59" s="57">
        <f t="shared" ref="O59" si="35">SUM(O47:O58)</f>
        <v>0</v>
      </c>
      <c r="P59" s="57">
        <f t="shared" ref="P59" si="36">SUM(P47:P58)</f>
        <v>0</v>
      </c>
      <c r="Q59" s="57">
        <f t="shared" si="27"/>
        <v>0</v>
      </c>
      <c r="R59" s="57">
        <f>SUM(R47:R58)</f>
        <v>0</v>
      </c>
      <c r="S59" s="57">
        <f t="shared" ref="S59" si="37">SUM(S47:S58)</f>
        <v>0</v>
      </c>
      <c r="T59" s="57">
        <f t="shared" ref="T59" si="38">SUM(T47:T58)</f>
        <v>0</v>
      </c>
      <c r="U59" s="57">
        <f t="shared" si="28"/>
        <v>0</v>
      </c>
      <c r="V59" s="45"/>
      <c r="W59" s="57">
        <f>SUM(W47:W58)</f>
        <v>0</v>
      </c>
      <c r="X59" s="57">
        <f>SUM(X47:X58)</f>
        <v>802309.57568359375</v>
      </c>
      <c r="Y59" s="57">
        <f t="shared" si="30"/>
        <v>802309.57568359375</v>
      </c>
    </row>
    <row r="60" spans="1:29" x14ac:dyDescent="0.2">
      <c r="A60" s="46"/>
      <c r="B60" s="53"/>
      <c r="C60" s="45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45"/>
      <c r="W60" s="61"/>
      <c r="X60" s="61"/>
      <c r="Y60" s="61"/>
    </row>
    <row r="61" spans="1:29" x14ac:dyDescent="0.2">
      <c r="A61" s="46"/>
      <c r="B61" s="56" t="s">
        <v>165</v>
      </c>
      <c r="C61" s="45"/>
      <c r="D61" s="57">
        <f>D59+D44+D35+D27</f>
        <v>0</v>
      </c>
      <c r="E61" s="58"/>
      <c r="F61" s="57">
        <f t="shared" ref="F61:U61" si="39">F59+F44+F35+F27</f>
        <v>0</v>
      </c>
      <c r="G61" s="57">
        <f t="shared" si="39"/>
        <v>0</v>
      </c>
      <c r="H61" s="57">
        <f t="shared" si="39"/>
        <v>0</v>
      </c>
      <c r="I61" s="57">
        <f t="shared" si="39"/>
        <v>0</v>
      </c>
      <c r="J61" s="57">
        <f t="shared" si="39"/>
        <v>0</v>
      </c>
      <c r="K61" s="57">
        <f t="shared" si="39"/>
        <v>0</v>
      </c>
      <c r="L61" s="57">
        <f t="shared" si="39"/>
        <v>0</v>
      </c>
      <c r="M61" s="57">
        <f t="shared" si="39"/>
        <v>0</v>
      </c>
      <c r="N61" s="57">
        <f t="shared" si="39"/>
        <v>0</v>
      </c>
      <c r="O61" s="57">
        <f t="shared" si="39"/>
        <v>0</v>
      </c>
      <c r="P61" s="57">
        <f t="shared" si="39"/>
        <v>0</v>
      </c>
      <c r="Q61" s="57">
        <f t="shared" si="39"/>
        <v>0</v>
      </c>
      <c r="R61" s="57">
        <f t="shared" si="39"/>
        <v>0</v>
      </c>
      <c r="S61" s="57">
        <f t="shared" si="39"/>
        <v>0</v>
      </c>
      <c r="T61" s="57">
        <f t="shared" si="39"/>
        <v>0</v>
      </c>
      <c r="U61" s="57">
        <f t="shared" si="39"/>
        <v>0</v>
      </c>
      <c r="V61" s="45"/>
      <c r="W61" s="57">
        <f>W59+W44+W35+W27</f>
        <v>0</v>
      </c>
      <c r="X61" s="57">
        <f>X59+X44+X35+X27</f>
        <v>14167796.197021484</v>
      </c>
      <c r="Y61" s="57">
        <f t="shared" ref="Y61:Y62" si="40">X61-W61</f>
        <v>14167796.197021484</v>
      </c>
    </row>
    <row r="62" spans="1:29" ht="12.75" customHeight="1" x14ac:dyDescent="0.2">
      <c r="A62" s="59" t="s">
        <v>166</v>
      </c>
      <c r="B62" s="56"/>
      <c r="C62" s="45"/>
      <c r="D62" s="57">
        <f>D16-D61</f>
        <v>0</v>
      </c>
      <c r="E62" s="58"/>
      <c r="F62" s="57">
        <f t="shared" ref="F62:U62" si="41">F16-F61</f>
        <v>0</v>
      </c>
      <c r="G62" s="57">
        <f t="shared" si="41"/>
        <v>0</v>
      </c>
      <c r="H62" s="57">
        <f t="shared" si="41"/>
        <v>0</v>
      </c>
      <c r="I62" s="57">
        <f t="shared" si="41"/>
        <v>0</v>
      </c>
      <c r="J62" s="57">
        <f t="shared" si="41"/>
        <v>0</v>
      </c>
      <c r="K62" s="57">
        <f t="shared" si="41"/>
        <v>0</v>
      </c>
      <c r="L62" s="57">
        <f t="shared" si="41"/>
        <v>0</v>
      </c>
      <c r="M62" s="57">
        <f t="shared" si="41"/>
        <v>0</v>
      </c>
      <c r="N62" s="57">
        <f t="shared" si="41"/>
        <v>0</v>
      </c>
      <c r="O62" s="57">
        <f t="shared" si="41"/>
        <v>0</v>
      </c>
      <c r="P62" s="57">
        <f t="shared" si="41"/>
        <v>0</v>
      </c>
      <c r="Q62" s="57">
        <f t="shared" si="41"/>
        <v>0</v>
      </c>
      <c r="R62" s="57">
        <f t="shared" si="41"/>
        <v>0</v>
      </c>
      <c r="S62" s="57">
        <f t="shared" si="41"/>
        <v>0</v>
      </c>
      <c r="T62" s="57">
        <f t="shared" si="41"/>
        <v>0</v>
      </c>
      <c r="U62" s="57">
        <f t="shared" si="41"/>
        <v>0</v>
      </c>
      <c r="V62" s="45"/>
      <c r="W62" s="57">
        <f>W16-W61</f>
        <v>0</v>
      </c>
      <c r="X62" s="57">
        <f>X16-X61</f>
        <v>-302337.86267852783</v>
      </c>
      <c r="Y62" s="57">
        <f t="shared" si="40"/>
        <v>-302337.86267852783</v>
      </c>
    </row>
    <row r="63" spans="1:29" ht="12.75" customHeight="1" x14ac:dyDescent="0.2">
      <c r="A63" s="59"/>
      <c r="B63" s="53"/>
      <c r="C63" s="45"/>
      <c r="D63" s="70"/>
      <c r="E63" s="58"/>
      <c r="F63" s="70"/>
      <c r="G63" s="70"/>
      <c r="H63" s="70"/>
      <c r="I63" s="58"/>
      <c r="J63" s="70"/>
      <c r="K63" s="70"/>
      <c r="L63" s="70"/>
      <c r="M63" s="58"/>
      <c r="N63" s="70"/>
      <c r="O63" s="70"/>
      <c r="P63" s="70"/>
      <c r="Q63" s="58"/>
      <c r="R63" s="70"/>
      <c r="S63" s="70"/>
      <c r="T63" s="70"/>
      <c r="U63" s="58"/>
      <c r="V63" s="45"/>
      <c r="W63" s="58"/>
      <c r="X63" s="58"/>
      <c r="Y63" s="58"/>
    </row>
    <row r="64" spans="1:29" x14ac:dyDescent="0.2">
      <c r="A64" s="59" t="s">
        <v>36</v>
      </c>
      <c r="B64" s="56"/>
      <c r="C64" s="45"/>
      <c r="D64" s="57">
        <f>D62</f>
        <v>0</v>
      </c>
      <c r="E64" s="58"/>
      <c r="F64" s="57">
        <f t="shared" ref="F64:U64" si="42">F62</f>
        <v>0</v>
      </c>
      <c r="G64" s="57">
        <f t="shared" si="42"/>
        <v>0</v>
      </c>
      <c r="H64" s="57">
        <f t="shared" si="42"/>
        <v>0</v>
      </c>
      <c r="I64" s="57">
        <f t="shared" si="42"/>
        <v>0</v>
      </c>
      <c r="J64" s="57">
        <f t="shared" si="42"/>
        <v>0</v>
      </c>
      <c r="K64" s="57">
        <f t="shared" si="42"/>
        <v>0</v>
      </c>
      <c r="L64" s="57">
        <f t="shared" si="42"/>
        <v>0</v>
      </c>
      <c r="M64" s="57">
        <f t="shared" si="42"/>
        <v>0</v>
      </c>
      <c r="N64" s="57">
        <f t="shared" si="42"/>
        <v>0</v>
      </c>
      <c r="O64" s="57">
        <f t="shared" si="42"/>
        <v>0</v>
      </c>
      <c r="P64" s="57">
        <f t="shared" si="42"/>
        <v>0</v>
      </c>
      <c r="Q64" s="57">
        <f t="shared" si="42"/>
        <v>0</v>
      </c>
      <c r="R64" s="57">
        <f t="shared" si="42"/>
        <v>0</v>
      </c>
      <c r="S64" s="57">
        <f t="shared" si="42"/>
        <v>0</v>
      </c>
      <c r="T64" s="57">
        <f t="shared" si="42"/>
        <v>0</v>
      </c>
      <c r="U64" s="57">
        <f t="shared" si="42"/>
        <v>0</v>
      </c>
      <c r="V64" s="45"/>
      <c r="W64" s="57">
        <f>W62</f>
        <v>0</v>
      </c>
      <c r="X64" s="57">
        <f>X62</f>
        <v>-302337.86267852783</v>
      </c>
      <c r="Y64" s="78">
        <f t="shared" ref="Y64" si="43">X64-W64</f>
        <v>-302337.86267852783</v>
      </c>
    </row>
    <row r="66" spans="1:21" ht="12.75" customHeight="1" x14ac:dyDescent="0.2">
      <c r="A66" s="53" t="s">
        <v>129</v>
      </c>
    </row>
    <row r="67" spans="1:21" ht="12.75" customHeight="1" x14ac:dyDescent="0.2">
      <c r="B67" s="43" t="s">
        <v>130</v>
      </c>
      <c r="D67" s="65"/>
      <c r="F67" s="65"/>
      <c r="G67" s="65"/>
      <c r="H67" s="65"/>
      <c r="I67" s="67">
        <f t="shared" ref="I67:I69" si="44">SUM(F67:H67)</f>
        <v>0</v>
      </c>
      <c r="J67" s="65"/>
      <c r="K67" s="65"/>
      <c r="L67" s="65"/>
      <c r="M67" s="67">
        <f t="shared" ref="M67:M70" si="45">SUM(J67:L67)</f>
        <v>0</v>
      </c>
      <c r="N67" s="65"/>
      <c r="O67" s="65"/>
      <c r="P67" s="65"/>
      <c r="Q67" s="67">
        <f t="shared" ref="Q67:Q70" si="46">SUM(N67:P67)</f>
        <v>0</v>
      </c>
      <c r="R67" s="65"/>
      <c r="S67" s="65"/>
      <c r="T67" s="65"/>
      <c r="U67" s="67">
        <f t="shared" ref="U67:U70" si="47">SUM(R67:T67)</f>
        <v>0</v>
      </c>
    </row>
    <row r="68" spans="1:21" ht="12.75" customHeight="1" x14ac:dyDescent="0.2">
      <c r="B68" s="43" t="s">
        <v>131</v>
      </c>
      <c r="D68" s="65"/>
      <c r="F68" s="65"/>
      <c r="G68" s="65"/>
      <c r="H68" s="65"/>
      <c r="I68" s="67">
        <f t="shared" si="44"/>
        <v>0</v>
      </c>
      <c r="J68" s="65"/>
      <c r="K68" s="65"/>
      <c r="L68" s="65"/>
      <c r="M68" s="67">
        <f t="shared" si="45"/>
        <v>0</v>
      </c>
      <c r="N68" s="65"/>
      <c r="O68" s="65"/>
      <c r="P68" s="65"/>
      <c r="Q68" s="67">
        <f t="shared" si="46"/>
        <v>0</v>
      </c>
      <c r="R68" s="65"/>
      <c r="S68" s="65"/>
      <c r="T68" s="65"/>
      <c r="U68" s="67">
        <f t="shared" si="47"/>
        <v>0</v>
      </c>
    </row>
    <row r="69" spans="1:21" ht="12.75" customHeight="1" x14ac:dyDescent="0.2">
      <c r="B69" s="43" t="s">
        <v>132</v>
      </c>
      <c r="D69" s="65"/>
      <c r="F69" s="65"/>
      <c r="G69" s="65"/>
      <c r="H69" s="65"/>
      <c r="I69" s="67">
        <f t="shared" si="44"/>
        <v>0</v>
      </c>
      <c r="J69" s="65"/>
      <c r="K69" s="65"/>
      <c r="L69" s="65"/>
      <c r="M69" s="67">
        <f t="shared" si="45"/>
        <v>0</v>
      </c>
      <c r="N69" s="65"/>
      <c r="O69" s="65"/>
      <c r="P69" s="65"/>
      <c r="Q69" s="67">
        <f t="shared" si="46"/>
        <v>0</v>
      </c>
      <c r="R69" s="65"/>
      <c r="S69" s="65"/>
      <c r="T69" s="65"/>
      <c r="U69" s="67">
        <f t="shared" si="47"/>
        <v>0</v>
      </c>
    </row>
    <row r="70" spans="1:21" ht="12.75" customHeight="1" x14ac:dyDescent="0.2">
      <c r="A70" s="62" t="s">
        <v>133</v>
      </c>
      <c r="D70" s="47">
        <f>SUM(D67:D69,D64)</f>
        <v>0</v>
      </c>
      <c r="F70" s="47">
        <f>SUM(F67:F69,F64)</f>
        <v>0</v>
      </c>
      <c r="G70" s="47">
        <f>SUM(G67:G69,G64)</f>
        <v>0</v>
      </c>
      <c r="H70" s="47">
        <f>SUM(H67:H69,H64)</f>
        <v>0</v>
      </c>
      <c r="I70" s="67">
        <f>SUM(F70:H70)</f>
        <v>0</v>
      </c>
      <c r="J70" s="47">
        <f t="shared" ref="J70:L70" si="48">SUM(J67:J69,J64)</f>
        <v>0</v>
      </c>
      <c r="K70" s="47">
        <f t="shared" si="48"/>
        <v>0</v>
      </c>
      <c r="L70" s="47">
        <f t="shared" si="48"/>
        <v>0</v>
      </c>
      <c r="M70" s="67">
        <f t="shared" si="45"/>
        <v>0</v>
      </c>
      <c r="N70" s="47">
        <f t="shared" ref="N70" si="49">SUM(N67:N69,N64)</f>
        <v>0</v>
      </c>
      <c r="O70" s="47">
        <f t="shared" ref="O70" si="50">SUM(O67:O69,O64)</f>
        <v>0</v>
      </c>
      <c r="P70" s="47">
        <f t="shared" ref="P70" si="51">SUM(P67:P69,P64)</f>
        <v>0</v>
      </c>
      <c r="Q70" s="67">
        <f t="shared" si="46"/>
        <v>0</v>
      </c>
      <c r="R70" s="47">
        <f t="shared" ref="R70" si="52">SUM(R67:R69,R64)</f>
        <v>0</v>
      </c>
      <c r="S70" s="47">
        <f t="shared" ref="S70" si="53">SUM(S67:S69,S64)</f>
        <v>0</v>
      </c>
      <c r="T70" s="47">
        <f t="shared" ref="T70" si="54">SUM(T67:T69,T64)</f>
        <v>0</v>
      </c>
      <c r="U70" s="67">
        <f t="shared" si="47"/>
        <v>0</v>
      </c>
    </row>
  </sheetData>
  <phoneticPr fontId="67" type="noConversion"/>
  <pageMargins left="0.75" right="0.35" top="0.5" bottom="0.5" header="0.5" footer="0.5"/>
  <pageSetup scale="55" orientation="landscape" horizontalDpi="300" verticalDpi="300"/>
  <headerFooter alignWithMargins="0">
    <oddHeader xml:space="preserve">&amp;C&amp;"Arial,Bold"&amp;11
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45"/>
  <sheetViews>
    <sheetView showGridLines="0" zoomScaleNormal="100" zoomScaleSheetLayoutView="100" workbookViewId="0"/>
  </sheetViews>
  <sheetFormatPr defaultColWidth="9.140625" defaultRowHeight="12.75" x14ac:dyDescent="0.2"/>
  <cols>
    <col min="1" max="1" width="2" style="72" customWidth="1"/>
    <col min="2" max="2" width="9.140625" style="72"/>
    <col min="3" max="3" width="20.140625" style="72" customWidth="1"/>
    <col min="4" max="4" width="12.28515625" style="72" customWidth="1"/>
    <col min="5" max="5" width="11.28515625" style="72" customWidth="1"/>
    <col min="6" max="6" width="9.140625" style="72"/>
    <col min="7" max="7" width="19.7109375" style="72" customWidth="1"/>
    <col min="8" max="8" width="20" style="72" customWidth="1"/>
    <col min="9" max="9" width="25.140625" style="72" customWidth="1"/>
    <col min="10" max="10" width="27" style="72" customWidth="1"/>
    <col min="11" max="16384" width="9.140625" style="72"/>
  </cols>
  <sheetData>
    <row r="1" spans="1:13" x14ac:dyDescent="0.2">
      <c r="A1" s="71" t="str">
        <f>'Cover Sheet'!A2</f>
        <v>Enter School Name: Washington Latin PCS</v>
      </c>
    </row>
    <row r="2" spans="1:13" x14ac:dyDescent="0.2">
      <c r="A2" s="43" t="str">
        <f>'Cover Sheet'!A8&amp;" "&amp;'Cover Sheet'!$A$9&amp;" Balance Sheet"</f>
        <v>Enter Fiscal Year: SY19-20 Enter Period Balance Sheet</v>
      </c>
    </row>
    <row r="3" spans="1:13" x14ac:dyDescent="0.2">
      <c r="B3" s="118"/>
      <c r="C3" s="118"/>
      <c r="D3" s="118"/>
      <c r="E3" s="118"/>
      <c r="F3" s="118"/>
      <c r="G3" s="118"/>
      <c r="H3" s="79"/>
      <c r="I3" s="79"/>
      <c r="J3" s="79"/>
    </row>
    <row r="4" spans="1:13" x14ac:dyDescent="0.2">
      <c r="B4" s="79"/>
      <c r="C4" s="79"/>
      <c r="D4" s="79"/>
      <c r="E4" s="80" t="s">
        <v>113</v>
      </c>
      <c r="F4" s="81"/>
      <c r="G4" s="80" t="s">
        <v>82</v>
      </c>
      <c r="H4" s="80" t="s">
        <v>83</v>
      </c>
      <c r="I4" s="80" t="s">
        <v>84</v>
      </c>
      <c r="J4" s="80" t="s">
        <v>85</v>
      </c>
    </row>
    <row r="5" spans="1:13" ht="16.5" thickBot="1" x14ac:dyDescent="0.25">
      <c r="B5" s="79"/>
      <c r="C5" s="79"/>
      <c r="D5" s="79"/>
      <c r="E5" s="82" t="s">
        <v>149</v>
      </c>
      <c r="F5" s="83"/>
      <c r="G5" s="82" t="s">
        <v>86</v>
      </c>
      <c r="H5" s="82" t="s">
        <v>87</v>
      </c>
      <c r="I5" s="82" t="s">
        <v>88</v>
      </c>
      <c r="J5" s="82" t="s">
        <v>89</v>
      </c>
      <c r="M5" s="114" t="s">
        <v>173</v>
      </c>
    </row>
    <row r="6" spans="1:13" x14ac:dyDescent="0.2">
      <c r="A6" s="95" t="s">
        <v>90</v>
      </c>
      <c r="B6" s="84"/>
      <c r="C6" s="84"/>
      <c r="E6" s="85"/>
      <c r="F6" s="83"/>
      <c r="G6" s="85"/>
      <c r="H6" s="85"/>
      <c r="I6" s="85"/>
      <c r="J6" s="85"/>
    </row>
    <row r="7" spans="1:13" x14ac:dyDescent="0.2">
      <c r="B7" s="79"/>
      <c r="C7" s="79"/>
      <c r="D7" s="79"/>
      <c r="E7" s="79"/>
      <c r="F7" s="79"/>
      <c r="G7" s="79"/>
      <c r="H7" s="79"/>
      <c r="I7" s="79"/>
      <c r="J7" s="79"/>
    </row>
    <row r="8" spans="1:13" x14ac:dyDescent="0.2">
      <c r="B8" s="92" t="s">
        <v>123</v>
      </c>
      <c r="C8" s="86"/>
      <c r="D8" s="84"/>
      <c r="E8" s="87"/>
      <c r="F8" s="87"/>
      <c r="G8" s="88"/>
      <c r="H8" s="88"/>
      <c r="I8" s="88"/>
      <c r="J8" s="88"/>
    </row>
    <row r="9" spans="1:13" x14ac:dyDescent="0.2">
      <c r="B9" s="96" t="s">
        <v>91</v>
      </c>
      <c r="D9" s="89"/>
      <c r="E9" s="65">
        <v>0</v>
      </c>
      <c r="F9" s="90"/>
      <c r="G9" s="65">
        <v>0</v>
      </c>
      <c r="H9" s="65">
        <v>0</v>
      </c>
      <c r="I9" s="65">
        <v>0</v>
      </c>
      <c r="J9" s="65">
        <v>0</v>
      </c>
      <c r="M9" s="71" t="s">
        <v>183</v>
      </c>
    </row>
    <row r="10" spans="1:13" x14ac:dyDescent="0.2">
      <c r="B10" s="96" t="s">
        <v>92</v>
      </c>
      <c r="D10" s="89"/>
      <c r="E10" s="65">
        <v>0</v>
      </c>
      <c r="F10" s="91"/>
      <c r="G10" s="65">
        <v>0</v>
      </c>
      <c r="H10" s="65">
        <v>0</v>
      </c>
      <c r="I10" s="65">
        <v>0</v>
      </c>
      <c r="J10" s="65">
        <v>0</v>
      </c>
    </row>
    <row r="11" spans="1:13" x14ac:dyDescent="0.2">
      <c r="B11" s="96" t="s">
        <v>110</v>
      </c>
      <c r="D11" s="89"/>
      <c r="E11" s="65">
        <v>0</v>
      </c>
      <c r="F11" s="91"/>
      <c r="G11" s="65">
        <v>0</v>
      </c>
      <c r="H11" s="65">
        <v>0</v>
      </c>
      <c r="I11" s="65">
        <v>0</v>
      </c>
      <c r="J11" s="65">
        <v>0</v>
      </c>
    </row>
    <row r="12" spans="1:13" x14ac:dyDescent="0.2">
      <c r="B12" s="96" t="s">
        <v>109</v>
      </c>
      <c r="D12" s="89"/>
      <c r="E12" s="65">
        <v>0</v>
      </c>
      <c r="F12" s="88"/>
      <c r="G12" s="65">
        <v>0</v>
      </c>
      <c r="H12" s="65">
        <v>0</v>
      </c>
      <c r="I12" s="65">
        <v>0</v>
      </c>
      <c r="J12" s="65">
        <v>0</v>
      </c>
    </row>
    <row r="13" spans="1:13" x14ac:dyDescent="0.2">
      <c r="B13" s="92" t="s">
        <v>93</v>
      </c>
      <c r="E13" s="98">
        <f>SUM(E9:E12)</f>
        <v>0</v>
      </c>
      <c r="F13" s="88"/>
      <c r="G13" s="98">
        <f>SUM(G9:G12)</f>
        <v>0</v>
      </c>
      <c r="H13" s="98">
        <f>SUM(H9:H12)</f>
        <v>0</v>
      </c>
      <c r="I13" s="98">
        <f>SUM(I9:I12)</f>
        <v>0</v>
      </c>
      <c r="J13" s="98">
        <f>SUM(J9:J12)</f>
        <v>0</v>
      </c>
    </row>
    <row r="14" spans="1:13" x14ac:dyDescent="0.2">
      <c r="B14" s="79"/>
      <c r="C14" s="79"/>
      <c r="D14" s="79"/>
      <c r="E14" s="79"/>
      <c r="F14" s="79"/>
      <c r="G14" s="79"/>
      <c r="H14" s="79"/>
      <c r="I14" s="79"/>
      <c r="J14" s="79"/>
    </row>
    <row r="15" spans="1:13" x14ac:dyDescent="0.2">
      <c r="B15" s="95" t="s">
        <v>94</v>
      </c>
      <c r="C15" s="89"/>
      <c r="D15" s="89"/>
      <c r="E15" s="65">
        <v>0</v>
      </c>
      <c r="F15" s="90"/>
      <c r="G15" s="65">
        <v>0</v>
      </c>
      <c r="H15" s="65">
        <v>0</v>
      </c>
      <c r="I15" s="65">
        <v>0</v>
      </c>
      <c r="J15" s="65">
        <v>0</v>
      </c>
    </row>
    <row r="16" spans="1:13" x14ac:dyDescent="0.2">
      <c r="B16" s="79"/>
      <c r="C16" s="79"/>
      <c r="D16" s="79"/>
      <c r="E16" s="79"/>
      <c r="F16" s="79"/>
      <c r="G16" s="79"/>
      <c r="H16" s="79"/>
      <c r="I16" s="79"/>
      <c r="J16" s="79"/>
    </row>
    <row r="17" spans="1:13" x14ac:dyDescent="0.2">
      <c r="B17" s="95" t="s">
        <v>95</v>
      </c>
      <c r="C17" s="89"/>
      <c r="D17" s="89"/>
      <c r="E17" s="65">
        <v>0</v>
      </c>
      <c r="F17" s="90"/>
      <c r="G17" s="65">
        <v>0</v>
      </c>
      <c r="H17" s="65">
        <v>0</v>
      </c>
      <c r="I17" s="65">
        <v>0</v>
      </c>
      <c r="J17" s="65">
        <v>0</v>
      </c>
      <c r="M17" s="71" t="s">
        <v>174</v>
      </c>
    </row>
    <row r="18" spans="1:13" x14ac:dyDescent="0.2">
      <c r="B18" s="79"/>
      <c r="C18" s="79"/>
      <c r="D18" s="79"/>
      <c r="E18" s="79"/>
      <c r="F18" s="79"/>
      <c r="G18" s="79"/>
      <c r="H18" s="79"/>
      <c r="I18" s="79"/>
      <c r="J18" s="79"/>
    </row>
    <row r="19" spans="1:13" ht="13.5" thickBot="1" x14ac:dyDescent="0.25">
      <c r="A19" s="92" t="s">
        <v>96</v>
      </c>
      <c r="B19" s="79"/>
      <c r="C19" s="89"/>
      <c r="E19" s="99">
        <f>E13+E15+E17</f>
        <v>0</v>
      </c>
      <c r="F19" s="91"/>
      <c r="G19" s="99">
        <f>G13+G15+G17</f>
        <v>0</v>
      </c>
      <c r="H19" s="99">
        <f>H13+H15+H17</f>
        <v>0</v>
      </c>
      <c r="I19" s="99">
        <f>I13+I15+I17</f>
        <v>0</v>
      </c>
      <c r="J19" s="99">
        <f>J13+J15+J17</f>
        <v>0</v>
      </c>
    </row>
    <row r="20" spans="1:13" ht="13.5" thickTop="1" x14ac:dyDescent="0.2">
      <c r="B20" s="79"/>
      <c r="C20" s="79"/>
      <c r="D20" s="79"/>
      <c r="E20" s="79"/>
      <c r="F20" s="79"/>
      <c r="G20" s="79"/>
      <c r="H20" s="79"/>
      <c r="I20" s="79"/>
      <c r="J20" s="79"/>
    </row>
    <row r="21" spans="1:13" ht="15" customHeight="1" x14ac:dyDescent="0.2">
      <c r="A21" s="95" t="s">
        <v>97</v>
      </c>
      <c r="B21" s="84"/>
      <c r="C21" s="84"/>
      <c r="E21" s="93"/>
      <c r="F21" s="93"/>
      <c r="G21" s="93"/>
      <c r="H21" s="93"/>
      <c r="I21" s="93"/>
      <c r="J21" s="93"/>
    </row>
    <row r="22" spans="1:13" x14ac:dyDescent="0.2">
      <c r="B22" s="79"/>
      <c r="C22" s="79"/>
      <c r="D22" s="79"/>
      <c r="E22" s="79"/>
      <c r="F22" s="79"/>
      <c r="G22" s="79"/>
      <c r="H22" s="79"/>
      <c r="I22" s="79"/>
      <c r="J22" s="79"/>
    </row>
    <row r="23" spans="1:13" x14ac:dyDescent="0.2">
      <c r="B23" s="92" t="s">
        <v>124</v>
      </c>
      <c r="C23" s="94"/>
      <c r="D23" s="94"/>
      <c r="E23" s="88"/>
      <c r="F23" s="88"/>
      <c r="G23" s="88"/>
      <c r="H23" s="88"/>
      <c r="I23" s="88"/>
      <c r="J23" s="88"/>
    </row>
    <row r="24" spans="1:13" x14ac:dyDescent="0.2">
      <c r="B24" s="96" t="s">
        <v>99</v>
      </c>
      <c r="D24" s="89"/>
      <c r="E24" s="65">
        <v>0</v>
      </c>
      <c r="F24" s="90"/>
      <c r="G24" s="65">
        <v>0</v>
      </c>
      <c r="H24" s="65">
        <v>0</v>
      </c>
      <c r="I24" s="65">
        <v>0</v>
      </c>
      <c r="J24" s="65">
        <v>0</v>
      </c>
    </row>
    <row r="25" spans="1:13" x14ac:dyDescent="0.2">
      <c r="B25" s="96" t="s">
        <v>98</v>
      </c>
      <c r="D25" s="89"/>
      <c r="E25" s="65">
        <v>0</v>
      </c>
      <c r="F25" s="88"/>
      <c r="G25" s="65">
        <v>0</v>
      </c>
      <c r="H25" s="65">
        <v>0</v>
      </c>
      <c r="I25" s="65">
        <v>0</v>
      </c>
      <c r="J25" s="65">
        <v>0</v>
      </c>
    </row>
    <row r="26" spans="1:13" x14ac:dyDescent="0.2">
      <c r="B26" s="96" t="s">
        <v>106</v>
      </c>
      <c r="D26" s="89"/>
      <c r="E26" s="65">
        <v>0</v>
      </c>
      <c r="F26" s="88"/>
      <c r="G26" s="65">
        <v>0</v>
      </c>
      <c r="H26" s="65">
        <v>0</v>
      </c>
      <c r="I26" s="65">
        <v>0</v>
      </c>
      <c r="J26" s="65">
        <v>0</v>
      </c>
    </row>
    <row r="27" spans="1:13" x14ac:dyDescent="0.2">
      <c r="B27" s="96" t="s">
        <v>178</v>
      </c>
      <c r="D27" s="89"/>
      <c r="E27" s="65">
        <v>0</v>
      </c>
      <c r="F27" s="88"/>
      <c r="G27" s="65">
        <v>0</v>
      </c>
      <c r="H27" s="65">
        <v>0</v>
      </c>
      <c r="I27" s="65">
        <v>0</v>
      </c>
      <c r="J27" s="65">
        <v>0</v>
      </c>
    </row>
    <row r="28" spans="1:13" x14ac:dyDescent="0.2">
      <c r="B28" s="96" t="s">
        <v>108</v>
      </c>
      <c r="D28" s="89"/>
      <c r="E28" s="65">
        <v>0</v>
      </c>
      <c r="F28" s="88"/>
      <c r="G28" s="65">
        <v>0</v>
      </c>
      <c r="H28" s="65">
        <v>0</v>
      </c>
      <c r="I28" s="65">
        <v>0</v>
      </c>
      <c r="J28" s="65">
        <v>0</v>
      </c>
    </row>
    <row r="29" spans="1:13" x14ac:dyDescent="0.2">
      <c r="B29" s="92" t="s">
        <v>100</v>
      </c>
      <c r="E29" s="98">
        <f>SUM(E24:E28)</f>
        <v>0</v>
      </c>
      <c r="F29" s="88"/>
      <c r="G29" s="98">
        <f t="shared" ref="G29:J29" si="0">SUM(G24:G28)</f>
        <v>0</v>
      </c>
      <c r="H29" s="98">
        <f t="shared" si="0"/>
        <v>0</v>
      </c>
      <c r="I29" s="98">
        <f t="shared" si="0"/>
        <v>0</v>
      </c>
      <c r="J29" s="98">
        <f t="shared" si="0"/>
        <v>0</v>
      </c>
    </row>
    <row r="30" spans="1:13" x14ac:dyDescent="0.2">
      <c r="B30" s="92"/>
      <c r="E30" s="88"/>
      <c r="F30" s="88"/>
      <c r="G30" s="88"/>
      <c r="H30" s="88"/>
      <c r="I30" s="88"/>
      <c r="J30" s="88"/>
    </row>
    <row r="31" spans="1:13" x14ac:dyDescent="0.2">
      <c r="B31" s="95" t="s">
        <v>125</v>
      </c>
      <c r="C31" s="79"/>
      <c r="D31" s="79"/>
      <c r="E31" s="79"/>
      <c r="F31" s="79"/>
      <c r="G31" s="79"/>
      <c r="H31" s="79"/>
      <c r="I31" s="79"/>
      <c r="J31" s="79"/>
    </row>
    <row r="32" spans="1:13" x14ac:dyDescent="0.2">
      <c r="B32" s="96" t="s">
        <v>126</v>
      </c>
      <c r="D32" s="79"/>
      <c r="E32" s="65">
        <v>0</v>
      </c>
      <c r="F32" s="90"/>
      <c r="G32" s="65">
        <v>0</v>
      </c>
      <c r="H32" s="65">
        <v>0</v>
      </c>
      <c r="I32" s="65">
        <v>0</v>
      </c>
      <c r="J32" s="65">
        <v>0</v>
      </c>
    </row>
    <row r="33" spans="1:13" x14ac:dyDescent="0.2">
      <c r="B33" s="96" t="s">
        <v>127</v>
      </c>
      <c r="D33" s="79"/>
      <c r="E33" s="65">
        <v>0</v>
      </c>
      <c r="F33" s="88"/>
      <c r="G33" s="65">
        <v>0</v>
      </c>
      <c r="H33" s="65">
        <v>0</v>
      </c>
      <c r="I33" s="65">
        <v>0</v>
      </c>
      <c r="J33" s="65">
        <v>0</v>
      </c>
      <c r="M33" s="71" t="s">
        <v>175</v>
      </c>
    </row>
    <row r="34" spans="1:13" x14ac:dyDescent="0.2">
      <c r="B34" s="92" t="s">
        <v>107</v>
      </c>
      <c r="D34" s="89"/>
      <c r="E34" s="98">
        <f>SUM(E32:E33)</f>
        <v>0</v>
      </c>
      <c r="F34" s="88"/>
      <c r="G34" s="98">
        <f t="shared" ref="G34:J34" si="1">SUM(G32:G33)</f>
        <v>0</v>
      </c>
      <c r="H34" s="98">
        <f t="shared" si="1"/>
        <v>0</v>
      </c>
      <c r="I34" s="98">
        <f t="shared" si="1"/>
        <v>0</v>
      </c>
      <c r="J34" s="98">
        <f t="shared" si="1"/>
        <v>0</v>
      </c>
    </row>
    <row r="35" spans="1:13" x14ac:dyDescent="0.2">
      <c r="B35" s="79"/>
      <c r="C35" s="79"/>
      <c r="D35" s="79"/>
      <c r="E35" s="79"/>
      <c r="F35" s="79"/>
      <c r="G35" s="79"/>
      <c r="H35" s="79"/>
      <c r="I35" s="79"/>
      <c r="J35" s="79"/>
    </row>
    <row r="36" spans="1:13" ht="15" x14ac:dyDescent="0.35">
      <c r="B36" s="92" t="s">
        <v>101</v>
      </c>
      <c r="C36" s="79"/>
      <c r="E36" s="100">
        <f>E29+E34</f>
        <v>0</v>
      </c>
      <c r="F36" s="93"/>
      <c r="G36" s="100">
        <f>G29+G34</f>
        <v>0</v>
      </c>
      <c r="H36" s="100">
        <f>H29+H34</f>
        <v>0</v>
      </c>
      <c r="I36" s="100">
        <f>I29+I34</f>
        <v>0</v>
      </c>
      <c r="J36" s="100">
        <f>J29+J34</f>
        <v>0</v>
      </c>
    </row>
    <row r="37" spans="1:13" x14ac:dyDescent="0.2">
      <c r="B37" s="79"/>
      <c r="C37" s="79"/>
      <c r="D37" s="79"/>
      <c r="E37" s="79"/>
      <c r="F37" s="79"/>
      <c r="G37" s="79"/>
      <c r="H37" s="79"/>
      <c r="I37" s="79"/>
      <c r="J37" s="79"/>
    </row>
    <row r="38" spans="1:13" x14ac:dyDescent="0.2">
      <c r="B38" s="97" t="s">
        <v>128</v>
      </c>
      <c r="C38" s="94"/>
      <c r="D38" s="94"/>
      <c r="E38" s="88"/>
      <c r="F38" s="88"/>
      <c r="G38" s="93"/>
      <c r="H38" s="93"/>
      <c r="I38" s="93"/>
      <c r="J38" s="93"/>
    </row>
    <row r="39" spans="1:13" x14ac:dyDescent="0.2">
      <c r="B39" s="96" t="s">
        <v>102</v>
      </c>
      <c r="D39" s="94"/>
      <c r="E39" s="65">
        <v>0</v>
      </c>
      <c r="F39" s="88"/>
      <c r="G39" s="65">
        <v>0</v>
      </c>
      <c r="H39" s="65">
        <v>0</v>
      </c>
      <c r="I39" s="65">
        <v>0</v>
      </c>
      <c r="J39" s="65">
        <v>0</v>
      </c>
    </row>
    <row r="40" spans="1:13" x14ac:dyDescent="0.2">
      <c r="B40" s="96" t="s">
        <v>103</v>
      </c>
      <c r="D40" s="94"/>
      <c r="E40" s="65">
        <v>0</v>
      </c>
      <c r="F40" s="88"/>
      <c r="G40" s="65">
        <v>0</v>
      </c>
      <c r="H40" s="65">
        <v>0</v>
      </c>
      <c r="I40" s="65">
        <v>0</v>
      </c>
      <c r="J40" s="65">
        <v>0</v>
      </c>
    </row>
    <row r="41" spans="1:13" x14ac:dyDescent="0.2">
      <c r="B41" s="96" t="s">
        <v>134</v>
      </c>
      <c r="D41" s="94"/>
      <c r="E41" s="107">
        <v>0</v>
      </c>
      <c r="F41" s="88"/>
      <c r="G41" s="107">
        <v>0</v>
      </c>
      <c r="H41" s="107">
        <v>0</v>
      </c>
      <c r="I41" s="107">
        <v>0</v>
      </c>
      <c r="J41" s="107">
        <v>0</v>
      </c>
    </row>
    <row r="42" spans="1:13" ht="15" x14ac:dyDescent="0.35">
      <c r="B42" s="92" t="s">
        <v>104</v>
      </c>
      <c r="C42" s="89"/>
      <c r="E42" s="101">
        <f>SUM(E39:E41)</f>
        <v>0</v>
      </c>
      <c r="F42" s="88"/>
      <c r="G42" s="101">
        <f>SUM(G39:G41)</f>
        <v>0</v>
      </c>
      <c r="H42" s="101">
        <f>SUM(H39:H41)</f>
        <v>0</v>
      </c>
      <c r="I42" s="101">
        <f>SUM(I39:I41)</f>
        <v>0</v>
      </c>
      <c r="J42" s="101">
        <f>SUM(J39:J41)</f>
        <v>0</v>
      </c>
    </row>
    <row r="43" spans="1:13" x14ac:dyDescent="0.2">
      <c r="B43" s="79"/>
      <c r="C43" s="79"/>
      <c r="D43" s="79"/>
      <c r="E43" s="79"/>
      <c r="F43" s="79"/>
      <c r="G43" s="79"/>
      <c r="H43" s="79"/>
      <c r="I43" s="79"/>
      <c r="J43" s="79"/>
    </row>
    <row r="44" spans="1:13" ht="13.5" thickBot="1" x14ac:dyDescent="0.25">
      <c r="A44" s="92" t="s">
        <v>105</v>
      </c>
      <c r="B44" s="79"/>
      <c r="C44" s="89"/>
      <c r="E44" s="102">
        <f>E36+E42</f>
        <v>0</v>
      </c>
      <c r="F44" s="88"/>
      <c r="G44" s="102">
        <f>G36+G42</f>
        <v>0</v>
      </c>
      <c r="H44" s="102">
        <f>H36+H42</f>
        <v>0</v>
      </c>
      <c r="I44" s="102">
        <f>I36+I42</f>
        <v>0</v>
      </c>
      <c r="J44" s="102">
        <f>J36+J42</f>
        <v>0</v>
      </c>
    </row>
    <row r="45" spans="1:13" ht="13.5" thickTop="1" x14ac:dyDescent="0.2">
      <c r="B45" s="79"/>
      <c r="C45" s="89"/>
      <c r="D45" s="94"/>
      <c r="E45" s="88"/>
      <c r="F45" s="88"/>
      <c r="G45" s="93"/>
      <c r="H45" s="93"/>
      <c r="I45" s="93"/>
      <c r="J45" s="93"/>
    </row>
  </sheetData>
  <mergeCells count="1">
    <mergeCell ref="B3:G3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B13" sqref="B13"/>
    </sheetView>
  </sheetViews>
  <sheetFormatPr defaultColWidth="8.85546875" defaultRowHeight="15" x14ac:dyDescent="0.25"/>
  <cols>
    <col min="1" max="1" width="16.140625" bestFit="1" customWidth="1"/>
  </cols>
  <sheetData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Enrollment</vt:lpstr>
      <vt:lpstr>Annual Budget</vt:lpstr>
      <vt:lpstr>Statement of Activites</vt:lpstr>
      <vt:lpstr>Statement of Financial Position</vt:lpstr>
      <vt:lpstr>References</vt:lpstr>
      <vt:lpstr>'Annual Budget'!Print_Area</vt:lpstr>
      <vt:lpstr>'Cover Sheet'!Print_Area</vt:lpstr>
      <vt:lpstr>'Statement of Activites'!Print_Area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 Liu</cp:lastModifiedBy>
  <cp:lastPrinted>2016-11-10T20:34:43Z</cp:lastPrinted>
  <dcterms:created xsi:type="dcterms:W3CDTF">2015-03-09T19:17:40Z</dcterms:created>
  <dcterms:modified xsi:type="dcterms:W3CDTF">2019-05-14T22:30:28Z</dcterms:modified>
</cp:coreProperties>
</file>