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_TMA Work-Folder_Dell5450_W10\FY20 Budget Work\FY20 Budget_FINAL\"/>
    </mc:Choice>
  </mc:AlternateContent>
  <bookViews>
    <workbookView xWindow="0" yWindow="0" windowWidth="23040" windowHeight="9192" activeTab="2"/>
  </bookViews>
  <sheets>
    <sheet name="Cover Sheet" sheetId="6" r:id="rId1"/>
    <sheet name="Enrollment" sheetId="4" r:id="rId2"/>
    <sheet name="Annual Budget" sheetId="8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8" l="1"/>
  <c r="A1" i="8"/>
  <c r="X249" i="8"/>
  <c r="V249" i="8"/>
  <c r="B249" i="8"/>
  <c r="U248" i="8"/>
  <c r="U249" i="8" s="1"/>
  <c r="P248" i="8"/>
  <c r="K248" i="8"/>
  <c r="K249" i="8" s="1"/>
  <c r="L249" i="8" s="1"/>
  <c r="F248" i="8"/>
  <c r="X245" i="8"/>
  <c r="T245" i="8"/>
  <c r="O245" i="8"/>
  <c r="J245" i="8"/>
  <c r="E245" i="8"/>
  <c r="B245" i="8"/>
  <c r="U244" i="8"/>
  <c r="U245" i="8" s="1"/>
  <c r="T244" i="8"/>
  <c r="S244" i="8"/>
  <c r="S245" i="8" s="1"/>
  <c r="P244" i="8"/>
  <c r="P245" i="8" s="1"/>
  <c r="O244" i="8"/>
  <c r="N244" i="8"/>
  <c r="N245" i="8" s="1"/>
  <c r="K244" i="8"/>
  <c r="K245" i="8" s="1"/>
  <c r="J244" i="8"/>
  <c r="I244" i="8"/>
  <c r="I245" i="8" s="1"/>
  <c r="F244" i="8"/>
  <c r="F245" i="8" s="1"/>
  <c r="E244" i="8"/>
  <c r="D244" i="8"/>
  <c r="D245" i="8" s="1"/>
  <c r="X241" i="8"/>
  <c r="B241" i="8"/>
  <c r="U240" i="8"/>
  <c r="T240" i="8"/>
  <c r="S240" i="8"/>
  <c r="V240" i="8" s="1"/>
  <c r="P240" i="8"/>
  <c r="O240" i="8"/>
  <c r="N240" i="8"/>
  <c r="Q240" i="8" s="1"/>
  <c r="K240" i="8"/>
  <c r="J240" i="8"/>
  <c r="I240" i="8"/>
  <c r="L240" i="8" s="1"/>
  <c r="F240" i="8"/>
  <c r="E240" i="8"/>
  <c r="D240" i="8"/>
  <c r="G240" i="8" s="1"/>
  <c r="U239" i="8"/>
  <c r="U241" i="8" s="1"/>
  <c r="T239" i="8"/>
  <c r="T241" i="8" s="1"/>
  <c r="S239" i="8"/>
  <c r="P239" i="8"/>
  <c r="P241" i="8" s="1"/>
  <c r="O239" i="8"/>
  <c r="O241" i="8" s="1"/>
  <c r="N239" i="8"/>
  <c r="K239" i="8"/>
  <c r="K241" i="8" s="1"/>
  <c r="J239" i="8"/>
  <c r="J241" i="8" s="1"/>
  <c r="I239" i="8"/>
  <c r="F239" i="8"/>
  <c r="F241" i="8" s="1"/>
  <c r="E239" i="8"/>
  <c r="E241" i="8" s="1"/>
  <c r="D239" i="8"/>
  <c r="J232" i="8"/>
  <c r="X230" i="8"/>
  <c r="X232" i="8" s="1"/>
  <c r="B230" i="8"/>
  <c r="U229" i="8"/>
  <c r="U230" i="8" s="1"/>
  <c r="U232" i="8" s="1"/>
  <c r="T229" i="8"/>
  <c r="T230" i="8" s="1"/>
  <c r="T232" i="8" s="1"/>
  <c r="S229" i="8"/>
  <c r="P229" i="8"/>
  <c r="P230" i="8" s="1"/>
  <c r="O229" i="8"/>
  <c r="O230" i="8" s="1"/>
  <c r="O232" i="8" s="1"/>
  <c r="N229" i="8"/>
  <c r="K229" i="8"/>
  <c r="K230" i="8" s="1"/>
  <c r="J229" i="8"/>
  <c r="J230" i="8" s="1"/>
  <c r="I229" i="8"/>
  <c r="F229" i="8"/>
  <c r="F230" i="8" s="1"/>
  <c r="E229" i="8"/>
  <c r="E230" i="8" s="1"/>
  <c r="D229" i="8"/>
  <c r="X226" i="8"/>
  <c r="V226" i="8"/>
  <c r="Q226" i="8"/>
  <c r="L226" i="8"/>
  <c r="G226" i="8"/>
  <c r="B226" i="8"/>
  <c r="V225" i="8"/>
  <c r="Q225" i="8"/>
  <c r="L225" i="8"/>
  <c r="G225" i="8"/>
  <c r="X222" i="8"/>
  <c r="B222" i="8"/>
  <c r="U221" i="8"/>
  <c r="U222" i="8" s="1"/>
  <c r="T221" i="8"/>
  <c r="T222" i="8" s="1"/>
  <c r="S221" i="8"/>
  <c r="P221" i="8"/>
  <c r="P222" i="8" s="1"/>
  <c r="O221" i="8"/>
  <c r="O222" i="8" s="1"/>
  <c r="N221" i="8"/>
  <c r="K221" i="8"/>
  <c r="K222" i="8" s="1"/>
  <c r="J221" i="8"/>
  <c r="J222" i="8" s="1"/>
  <c r="I221" i="8"/>
  <c r="F221" i="8"/>
  <c r="F222" i="8" s="1"/>
  <c r="E221" i="8"/>
  <c r="E222" i="8" s="1"/>
  <c r="D221" i="8"/>
  <c r="X218" i="8"/>
  <c r="T218" i="8"/>
  <c r="O218" i="8"/>
  <c r="J218" i="8"/>
  <c r="E218" i="8"/>
  <c r="B218" i="8"/>
  <c r="U217" i="8"/>
  <c r="U218" i="8" s="1"/>
  <c r="T217" i="8"/>
  <c r="S217" i="8"/>
  <c r="S218" i="8" s="1"/>
  <c r="P217" i="8"/>
  <c r="P218" i="8" s="1"/>
  <c r="O217" i="8"/>
  <c r="N217" i="8"/>
  <c r="N218" i="8" s="1"/>
  <c r="K217" i="8"/>
  <c r="K218" i="8" s="1"/>
  <c r="J217" i="8"/>
  <c r="I217" i="8"/>
  <c r="I218" i="8" s="1"/>
  <c r="F217" i="8"/>
  <c r="F218" i="8" s="1"/>
  <c r="E217" i="8"/>
  <c r="D217" i="8"/>
  <c r="D218" i="8" s="1"/>
  <c r="X214" i="8"/>
  <c r="B214" i="8"/>
  <c r="U213" i="8"/>
  <c r="U214" i="8" s="1"/>
  <c r="T213" i="8"/>
  <c r="T214" i="8" s="1"/>
  <c r="S213" i="8"/>
  <c r="P213" i="8"/>
  <c r="P214" i="8" s="1"/>
  <c r="O213" i="8"/>
  <c r="O214" i="8" s="1"/>
  <c r="N213" i="8"/>
  <c r="K213" i="8"/>
  <c r="K214" i="8" s="1"/>
  <c r="J213" i="8"/>
  <c r="J214" i="8" s="1"/>
  <c r="I213" i="8"/>
  <c r="F213" i="8"/>
  <c r="F214" i="8" s="1"/>
  <c r="E213" i="8"/>
  <c r="E214" i="8" s="1"/>
  <c r="D213" i="8"/>
  <c r="X210" i="8"/>
  <c r="T210" i="8"/>
  <c r="O210" i="8"/>
  <c r="J210" i="8"/>
  <c r="E210" i="8"/>
  <c r="B210" i="8"/>
  <c r="U209" i="8"/>
  <c r="U210" i="8" s="1"/>
  <c r="T209" i="8"/>
  <c r="S209" i="8"/>
  <c r="S210" i="8" s="1"/>
  <c r="P209" i="8"/>
  <c r="P210" i="8" s="1"/>
  <c r="O209" i="8"/>
  <c r="N209" i="8"/>
  <c r="N210" i="8" s="1"/>
  <c r="K209" i="8"/>
  <c r="K210" i="8" s="1"/>
  <c r="J209" i="8"/>
  <c r="I209" i="8"/>
  <c r="I210" i="8" s="1"/>
  <c r="F209" i="8"/>
  <c r="F210" i="8" s="1"/>
  <c r="E209" i="8"/>
  <c r="D209" i="8"/>
  <c r="D210" i="8" s="1"/>
  <c r="X206" i="8"/>
  <c r="B206" i="8"/>
  <c r="U205" i="8"/>
  <c r="U206" i="8" s="1"/>
  <c r="T205" i="8"/>
  <c r="T206" i="8" s="1"/>
  <c r="S205" i="8"/>
  <c r="P205" i="8"/>
  <c r="P206" i="8" s="1"/>
  <c r="O205" i="8"/>
  <c r="O206" i="8" s="1"/>
  <c r="N205" i="8"/>
  <c r="K205" i="8"/>
  <c r="K206" i="8" s="1"/>
  <c r="J205" i="8"/>
  <c r="J206" i="8" s="1"/>
  <c r="I205" i="8"/>
  <c r="F205" i="8"/>
  <c r="F206" i="8" s="1"/>
  <c r="E205" i="8"/>
  <c r="E206" i="8" s="1"/>
  <c r="D205" i="8"/>
  <c r="X202" i="8"/>
  <c r="V202" i="8"/>
  <c r="Q202" i="8"/>
  <c r="L202" i="8"/>
  <c r="I202" i="8"/>
  <c r="E202" i="8"/>
  <c r="G202" i="8" s="1"/>
  <c r="B202" i="8"/>
  <c r="V201" i="8"/>
  <c r="Q201" i="8"/>
  <c r="L201" i="8"/>
  <c r="G201" i="8"/>
  <c r="X198" i="8"/>
  <c r="T198" i="8"/>
  <c r="O198" i="8"/>
  <c r="J198" i="8"/>
  <c r="E198" i="8"/>
  <c r="B198" i="8"/>
  <c r="U197" i="8"/>
  <c r="U198" i="8" s="1"/>
  <c r="T197" i="8"/>
  <c r="S197" i="8"/>
  <c r="S198" i="8" s="1"/>
  <c r="P197" i="8"/>
  <c r="P198" i="8" s="1"/>
  <c r="O197" i="8"/>
  <c r="N197" i="8"/>
  <c r="N198" i="8" s="1"/>
  <c r="K197" i="8"/>
  <c r="K198" i="8" s="1"/>
  <c r="J197" i="8"/>
  <c r="I197" i="8"/>
  <c r="I198" i="8" s="1"/>
  <c r="F197" i="8"/>
  <c r="F198" i="8" s="1"/>
  <c r="E197" i="8"/>
  <c r="D197" i="8"/>
  <c r="D198" i="8" s="1"/>
  <c r="X194" i="8"/>
  <c r="B194" i="8"/>
  <c r="U193" i="8"/>
  <c r="U194" i="8" s="1"/>
  <c r="T193" i="8"/>
  <c r="T194" i="8" s="1"/>
  <c r="S193" i="8"/>
  <c r="P193" i="8"/>
  <c r="P194" i="8" s="1"/>
  <c r="O193" i="8"/>
  <c r="O194" i="8" s="1"/>
  <c r="N193" i="8"/>
  <c r="K193" i="8"/>
  <c r="K194" i="8" s="1"/>
  <c r="J193" i="8"/>
  <c r="J194" i="8" s="1"/>
  <c r="I193" i="8"/>
  <c r="F193" i="8"/>
  <c r="F194" i="8" s="1"/>
  <c r="E193" i="8"/>
  <c r="E194" i="8" s="1"/>
  <c r="D193" i="8"/>
  <c r="O188" i="8"/>
  <c r="X186" i="8"/>
  <c r="X188" i="8" s="1"/>
  <c r="B186" i="8"/>
  <c r="U185" i="8"/>
  <c r="U186" i="8" s="1"/>
  <c r="T185" i="8"/>
  <c r="T186" i="8" s="1"/>
  <c r="T188" i="8" s="1"/>
  <c r="S185" i="8"/>
  <c r="P185" i="8"/>
  <c r="P186" i="8" s="1"/>
  <c r="O185" i="8"/>
  <c r="O186" i="8" s="1"/>
  <c r="N185" i="8"/>
  <c r="K185" i="8"/>
  <c r="K186" i="8" s="1"/>
  <c r="J185" i="8"/>
  <c r="J186" i="8" s="1"/>
  <c r="I185" i="8"/>
  <c r="F185" i="8"/>
  <c r="F186" i="8" s="1"/>
  <c r="E185" i="8"/>
  <c r="E186" i="8" s="1"/>
  <c r="E188" i="8" s="1"/>
  <c r="D185" i="8"/>
  <c r="X182" i="8"/>
  <c r="T182" i="8"/>
  <c r="O182" i="8"/>
  <c r="J182" i="8"/>
  <c r="E182" i="8"/>
  <c r="B182" i="8"/>
  <c r="U181" i="8"/>
  <c r="U182" i="8" s="1"/>
  <c r="T181" i="8"/>
  <c r="S181" i="8"/>
  <c r="S182" i="8" s="1"/>
  <c r="P181" i="8"/>
  <c r="P182" i="8" s="1"/>
  <c r="O181" i="8"/>
  <c r="N181" i="8"/>
  <c r="N182" i="8" s="1"/>
  <c r="K181" i="8"/>
  <c r="K182" i="8" s="1"/>
  <c r="J181" i="8"/>
  <c r="I181" i="8"/>
  <c r="I182" i="8" s="1"/>
  <c r="F181" i="8"/>
  <c r="F182" i="8" s="1"/>
  <c r="E181" i="8"/>
  <c r="D181" i="8"/>
  <c r="D182" i="8" s="1"/>
  <c r="X178" i="8"/>
  <c r="B178" i="8"/>
  <c r="U177" i="8"/>
  <c r="T177" i="8"/>
  <c r="S177" i="8"/>
  <c r="V177" i="8" s="1"/>
  <c r="P177" i="8"/>
  <c r="O177" i="8"/>
  <c r="N177" i="8"/>
  <c r="Q177" i="8" s="1"/>
  <c r="K177" i="8"/>
  <c r="J177" i="8"/>
  <c r="I177" i="8"/>
  <c r="L177" i="8" s="1"/>
  <c r="F177" i="8"/>
  <c r="E177" i="8"/>
  <c r="D177" i="8"/>
  <c r="G177" i="8" s="1"/>
  <c r="U176" i="8"/>
  <c r="T176" i="8"/>
  <c r="S176" i="8"/>
  <c r="V176" i="8" s="1"/>
  <c r="P176" i="8"/>
  <c r="O176" i="8"/>
  <c r="N176" i="8"/>
  <c r="Q176" i="8" s="1"/>
  <c r="K176" i="8"/>
  <c r="J176" i="8"/>
  <c r="I176" i="8"/>
  <c r="L176" i="8" s="1"/>
  <c r="F176" i="8"/>
  <c r="E176" i="8"/>
  <c r="D176" i="8"/>
  <c r="G176" i="8" s="1"/>
  <c r="U175" i="8"/>
  <c r="U178" i="8" s="1"/>
  <c r="T175" i="8"/>
  <c r="T178" i="8" s="1"/>
  <c r="S175" i="8"/>
  <c r="P175" i="8"/>
  <c r="P178" i="8" s="1"/>
  <c r="O175" i="8"/>
  <c r="O178" i="8" s="1"/>
  <c r="N175" i="8"/>
  <c r="K175" i="8"/>
  <c r="K178" i="8" s="1"/>
  <c r="J175" i="8"/>
  <c r="J178" i="8" s="1"/>
  <c r="I175" i="8"/>
  <c r="F175" i="8"/>
  <c r="F178" i="8" s="1"/>
  <c r="E175" i="8"/>
  <c r="E178" i="8" s="1"/>
  <c r="D175" i="8"/>
  <c r="X172" i="8"/>
  <c r="T172" i="8"/>
  <c r="O172" i="8"/>
  <c r="J172" i="8"/>
  <c r="E172" i="8"/>
  <c r="B172" i="8"/>
  <c r="U171" i="8"/>
  <c r="U172" i="8" s="1"/>
  <c r="T171" i="8"/>
  <c r="S171" i="8"/>
  <c r="S172" i="8" s="1"/>
  <c r="P171" i="8"/>
  <c r="P172" i="8" s="1"/>
  <c r="O171" i="8"/>
  <c r="N171" i="8"/>
  <c r="N172" i="8" s="1"/>
  <c r="K171" i="8"/>
  <c r="K172" i="8" s="1"/>
  <c r="J171" i="8"/>
  <c r="I171" i="8"/>
  <c r="I172" i="8" s="1"/>
  <c r="F171" i="8"/>
  <c r="F172" i="8" s="1"/>
  <c r="E171" i="8"/>
  <c r="D171" i="8"/>
  <c r="D172" i="8" s="1"/>
  <c r="X168" i="8"/>
  <c r="B168" i="8"/>
  <c r="U167" i="8"/>
  <c r="T167" i="8"/>
  <c r="S167" i="8"/>
  <c r="V167" i="8" s="1"/>
  <c r="P167" i="8"/>
  <c r="O167" i="8"/>
  <c r="N167" i="8"/>
  <c r="Q167" i="8" s="1"/>
  <c r="K167" i="8"/>
  <c r="J167" i="8"/>
  <c r="I167" i="8"/>
  <c r="L167" i="8" s="1"/>
  <c r="F167" i="8"/>
  <c r="E167" i="8"/>
  <c r="D167" i="8"/>
  <c r="G167" i="8" s="1"/>
  <c r="U166" i="8"/>
  <c r="U168" i="8" s="1"/>
  <c r="T166" i="8"/>
  <c r="T168" i="8" s="1"/>
  <c r="S166" i="8"/>
  <c r="P166" i="8"/>
  <c r="P168" i="8" s="1"/>
  <c r="O166" i="8"/>
  <c r="O168" i="8" s="1"/>
  <c r="N166" i="8"/>
  <c r="K166" i="8"/>
  <c r="K168" i="8" s="1"/>
  <c r="J166" i="8"/>
  <c r="J168" i="8" s="1"/>
  <c r="I166" i="8"/>
  <c r="F166" i="8"/>
  <c r="F168" i="8" s="1"/>
  <c r="E166" i="8"/>
  <c r="E168" i="8" s="1"/>
  <c r="D166" i="8"/>
  <c r="X163" i="8"/>
  <c r="T163" i="8"/>
  <c r="O163" i="8"/>
  <c r="J163" i="8"/>
  <c r="E163" i="8"/>
  <c r="B163" i="8"/>
  <c r="U162" i="8"/>
  <c r="U163" i="8" s="1"/>
  <c r="T162" i="8"/>
  <c r="S162" i="8"/>
  <c r="S163" i="8" s="1"/>
  <c r="P162" i="8"/>
  <c r="P163" i="8" s="1"/>
  <c r="O162" i="8"/>
  <c r="N162" i="8"/>
  <c r="N163" i="8" s="1"/>
  <c r="K162" i="8"/>
  <c r="K163" i="8" s="1"/>
  <c r="J162" i="8"/>
  <c r="I162" i="8"/>
  <c r="I163" i="8" s="1"/>
  <c r="F162" i="8"/>
  <c r="F163" i="8" s="1"/>
  <c r="E162" i="8"/>
  <c r="D162" i="8"/>
  <c r="D163" i="8" s="1"/>
  <c r="X155" i="8"/>
  <c r="X157" i="8" s="1"/>
  <c r="B155" i="8"/>
  <c r="U154" i="8"/>
  <c r="T154" i="8"/>
  <c r="S154" i="8"/>
  <c r="V154" i="8" s="1"/>
  <c r="P154" i="8"/>
  <c r="O154" i="8"/>
  <c r="N154" i="8"/>
  <c r="K154" i="8"/>
  <c r="J154" i="8"/>
  <c r="I154" i="8"/>
  <c r="F154" i="8"/>
  <c r="E154" i="8"/>
  <c r="G154" i="8" s="1"/>
  <c r="D154" i="8"/>
  <c r="U153" i="8"/>
  <c r="T153" i="8"/>
  <c r="V153" i="8" s="1"/>
  <c r="S153" i="8"/>
  <c r="P153" i="8"/>
  <c r="O153" i="8"/>
  <c r="N153" i="8"/>
  <c r="K153" i="8"/>
  <c r="J153" i="8"/>
  <c r="I153" i="8"/>
  <c r="F153" i="8"/>
  <c r="E153" i="8"/>
  <c r="G153" i="8" s="1"/>
  <c r="D153" i="8"/>
  <c r="U152" i="8"/>
  <c r="T152" i="8"/>
  <c r="V152" i="8" s="1"/>
  <c r="S152" i="8"/>
  <c r="P152" i="8"/>
  <c r="O152" i="8"/>
  <c r="N152" i="8"/>
  <c r="K152" i="8"/>
  <c r="J152" i="8"/>
  <c r="I152" i="8"/>
  <c r="F152" i="8"/>
  <c r="E152" i="8"/>
  <c r="G152" i="8" s="1"/>
  <c r="D152" i="8"/>
  <c r="U151" i="8"/>
  <c r="T151" i="8"/>
  <c r="V151" i="8" s="1"/>
  <c r="S151" i="8"/>
  <c r="P151" i="8"/>
  <c r="O151" i="8"/>
  <c r="N151" i="8"/>
  <c r="K151" i="8"/>
  <c r="J151" i="8"/>
  <c r="I151" i="8"/>
  <c r="F151" i="8"/>
  <c r="E151" i="8"/>
  <c r="G151" i="8" s="1"/>
  <c r="D151" i="8"/>
  <c r="U150" i="8"/>
  <c r="T150" i="8"/>
  <c r="V150" i="8" s="1"/>
  <c r="S150" i="8"/>
  <c r="P150" i="8"/>
  <c r="O150" i="8"/>
  <c r="N150" i="8"/>
  <c r="K150" i="8"/>
  <c r="J150" i="8"/>
  <c r="I150" i="8"/>
  <c r="F150" i="8"/>
  <c r="E150" i="8"/>
  <c r="G150" i="8" s="1"/>
  <c r="D150" i="8"/>
  <c r="U149" i="8"/>
  <c r="U155" i="8" s="1"/>
  <c r="T149" i="8"/>
  <c r="S149" i="8"/>
  <c r="S155" i="8" s="1"/>
  <c r="P149" i="8"/>
  <c r="O149" i="8"/>
  <c r="N149" i="8"/>
  <c r="N155" i="8" s="1"/>
  <c r="K149" i="8"/>
  <c r="J149" i="8"/>
  <c r="I149" i="8"/>
  <c r="I155" i="8" s="1"/>
  <c r="F149" i="8"/>
  <c r="F155" i="8" s="1"/>
  <c r="E149" i="8"/>
  <c r="G149" i="8" s="1"/>
  <c r="D149" i="8"/>
  <c r="D155" i="8" s="1"/>
  <c r="X146" i="8"/>
  <c r="U146" i="8"/>
  <c r="S146" i="8"/>
  <c r="O146" i="8"/>
  <c r="N146" i="8"/>
  <c r="J146" i="8"/>
  <c r="I146" i="8"/>
  <c r="E146" i="8"/>
  <c r="D146" i="8"/>
  <c r="B146" i="8"/>
  <c r="B157" i="8" s="1"/>
  <c r="U145" i="8"/>
  <c r="T145" i="8"/>
  <c r="T146" i="8" s="1"/>
  <c r="S145" i="8"/>
  <c r="P145" i="8"/>
  <c r="P146" i="8" s="1"/>
  <c r="O145" i="8"/>
  <c r="N145" i="8"/>
  <c r="K145" i="8"/>
  <c r="K146" i="8" s="1"/>
  <c r="J145" i="8"/>
  <c r="I145" i="8"/>
  <c r="F145" i="8"/>
  <c r="F146" i="8" s="1"/>
  <c r="E145" i="8"/>
  <c r="G145" i="8" s="1"/>
  <c r="G146" i="8" s="1"/>
  <c r="D145" i="8"/>
  <c r="X142" i="8"/>
  <c r="U142" i="8"/>
  <c r="P142" i="8"/>
  <c r="K142" i="8"/>
  <c r="F142" i="8"/>
  <c r="B142" i="8"/>
  <c r="U141" i="8"/>
  <c r="T141" i="8"/>
  <c r="S141" i="8"/>
  <c r="V141" i="8" s="1"/>
  <c r="P141" i="8"/>
  <c r="O141" i="8"/>
  <c r="N141" i="8"/>
  <c r="Q141" i="8" s="1"/>
  <c r="K141" i="8"/>
  <c r="J141" i="8"/>
  <c r="I141" i="8"/>
  <c r="L141" i="8" s="1"/>
  <c r="F141" i="8"/>
  <c r="E141" i="8"/>
  <c r="D141" i="8"/>
  <c r="G141" i="8" s="1"/>
  <c r="U140" i="8"/>
  <c r="T140" i="8"/>
  <c r="T142" i="8" s="1"/>
  <c r="S140" i="8"/>
  <c r="P140" i="8"/>
  <c r="O140" i="8"/>
  <c r="O142" i="8" s="1"/>
  <c r="N140" i="8"/>
  <c r="K140" i="8"/>
  <c r="J140" i="8"/>
  <c r="J142" i="8" s="1"/>
  <c r="I140" i="8"/>
  <c r="F140" i="8"/>
  <c r="E140" i="8"/>
  <c r="E142" i="8" s="1"/>
  <c r="D140" i="8"/>
  <c r="T135" i="8"/>
  <c r="X133" i="8"/>
  <c r="U133" i="8"/>
  <c r="P133" i="8"/>
  <c r="P135" i="8" s="1"/>
  <c r="K133" i="8"/>
  <c r="F133" i="8"/>
  <c r="F135" i="8" s="1"/>
  <c r="B133" i="8"/>
  <c r="U132" i="8"/>
  <c r="T132" i="8"/>
  <c r="T133" i="8" s="1"/>
  <c r="S132" i="8"/>
  <c r="P132" i="8"/>
  <c r="O132" i="8"/>
  <c r="O133" i="8" s="1"/>
  <c r="N132" i="8"/>
  <c r="K132" i="8"/>
  <c r="J132" i="8"/>
  <c r="J133" i="8" s="1"/>
  <c r="J135" i="8" s="1"/>
  <c r="I132" i="8"/>
  <c r="F132" i="8"/>
  <c r="E132" i="8"/>
  <c r="E133" i="8" s="1"/>
  <c r="E135" i="8" s="1"/>
  <c r="D132" i="8"/>
  <c r="X129" i="8"/>
  <c r="X135" i="8" s="1"/>
  <c r="T129" i="8"/>
  <c r="S129" i="8"/>
  <c r="O129" i="8"/>
  <c r="O135" i="8" s="1"/>
  <c r="N129" i="8"/>
  <c r="J129" i="8"/>
  <c r="I129" i="8"/>
  <c r="E129" i="8"/>
  <c r="D129" i="8"/>
  <c r="B129" i="8"/>
  <c r="U128" i="8"/>
  <c r="U129" i="8" s="1"/>
  <c r="T128" i="8"/>
  <c r="S128" i="8"/>
  <c r="P128" i="8"/>
  <c r="P129" i="8" s="1"/>
  <c r="O128" i="8"/>
  <c r="N128" i="8"/>
  <c r="Q128" i="8" s="1"/>
  <c r="Q129" i="8" s="1"/>
  <c r="K128" i="8"/>
  <c r="K129" i="8" s="1"/>
  <c r="J128" i="8"/>
  <c r="I128" i="8"/>
  <c r="L128" i="8" s="1"/>
  <c r="L129" i="8" s="1"/>
  <c r="F128" i="8"/>
  <c r="F129" i="8" s="1"/>
  <c r="E128" i="8"/>
  <c r="D128" i="8"/>
  <c r="X125" i="8"/>
  <c r="U125" i="8"/>
  <c r="P125" i="8"/>
  <c r="K125" i="8"/>
  <c r="F125" i="8"/>
  <c r="B125" i="8"/>
  <c r="U124" i="8"/>
  <c r="T124" i="8"/>
  <c r="T125" i="8" s="1"/>
  <c r="S124" i="8"/>
  <c r="P124" i="8"/>
  <c r="O124" i="8"/>
  <c r="O125" i="8" s="1"/>
  <c r="N124" i="8"/>
  <c r="K124" i="8"/>
  <c r="J124" i="8"/>
  <c r="J125" i="8" s="1"/>
  <c r="I124" i="8"/>
  <c r="F124" i="8"/>
  <c r="E124" i="8"/>
  <c r="E125" i="8" s="1"/>
  <c r="D124" i="8"/>
  <c r="X120" i="8"/>
  <c r="T120" i="8"/>
  <c r="S120" i="8"/>
  <c r="O120" i="8"/>
  <c r="N120" i="8"/>
  <c r="J120" i="8"/>
  <c r="I120" i="8"/>
  <c r="E120" i="8"/>
  <c r="D120" i="8"/>
  <c r="B120" i="8"/>
  <c r="U119" i="8"/>
  <c r="U120" i="8" s="1"/>
  <c r="T119" i="8"/>
  <c r="S119" i="8"/>
  <c r="P119" i="8"/>
  <c r="P120" i="8" s="1"/>
  <c r="O119" i="8"/>
  <c r="N119" i="8"/>
  <c r="Q119" i="8" s="1"/>
  <c r="Q120" i="8" s="1"/>
  <c r="K119" i="8"/>
  <c r="K120" i="8" s="1"/>
  <c r="J119" i="8"/>
  <c r="I119" i="8"/>
  <c r="L119" i="8" s="1"/>
  <c r="L120" i="8" s="1"/>
  <c r="F119" i="8"/>
  <c r="F120" i="8" s="1"/>
  <c r="E119" i="8"/>
  <c r="D119" i="8"/>
  <c r="X116" i="8"/>
  <c r="U116" i="8"/>
  <c r="P116" i="8"/>
  <c r="K116" i="8"/>
  <c r="F116" i="8"/>
  <c r="B116" i="8"/>
  <c r="U115" i="8"/>
  <c r="T115" i="8"/>
  <c r="S115" i="8"/>
  <c r="V115" i="8" s="1"/>
  <c r="P115" i="8"/>
  <c r="O115" i="8"/>
  <c r="N115" i="8"/>
  <c r="Q115" i="8" s="1"/>
  <c r="K115" i="8"/>
  <c r="J115" i="8"/>
  <c r="I115" i="8"/>
  <c r="L115" i="8" s="1"/>
  <c r="F115" i="8"/>
  <c r="E115" i="8"/>
  <c r="D115" i="8"/>
  <c r="G115" i="8" s="1"/>
  <c r="U114" i="8"/>
  <c r="T114" i="8"/>
  <c r="S114" i="8"/>
  <c r="V114" i="8" s="1"/>
  <c r="P114" i="8"/>
  <c r="O114" i="8"/>
  <c r="N114" i="8"/>
  <c r="Q114" i="8" s="1"/>
  <c r="K114" i="8"/>
  <c r="J114" i="8"/>
  <c r="I114" i="8"/>
  <c r="L114" i="8" s="1"/>
  <c r="F114" i="8"/>
  <c r="E114" i="8"/>
  <c r="D114" i="8"/>
  <c r="G114" i="8" s="1"/>
  <c r="U113" i="8"/>
  <c r="T113" i="8"/>
  <c r="T116" i="8" s="1"/>
  <c r="S113" i="8"/>
  <c r="P113" i="8"/>
  <c r="O113" i="8"/>
  <c r="O116" i="8" s="1"/>
  <c r="N113" i="8"/>
  <c r="K113" i="8"/>
  <c r="J113" i="8"/>
  <c r="J116" i="8" s="1"/>
  <c r="I113" i="8"/>
  <c r="F113" i="8"/>
  <c r="E113" i="8"/>
  <c r="E116" i="8" s="1"/>
  <c r="D113" i="8"/>
  <c r="X110" i="8"/>
  <c r="T110" i="8"/>
  <c r="S110" i="8"/>
  <c r="O110" i="8"/>
  <c r="N110" i="8"/>
  <c r="J110" i="8"/>
  <c r="I110" i="8"/>
  <c r="E110" i="8"/>
  <c r="D110" i="8"/>
  <c r="B110" i="8"/>
  <c r="U109" i="8"/>
  <c r="U110" i="8" s="1"/>
  <c r="T109" i="8"/>
  <c r="S109" i="8"/>
  <c r="P109" i="8"/>
  <c r="P110" i="8" s="1"/>
  <c r="O109" i="8"/>
  <c r="N109" i="8"/>
  <c r="Q109" i="8" s="1"/>
  <c r="Q110" i="8" s="1"/>
  <c r="K109" i="8"/>
  <c r="K110" i="8" s="1"/>
  <c r="J109" i="8"/>
  <c r="I109" i="8"/>
  <c r="L109" i="8" s="1"/>
  <c r="L110" i="8" s="1"/>
  <c r="F109" i="8"/>
  <c r="F110" i="8" s="1"/>
  <c r="E109" i="8"/>
  <c r="D109" i="8"/>
  <c r="B104" i="8"/>
  <c r="X102" i="8"/>
  <c r="X104" i="8" s="1"/>
  <c r="T102" i="8"/>
  <c r="O102" i="8"/>
  <c r="J102" i="8"/>
  <c r="J104" i="8" s="1"/>
  <c r="E102" i="8"/>
  <c r="B102" i="8"/>
  <c r="U101" i="8"/>
  <c r="T101" i="8"/>
  <c r="S101" i="8"/>
  <c r="V101" i="8" s="1"/>
  <c r="P101" i="8"/>
  <c r="O101" i="8"/>
  <c r="N101" i="8"/>
  <c r="Q101" i="8" s="1"/>
  <c r="K101" i="8"/>
  <c r="J101" i="8"/>
  <c r="I101" i="8"/>
  <c r="F101" i="8"/>
  <c r="E101" i="8"/>
  <c r="D101" i="8"/>
  <c r="U100" i="8"/>
  <c r="T100" i="8"/>
  <c r="S100" i="8"/>
  <c r="V100" i="8" s="1"/>
  <c r="P100" i="8"/>
  <c r="O100" i="8"/>
  <c r="N100" i="8"/>
  <c r="Q100" i="8" s="1"/>
  <c r="K100" i="8"/>
  <c r="J100" i="8"/>
  <c r="I100" i="8"/>
  <c r="F100" i="8"/>
  <c r="E100" i="8"/>
  <c r="D100" i="8"/>
  <c r="U99" i="8"/>
  <c r="T99" i="8"/>
  <c r="S99" i="8"/>
  <c r="V99" i="8" s="1"/>
  <c r="P99" i="8"/>
  <c r="O99" i="8"/>
  <c r="Q99" i="8" s="1"/>
  <c r="N99" i="8"/>
  <c r="K99" i="8"/>
  <c r="J99" i="8"/>
  <c r="I99" i="8"/>
  <c r="F99" i="8"/>
  <c r="E99" i="8"/>
  <c r="D99" i="8"/>
  <c r="U98" i="8"/>
  <c r="U102" i="8" s="1"/>
  <c r="T98" i="8"/>
  <c r="V98" i="8" s="1"/>
  <c r="S98" i="8"/>
  <c r="S102" i="8" s="1"/>
  <c r="P98" i="8"/>
  <c r="P102" i="8" s="1"/>
  <c r="O98" i="8"/>
  <c r="Q98" i="8" s="1"/>
  <c r="N98" i="8"/>
  <c r="N102" i="8" s="1"/>
  <c r="K98" i="8"/>
  <c r="K102" i="8" s="1"/>
  <c r="J98" i="8"/>
  <c r="I98" i="8"/>
  <c r="I102" i="8" s="1"/>
  <c r="F98" i="8"/>
  <c r="F102" i="8" s="1"/>
  <c r="E98" i="8"/>
  <c r="D98" i="8"/>
  <c r="D102" i="8" s="1"/>
  <c r="X95" i="8"/>
  <c r="P95" i="8"/>
  <c r="K95" i="8"/>
  <c r="F95" i="8"/>
  <c r="B95" i="8"/>
  <c r="U94" i="8"/>
  <c r="T94" i="8"/>
  <c r="S94" i="8"/>
  <c r="V94" i="8" s="1"/>
  <c r="P94" i="8"/>
  <c r="O94" i="8"/>
  <c r="N94" i="8"/>
  <c r="Q94" i="8" s="1"/>
  <c r="K94" i="8"/>
  <c r="J94" i="8"/>
  <c r="I94" i="8"/>
  <c r="L94" i="8" s="1"/>
  <c r="F94" i="8"/>
  <c r="E94" i="8"/>
  <c r="D94" i="8"/>
  <c r="G94" i="8" s="1"/>
  <c r="U93" i="8"/>
  <c r="T93" i="8"/>
  <c r="T95" i="8" s="1"/>
  <c r="S93" i="8"/>
  <c r="P93" i="8"/>
  <c r="O93" i="8"/>
  <c r="O95" i="8" s="1"/>
  <c r="N93" i="8"/>
  <c r="Q93" i="8" s="1"/>
  <c r="K93" i="8"/>
  <c r="J93" i="8"/>
  <c r="J95" i="8" s="1"/>
  <c r="I93" i="8"/>
  <c r="F93" i="8"/>
  <c r="E93" i="8"/>
  <c r="E95" i="8" s="1"/>
  <c r="D93" i="8"/>
  <c r="V92" i="8"/>
  <c r="U92" i="8"/>
  <c r="U95" i="8" s="1"/>
  <c r="N92" i="8"/>
  <c r="L92" i="8"/>
  <c r="G92" i="8"/>
  <c r="X89" i="8"/>
  <c r="B89" i="8"/>
  <c r="U88" i="8"/>
  <c r="T88" i="8"/>
  <c r="S88" i="8"/>
  <c r="V88" i="8" s="1"/>
  <c r="P88" i="8"/>
  <c r="O88" i="8"/>
  <c r="N88" i="8"/>
  <c r="Q88" i="8" s="1"/>
  <c r="K88" i="8"/>
  <c r="J88" i="8"/>
  <c r="I88" i="8"/>
  <c r="L88" i="8" s="1"/>
  <c r="F88" i="8"/>
  <c r="E88" i="8"/>
  <c r="D88" i="8"/>
  <c r="G88" i="8" s="1"/>
  <c r="U87" i="8"/>
  <c r="T87" i="8"/>
  <c r="S87" i="8"/>
  <c r="V87" i="8" s="1"/>
  <c r="P87" i="8"/>
  <c r="O87" i="8"/>
  <c r="N87" i="8"/>
  <c r="Q87" i="8" s="1"/>
  <c r="K87" i="8"/>
  <c r="J87" i="8"/>
  <c r="I87" i="8"/>
  <c r="L87" i="8" s="1"/>
  <c r="F87" i="8"/>
  <c r="E87" i="8"/>
  <c r="D87" i="8"/>
  <c r="G87" i="8" s="1"/>
  <c r="U86" i="8"/>
  <c r="T86" i="8"/>
  <c r="S86" i="8"/>
  <c r="V86" i="8" s="1"/>
  <c r="P86" i="8"/>
  <c r="O86" i="8"/>
  <c r="N86" i="8"/>
  <c r="Q86" i="8" s="1"/>
  <c r="K86" i="8"/>
  <c r="J86" i="8"/>
  <c r="I86" i="8"/>
  <c r="L86" i="8" s="1"/>
  <c r="F86" i="8"/>
  <c r="E86" i="8"/>
  <c r="D86" i="8"/>
  <c r="G86" i="8" s="1"/>
  <c r="U85" i="8"/>
  <c r="T85" i="8"/>
  <c r="S85" i="8"/>
  <c r="V85" i="8" s="1"/>
  <c r="P85" i="8"/>
  <c r="O85" i="8"/>
  <c r="N85" i="8"/>
  <c r="Q85" i="8" s="1"/>
  <c r="K85" i="8"/>
  <c r="J85" i="8"/>
  <c r="I85" i="8"/>
  <c r="L85" i="8" s="1"/>
  <c r="F85" i="8"/>
  <c r="E85" i="8"/>
  <c r="D85" i="8"/>
  <c r="G85" i="8" s="1"/>
  <c r="U84" i="8"/>
  <c r="T84" i="8"/>
  <c r="S84" i="8"/>
  <c r="V84" i="8" s="1"/>
  <c r="P84" i="8"/>
  <c r="O84" i="8"/>
  <c r="N84" i="8"/>
  <c r="Q84" i="8" s="1"/>
  <c r="K84" i="8"/>
  <c r="J84" i="8"/>
  <c r="I84" i="8"/>
  <c r="L84" i="8" s="1"/>
  <c r="F84" i="8"/>
  <c r="E84" i="8"/>
  <c r="D84" i="8"/>
  <c r="G84" i="8" s="1"/>
  <c r="U83" i="8"/>
  <c r="U89" i="8" s="1"/>
  <c r="T83" i="8"/>
  <c r="T89" i="8" s="1"/>
  <c r="S83" i="8"/>
  <c r="P83" i="8"/>
  <c r="P89" i="8" s="1"/>
  <c r="O83" i="8"/>
  <c r="O89" i="8" s="1"/>
  <c r="N83" i="8"/>
  <c r="K83" i="8"/>
  <c r="K89" i="8" s="1"/>
  <c r="J83" i="8"/>
  <c r="J89" i="8" s="1"/>
  <c r="I83" i="8"/>
  <c r="F83" i="8"/>
  <c r="F89" i="8" s="1"/>
  <c r="E83" i="8"/>
  <c r="E89" i="8" s="1"/>
  <c r="D83" i="8"/>
  <c r="X80" i="8"/>
  <c r="T80" i="8"/>
  <c r="O80" i="8"/>
  <c r="J80" i="8"/>
  <c r="E80" i="8"/>
  <c r="B80" i="8"/>
  <c r="U79" i="8"/>
  <c r="V79" i="8" s="1"/>
  <c r="Q79" i="8"/>
  <c r="N79" i="8"/>
  <c r="L79" i="8"/>
  <c r="G79" i="8"/>
  <c r="U78" i="8"/>
  <c r="T78" i="8"/>
  <c r="S78" i="8"/>
  <c r="V78" i="8" s="1"/>
  <c r="P78" i="8"/>
  <c r="O78" i="8"/>
  <c r="N78" i="8"/>
  <c r="Q78" i="8" s="1"/>
  <c r="K78" i="8"/>
  <c r="J78" i="8"/>
  <c r="I78" i="8"/>
  <c r="L78" i="8" s="1"/>
  <c r="F78" i="8"/>
  <c r="E78" i="8"/>
  <c r="D78" i="8"/>
  <c r="G78" i="8" s="1"/>
  <c r="U77" i="8"/>
  <c r="T77" i="8"/>
  <c r="S77" i="8"/>
  <c r="V77" i="8" s="1"/>
  <c r="P77" i="8"/>
  <c r="O77" i="8"/>
  <c r="N77" i="8"/>
  <c r="Q77" i="8" s="1"/>
  <c r="K77" i="8"/>
  <c r="J77" i="8"/>
  <c r="I77" i="8"/>
  <c r="L77" i="8" s="1"/>
  <c r="F77" i="8"/>
  <c r="E77" i="8"/>
  <c r="D77" i="8"/>
  <c r="G77" i="8" s="1"/>
  <c r="U76" i="8"/>
  <c r="T76" i="8"/>
  <c r="S76" i="8"/>
  <c r="V76" i="8" s="1"/>
  <c r="P76" i="8"/>
  <c r="O76" i="8"/>
  <c r="N76" i="8"/>
  <c r="Q76" i="8" s="1"/>
  <c r="K76" i="8"/>
  <c r="J76" i="8"/>
  <c r="I76" i="8"/>
  <c r="L76" i="8" s="1"/>
  <c r="F76" i="8"/>
  <c r="E76" i="8"/>
  <c r="D76" i="8"/>
  <c r="G76" i="8" s="1"/>
  <c r="U75" i="8"/>
  <c r="T75" i="8"/>
  <c r="S75" i="8"/>
  <c r="V75" i="8" s="1"/>
  <c r="P75" i="8"/>
  <c r="O75" i="8"/>
  <c r="N75" i="8"/>
  <c r="Q75" i="8" s="1"/>
  <c r="K75" i="8"/>
  <c r="J75" i="8"/>
  <c r="I75" i="8"/>
  <c r="L75" i="8" s="1"/>
  <c r="F75" i="8"/>
  <c r="E75" i="8"/>
  <c r="D75" i="8"/>
  <c r="G75" i="8" s="1"/>
  <c r="U74" i="8"/>
  <c r="T74" i="8"/>
  <c r="S74" i="8"/>
  <c r="V74" i="8" s="1"/>
  <c r="P74" i="8"/>
  <c r="O74" i="8"/>
  <c r="N74" i="8"/>
  <c r="Q74" i="8" s="1"/>
  <c r="K74" i="8"/>
  <c r="J74" i="8"/>
  <c r="I74" i="8"/>
  <c r="L74" i="8" s="1"/>
  <c r="F74" i="8"/>
  <c r="E74" i="8"/>
  <c r="D74" i="8"/>
  <c r="G74" i="8" s="1"/>
  <c r="U73" i="8"/>
  <c r="T73" i="8"/>
  <c r="S73" i="8"/>
  <c r="V73" i="8" s="1"/>
  <c r="P73" i="8"/>
  <c r="O73" i="8"/>
  <c r="N73" i="8"/>
  <c r="Q73" i="8" s="1"/>
  <c r="K73" i="8"/>
  <c r="J73" i="8"/>
  <c r="I73" i="8"/>
  <c r="L73" i="8" s="1"/>
  <c r="G73" i="8"/>
  <c r="F73" i="8"/>
  <c r="E73" i="8"/>
  <c r="D73" i="8"/>
  <c r="V72" i="8"/>
  <c r="U72" i="8"/>
  <c r="T72" i="8"/>
  <c r="S72" i="8"/>
  <c r="Q72" i="8"/>
  <c r="P72" i="8"/>
  <c r="O72" i="8"/>
  <c r="N72" i="8"/>
  <c r="L72" i="8"/>
  <c r="K72" i="8"/>
  <c r="J72" i="8"/>
  <c r="I72" i="8"/>
  <c r="G72" i="8"/>
  <c r="F72" i="8"/>
  <c r="E72" i="8"/>
  <c r="D72" i="8"/>
  <c r="V71" i="8"/>
  <c r="U71" i="8"/>
  <c r="U80" i="8" s="1"/>
  <c r="T71" i="8"/>
  <c r="S71" i="8"/>
  <c r="Q71" i="8"/>
  <c r="P71" i="8"/>
  <c r="P80" i="8" s="1"/>
  <c r="O71" i="8"/>
  <c r="N71" i="8"/>
  <c r="N80" i="8" s="1"/>
  <c r="L71" i="8"/>
  <c r="K71" i="8"/>
  <c r="K80" i="8" s="1"/>
  <c r="J71" i="8"/>
  <c r="I71" i="8"/>
  <c r="I80" i="8" s="1"/>
  <c r="G71" i="8"/>
  <c r="F71" i="8"/>
  <c r="F80" i="8" s="1"/>
  <c r="E71" i="8"/>
  <c r="X62" i="8"/>
  <c r="U62" i="8"/>
  <c r="K62" i="8"/>
  <c r="B62" i="8"/>
  <c r="U61" i="8"/>
  <c r="T61" i="8"/>
  <c r="V61" i="8" s="1"/>
  <c r="S61" i="8"/>
  <c r="P61" i="8"/>
  <c r="O61" i="8"/>
  <c r="N61" i="8"/>
  <c r="Q61" i="8" s="1"/>
  <c r="K61" i="8"/>
  <c r="J61" i="8"/>
  <c r="I61" i="8"/>
  <c r="L61" i="8" s="1"/>
  <c r="F61" i="8"/>
  <c r="E61" i="8"/>
  <c r="D61" i="8"/>
  <c r="G61" i="8" s="1"/>
  <c r="U60" i="8"/>
  <c r="T60" i="8"/>
  <c r="S60" i="8"/>
  <c r="V60" i="8" s="1"/>
  <c r="P60" i="8"/>
  <c r="O60" i="8"/>
  <c r="N60" i="8"/>
  <c r="Q60" i="8" s="1"/>
  <c r="K60" i="8"/>
  <c r="J60" i="8"/>
  <c r="I60" i="8"/>
  <c r="L60" i="8" s="1"/>
  <c r="F60" i="8"/>
  <c r="E60" i="8"/>
  <c r="D60" i="8"/>
  <c r="G60" i="8" s="1"/>
  <c r="U59" i="8"/>
  <c r="T59" i="8"/>
  <c r="T62" i="8" s="1"/>
  <c r="S59" i="8"/>
  <c r="S62" i="8" s="1"/>
  <c r="P59" i="8"/>
  <c r="P62" i="8" s="1"/>
  <c r="O59" i="8"/>
  <c r="O62" i="8" s="1"/>
  <c r="N59" i="8"/>
  <c r="N62" i="8" s="1"/>
  <c r="K59" i="8"/>
  <c r="J59" i="8"/>
  <c r="J62" i="8" s="1"/>
  <c r="I59" i="8"/>
  <c r="I62" i="8" s="1"/>
  <c r="F59" i="8"/>
  <c r="F62" i="8" s="1"/>
  <c r="E59" i="8"/>
  <c r="E62" i="8" s="1"/>
  <c r="D59" i="8"/>
  <c r="D62" i="8" s="1"/>
  <c r="X56" i="8"/>
  <c r="V56" i="8"/>
  <c r="Q56" i="8"/>
  <c r="L56" i="8"/>
  <c r="G56" i="8"/>
  <c r="B56" i="8"/>
  <c r="V55" i="8"/>
  <c r="Q55" i="8"/>
  <c r="L55" i="8"/>
  <c r="G55" i="8"/>
  <c r="X52" i="8"/>
  <c r="B52" i="8"/>
  <c r="U51" i="8"/>
  <c r="T51" i="8"/>
  <c r="S51" i="8"/>
  <c r="V51" i="8" s="1"/>
  <c r="Q51" i="8"/>
  <c r="L51" i="8"/>
  <c r="G51" i="8"/>
  <c r="U50" i="8"/>
  <c r="T50" i="8"/>
  <c r="S50" i="8"/>
  <c r="V50" i="8" s="1"/>
  <c r="P50" i="8"/>
  <c r="P52" i="8" s="1"/>
  <c r="O50" i="8"/>
  <c r="O52" i="8" s="1"/>
  <c r="N50" i="8"/>
  <c r="Q50" i="8" s="1"/>
  <c r="K50" i="8"/>
  <c r="K52" i="8" s="1"/>
  <c r="J50" i="8"/>
  <c r="J52" i="8" s="1"/>
  <c r="I50" i="8"/>
  <c r="L50" i="8" s="1"/>
  <c r="F50" i="8"/>
  <c r="F52" i="8" s="1"/>
  <c r="E50" i="8"/>
  <c r="E52" i="8" s="1"/>
  <c r="D50" i="8"/>
  <c r="G50" i="8" s="1"/>
  <c r="U49" i="8"/>
  <c r="U52" i="8" s="1"/>
  <c r="T49" i="8"/>
  <c r="T52" i="8" s="1"/>
  <c r="S49" i="8"/>
  <c r="V49" i="8" s="1"/>
  <c r="Q49" i="8"/>
  <c r="L49" i="8"/>
  <c r="G49" i="8"/>
  <c r="X46" i="8"/>
  <c r="S46" i="8"/>
  <c r="N46" i="8"/>
  <c r="I46" i="8"/>
  <c r="D46" i="8"/>
  <c r="B46" i="8"/>
  <c r="U45" i="8"/>
  <c r="T45" i="8"/>
  <c r="S45" i="8"/>
  <c r="V45" i="8" s="1"/>
  <c r="P45" i="8"/>
  <c r="O45" i="8"/>
  <c r="N45" i="8"/>
  <c r="Q45" i="8" s="1"/>
  <c r="K45" i="8"/>
  <c r="J45" i="8"/>
  <c r="I45" i="8"/>
  <c r="L45" i="8" s="1"/>
  <c r="F45" i="8"/>
  <c r="G45" i="8" s="1"/>
  <c r="V44" i="8"/>
  <c r="U44" i="8"/>
  <c r="U46" i="8" s="1"/>
  <c r="T44" i="8"/>
  <c r="T46" i="8" s="1"/>
  <c r="S44" i="8"/>
  <c r="Q44" i="8"/>
  <c r="P44" i="8"/>
  <c r="P46" i="8" s="1"/>
  <c r="O44" i="8"/>
  <c r="O46" i="8" s="1"/>
  <c r="N44" i="8"/>
  <c r="L44" i="8"/>
  <c r="K44" i="8"/>
  <c r="K46" i="8" s="1"/>
  <c r="J44" i="8"/>
  <c r="J46" i="8" s="1"/>
  <c r="I44" i="8"/>
  <c r="G44" i="8"/>
  <c r="G46" i="8" s="1"/>
  <c r="F44" i="8"/>
  <c r="F46" i="8" s="1"/>
  <c r="E44" i="8"/>
  <c r="E46" i="8" s="1"/>
  <c r="D44" i="8"/>
  <c r="X38" i="8"/>
  <c r="S38" i="8"/>
  <c r="N38" i="8"/>
  <c r="I38" i="8"/>
  <c r="D38" i="8"/>
  <c r="B38" i="8"/>
  <c r="U37" i="8"/>
  <c r="U38" i="8" s="1"/>
  <c r="T37" i="8"/>
  <c r="T38" i="8" s="1"/>
  <c r="S37" i="8"/>
  <c r="V37" i="8" s="1"/>
  <c r="V38" i="8" s="1"/>
  <c r="P37" i="8"/>
  <c r="P38" i="8" s="1"/>
  <c r="O37" i="8"/>
  <c r="O38" i="8" s="1"/>
  <c r="N37" i="8"/>
  <c r="Q37" i="8" s="1"/>
  <c r="Q38" i="8" s="1"/>
  <c r="K37" i="8"/>
  <c r="K38" i="8" s="1"/>
  <c r="J37" i="8"/>
  <c r="J38" i="8" s="1"/>
  <c r="I37" i="8"/>
  <c r="L37" i="8" s="1"/>
  <c r="L38" i="8" s="1"/>
  <c r="F37" i="8"/>
  <c r="F38" i="8" s="1"/>
  <c r="E37" i="8"/>
  <c r="E38" i="8" s="1"/>
  <c r="D37" i="8"/>
  <c r="G37" i="8" s="1"/>
  <c r="G38" i="8" s="1"/>
  <c r="X33" i="8"/>
  <c r="U33" i="8"/>
  <c r="T33" i="8"/>
  <c r="P33" i="8"/>
  <c r="O33" i="8"/>
  <c r="K33" i="8"/>
  <c r="J33" i="8"/>
  <c r="F33" i="8"/>
  <c r="E33" i="8"/>
  <c r="B33" i="8"/>
  <c r="V32" i="8"/>
  <c r="V33" i="8" s="1"/>
  <c r="U32" i="8"/>
  <c r="T32" i="8"/>
  <c r="S32" i="8"/>
  <c r="S33" i="8" s="1"/>
  <c r="Q32" i="8"/>
  <c r="Q33" i="8" s="1"/>
  <c r="P32" i="8"/>
  <c r="O32" i="8"/>
  <c r="N32" i="8"/>
  <c r="N33" i="8" s="1"/>
  <c r="L32" i="8"/>
  <c r="L33" i="8" s="1"/>
  <c r="K32" i="8"/>
  <c r="J32" i="8"/>
  <c r="I32" i="8"/>
  <c r="I33" i="8" s="1"/>
  <c r="G32" i="8"/>
  <c r="G33" i="8" s="1"/>
  <c r="F32" i="8"/>
  <c r="E32" i="8"/>
  <c r="D32" i="8"/>
  <c r="D33" i="8" s="1"/>
  <c r="X29" i="8"/>
  <c r="S29" i="8"/>
  <c r="N29" i="8"/>
  <c r="I29" i="8"/>
  <c r="D29" i="8"/>
  <c r="G29" i="8" s="1"/>
  <c r="B29" i="8"/>
  <c r="U28" i="8"/>
  <c r="T28" i="8"/>
  <c r="S28" i="8"/>
  <c r="V28" i="8" s="1"/>
  <c r="P28" i="8"/>
  <c r="O28" i="8"/>
  <c r="N28" i="8"/>
  <c r="Q28" i="8" s="1"/>
  <c r="K28" i="8"/>
  <c r="J28" i="8"/>
  <c r="I28" i="8"/>
  <c r="L28" i="8" s="1"/>
  <c r="F28" i="8"/>
  <c r="E28" i="8"/>
  <c r="D28" i="8"/>
  <c r="G28" i="8" s="1"/>
  <c r="U27" i="8"/>
  <c r="T27" i="8"/>
  <c r="S27" i="8"/>
  <c r="V27" i="8" s="1"/>
  <c r="P27" i="8"/>
  <c r="O27" i="8"/>
  <c r="N27" i="8"/>
  <c r="Q27" i="8" s="1"/>
  <c r="K27" i="8"/>
  <c r="J27" i="8"/>
  <c r="I27" i="8"/>
  <c r="L27" i="8" s="1"/>
  <c r="G27" i="8"/>
  <c r="F27" i="8"/>
  <c r="V26" i="8"/>
  <c r="U26" i="8"/>
  <c r="U29" i="8" s="1"/>
  <c r="T26" i="8"/>
  <c r="T29" i="8" s="1"/>
  <c r="S26" i="8"/>
  <c r="Q26" i="8"/>
  <c r="P26" i="8"/>
  <c r="P29" i="8" s="1"/>
  <c r="O26" i="8"/>
  <c r="O29" i="8" s="1"/>
  <c r="N26" i="8"/>
  <c r="L26" i="8"/>
  <c r="K26" i="8"/>
  <c r="K29" i="8" s="1"/>
  <c r="J26" i="8"/>
  <c r="J29" i="8" s="1"/>
  <c r="I26" i="8"/>
  <c r="G26" i="8"/>
  <c r="F26" i="8"/>
  <c r="F29" i="8" s="1"/>
  <c r="E26" i="8"/>
  <c r="E29" i="8" s="1"/>
  <c r="D26" i="8"/>
  <c r="X23" i="8"/>
  <c r="B23" i="8"/>
  <c r="U22" i="8"/>
  <c r="U23" i="8" s="1"/>
  <c r="T22" i="8"/>
  <c r="T23" i="8" s="1"/>
  <c r="S22" i="8"/>
  <c r="V22" i="8" s="1"/>
  <c r="V23" i="8" s="1"/>
  <c r="P22" i="8"/>
  <c r="P23" i="8" s="1"/>
  <c r="O22" i="8"/>
  <c r="O23" i="8" s="1"/>
  <c r="N22" i="8"/>
  <c r="Q22" i="8" s="1"/>
  <c r="Q23" i="8" s="1"/>
  <c r="K22" i="8"/>
  <c r="K23" i="8" s="1"/>
  <c r="J22" i="8"/>
  <c r="J23" i="8" s="1"/>
  <c r="I22" i="8"/>
  <c r="L22" i="8" s="1"/>
  <c r="L23" i="8" s="1"/>
  <c r="G22" i="8"/>
  <c r="G23" i="8" s="1"/>
  <c r="F22" i="8"/>
  <c r="F23" i="8" s="1"/>
  <c r="E22" i="8"/>
  <c r="E23" i="8" s="1"/>
  <c r="X19" i="8"/>
  <c r="S19" i="8"/>
  <c r="N19" i="8"/>
  <c r="I19" i="8"/>
  <c r="D19" i="8"/>
  <c r="B19" i="8"/>
  <c r="U18" i="8"/>
  <c r="U19" i="8" s="1"/>
  <c r="T18" i="8"/>
  <c r="T19" i="8" s="1"/>
  <c r="S18" i="8"/>
  <c r="V18" i="8" s="1"/>
  <c r="V19" i="8" s="1"/>
  <c r="P18" i="8"/>
  <c r="P19" i="8" s="1"/>
  <c r="O18" i="8"/>
  <c r="O19" i="8" s="1"/>
  <c r="N18" i="8"/>
  <c r="Q18" i="8" s="1"/>
  <c r="Q19" i="8" s="1"/>
  <c r="K18" i="8"/>
  <c r="K19" i="8" s="1"/>
  <c r="J18" i="8"/>
  <c r="J19" i="8" s="1"/>
  <c r="I18" i="8"/>
  <c r="L18" i="8" s="1"/>
  <c r="L19" i="8" s="1"/>
  <c r="F18" i="8"/>
  <c r="F19" i="8" s="1"/>
  <c r="E18" i="8"/>
  <c r="E19" i="8" s="1"/>
  <c r="D18" i="8"/>
  <c r="G18" i="8" s="1"/>
  <c r="G19" i="8" s="1"/>
  <c r="X15" i="8"/>
  <c r="X64" i="8" s="1"/>
  <c r="B15" i="8"/>
  <c r="B64" i="8" s="1"/>
  <c r="U14" i="8"/>
  <c r="U15" i="8" s="1"/>
  <c r="U64" i="8" s="1"/>
  <c r="T14" i="8"/>
  <c r="S14" i="8"/>
  <c r="V14" i="8" s="1"/>
  <c r="P14" i="8"/>
  <c r="P15" i="8" s="1"/>
  <c r="O14" i="8"/>
  <c r="N14" i="8"/>
  <c r="Q14" i="8" s="1"/>
  <c r="K14" i="8"/>
  <c r="K15" i="8" s="1"/>
  <c r="J14" i="8"/>
  <c r="I14" i="8"/>
  <c r="L14" i="8" s="1"/>
  <c r="F14" i="8"/>
  <c r="F15" i="8" s="1"/>
  <c r="F64" i="8" s="1"/>
  <c r="E14" i="8"/>
  <c r="G14" i="8" s="1"/>
  <c r="U13" i="8"/>
  <c r="T13" i="8"/>
  <c r="T15" i="8" s="1"/>
  <c r="S13" i="8"/>
  <c r="S15" i="8" s="1"/>
  <c r="P13" i="8"/>
  <c r="O13" i="8"/>
  <c r="O15" i="8" s="1"/>
  <c r="N13" i="8"/>
  <c r="N15" i="8" s="1"/>
  <c r="K13" i="8"/>
  <c r="J13" i="8"/>
  <c r="J15" i="8" s="1"/>
  <c r="I13" i="8"/>
  <c r="I15" i="8" s="1"/>
  <c r="F13" i="8"/>
  <c r="E13" i="8"/>
  <c r="E15" i="8" s="1"/>
  <c r="E64" i="8" s="1"/>
  <c r="T64" i="8" l="1"/>
  <c r="D64" i="8"/>
  <c r="L29" i="8"/>
  <c r="L46" i="8"/>
  <c r="I64" i="8"/>
  <c r="O64" i="8"/>
  <c r="P64" i="8"/>
  <c r="Q29" i="8"/>
  <c r="Q46" i="8"/>
  <c r="S64" i="8"/>
  <c r="J64" i="8"/>
  <c r="K64" i="8"/>
  <c r="V29" i="8"/>
  <c r="V46" i="8"/>
  <c r="S23" i="8"/>
  <c r="D52" i="8"/>
  <c r="G52" i="8" s="1"/>
  <c r="S52" i="8"/>
  <c r="V52" i="8" s="1"/>
  <c r="F104" i="8"/>
  <c r="L83" i="8"/>
  <c r="I89" i="8"/>
  <c r="L89" i="8" s="1"/>
  <c r="G93" i="8"/>
  <c r="D95" i="8"/>
  <c r="G95" i="8" s="1"/>
  <c r="L102" i="8"/>
  <c r="U104" i="8"/>
  <c r="L100" i="8"/>
  <c r="L101" i="8"/>
  <c r="O104" i="8"/>
  <c r="G109" i="8"/>
  <c r="G110" i="8" s="1"/>
  <c r="Q113" i="8"/>
  <c r="N116" i="8"/>
  <c r="Q116" i="8" s="1"/>
  <c r="G119" i="8"/>
  <c r="G120" i="8" s="1"/>
  <c r="Q124" i="8"/>
  <c r="Q125" i="8" s="1"/>
  <c r="N125" i="8"/>
  <c r="G128" i="8"/>
  <c r="G129" i="8" s="1"/>
  <c r="Q132" i="8"/>
  <c r="Q133" i="8" s="1"/>
  <c r="N133" i="8"/>
  <c r="N135" i="8" s="1"/>
  <c r="Q135" i="8" s="1"/>
  <c r="G140" i="8"/>
  <c r="D142" i="8"/>
  <c r="G142" i="8" s="1"/>
  <c r="L149" i="8"/>
  <c r="J155" i="8"/>
  <c r="J157" i="8" s="1"/>
  <c r="J234" i="8" s="1"/>
  <c r="G185" i="8"/>
  <c r="G186" i="8" s="1"/>
  <c r="D186" i="8"/>
  <c r="J188" i="8"/>
  <c r="P188" i="8"/>
  <c r="B188" i="8"/>
  <c r="F249" i="8"/>
  <c r="G249" i="8" s="1"/>
  <c r="G248" i="8"/>
  <c r="N23" i="8"/>
  <c r="N64" i="8" s="1"/>
  <c r="I52" i="8"/>
  <c r="L52" i="8" s="1"/>
  <c r="Q83" i="8"/>
  <c r="N89" i="8"/>
  <c r="Q89" i="8" s="1"/>
  <c r="L93" i="8"/>
  <c r="I95" i="8"/>
  <c r="L95" i="8" s="1"/>
  <c r="Q102" i="8"/>
  <c r="V124" i="8"/>
  <c r="V125" i="8" s="1"/>
  <c r="S125" i="8"/>
  <c r="V132" i="8"/>
  <c r="V133" i="8" s="1"/>
  <c r="S133" i="8"/>
  <c r="O155" i="8"/>
  <c r="O157" i="8" s="1"/>
  <c r="O234" i="8" s="1"/>
  <c r="Q149" i="8"/>
  <c r="G175" i="8"/>
  <c r="D178" i="8"/>
  <c r="G178" i="8" s="1"/>
  <c r="G13" i="8"/>
  <c r="G15" i="8" s="1"/>
  <c r="L13" i="8"/>
  <c r="L15" i="8" s="1"/>
  <c r="Q13" i="8"/>
  <c r="Q15" i="8" s="1"/>
  <c r="V13" i="8"/>
  <c r="V15" i="8" s="1"/>
  <c r="G59" i="8"/>
  <c r="L59" i="8"/>
  <c r="Q59" i="8"/>
  <c r="V59" i="8"/>
  <c r="L80" i="8"/>
  <c r="Q80" i="8"/>
  <c r="S80" i="8"/>
  <c r="V80" i="8" s="1"/>
  <c r="D80" i="8"/>
  <c r="G80" i="8" s="1"/>
  <c r="G83" i="8"/>
  <c r="D89" i="8"/>
  <c r="G89" i="8" s="1"/>
  <c r="N95" i="8"/>
  <c r="Q95" i="8" s="1"/>
  <c r="Q92" i="8"/>
  <c r="V93" i="8"/>
  <c r="S95" i="8"/>
  <c r="V95" i="8" s="1"/>
  <c r="G102" i="8"/>
  <c r="L98" i="8"/>
  <c r="P104" i="8"/>
  <c r="L99" i="8"/>
  <c r="G100" i="8"/>
  <c r="G101" i="8"/>
  <c r="T104" i="8"/>
  <c r="V109" i="8"/>
  <c r="V110" i="8" s="1"/>
  <c r="L113" i="8"/>
  <c r="I116" i="8"/>
  <c r="L116" i="8" s="1"/>
  <c r="V119" i="8"/>
  <c r="V120" i="8" s="1"/>
  <c r="L124" i="8"/>
  <c r="L125" i="8" s="1"/>
  <c r="I125" i="8"/>
  <c r="V128" i="8"/>
  <c r="V129" i="8" s="1"/>
  <c r="L132" i="8"/>
  <c r="L133" i="8" s="1"/>
  <c r="I133" i="8"/>
  <c r="K135" i="8"/>
  <c r="U135" i="8"/>
  <c r="V140" i="8"/>
  <c r="V142" i="8" s="1"/>
  <c r="S142" i="8"/>
  <c r="Q145" i="8"/>
  <c r="Q146" i="8" s="1"/>
  <c r="E155" i="8"/>
  <c r="E157" i="8" s="1"/>
  <c r="I23" i="8"/>
  <c r="N52" i="8"/>
  <c r="Q52" i="8" s="1"/>
  <c r="V113" i="8"/>
  <c r="S116" i="8"/>
  <c r="V116" i="8" s="1"/>
  <c r="L140" i="8"/>
  <c r="I142" i="8"/>
  <c r="L142" i="8" s="1"/>
  <c r="L229" i="8"/>
  <c r="L230" i="8" s="1"/>
  <c r="I230" i="8"/>
  <c r="G62" i="8"/>
  <c r="L62" i="8"/>
  <c r="Q62" i="8"/>
  <c r="V62" i="8"/>
  <c r="V83" i="8"/>
  <c r="S89" i="8"/>
  <c r="V89" i="8" s="1"/>
  <c r="G98" i="8"/>
  <c r="K104" i="8"/>
  <c r="V102" i="8"/>
  <c r="S104" i="8"/>
  <c r="G99" i="8"/>
  <c r="E104" i="8"/>
  <c r="G113" i="8"/>
  <c r="D116" i="8"/>
  <c r="G116" i="8" s="1"/>
  <c r="G124" i="8"/>
  <c r="G125" i="8" s="1"/>
  <c r="D125" i="8"/>
  <c r="G132" i="8"/>
  <c r="G133" i="8" s="1"/>
  <c r="D133" i="8"/>
  <c r="D135" i="8" s="1"/>
  <c r="G135" i="8" s="1"/>
  <c r="B135" i="8"/>
  <c r="Q140" i="8"/>
  <c r="Q142" i="8" s="1"/>
  <c r="N142" i="8"/>
  <c r="L145" i="8"/>
  <c r="L146" i="8" s="1"/>
  <c r="T155" i="8"/>
  <c r="T157" i="8" s="1"/>
  <c r="V149" i="8"/>
  <c r="G166" i="8"/>
  <c r="D168" i="8"/>
  <c r="G168" i="8" s="1"/>
  <c r="N194" i="8"/>
  <c r="Q193" i="8"/>
  <c r="Q194" i="8" s="1"/>
  <c r="V145" i="8"/>
  <c r="V146" i="8" s="1"/>
  <c r="F157" i="8"/>
  <c r="K155" i="8"/>
  <c r="K157" i="8" s="1"/>
  <c r="P155" i="8"/>
  <c r="P157" i="8" s="1"/>
  <c r="U157" i="8"/>
  <c r="Q154" i="8"/>
  <c r="V166" i="8"/>
  <c r="V168" i="8" s="1"/>
  <c r="S168" i="8"/>
  <c r="V175" i="8"/>
  <c r="S178" i="8"/>
  <c r="V178" i="8" s="1"/>
  <c r="K188" i="8"/>
  <c r="V185" i="8"/>
  <c r="V186" i="8" s="1"/>
  <c r="S186" i="8"/>
  <c r="I194" i="8"/>
  <c r="L193" i="8"/>
  <c r="L194" i="8" s="1"/>
  <c r="L205" i="8"/>
  <c r="L206" i="8" s="1"/>
  <c r="I206" i="8"/>
  <c r="Q150" i="8"/>
  <c r="Q151" i="8"/>
  <c r="Q152" i="8"/>
  <c r="Q153" i="8"/>
  <c r="L154" i="8"/>
  <c r="Q166" i="8"/>
  <c r="Q168" i="8" s="1"/>
  <c r="N168" i="8"/>
  <c r="Q175" i="8"/>
  <c r="N178" i="8"/>
  <c r="Q178" i="8" s="1"/>
  <c r="F188" i="8"/>
  <c r="Q185" i="8"/>
  <c r="Q186" i="8" s="1"/>
  <c r="N186" i="8"/>
  <c r="D194" i="8"/>
  <c r="G193" i="8"/>
  <c r="G194" i="8" s="1"/>
  <c r="L213" i="8"/>
  <c r="L214" i="8" s="1"/>
  <c r="I214" i="8"/>
  <c r="E232" i="8"/>
  <c r="E234" i="8" s="1"/>
  <c r="E236" i="8" s="1"/>
  <c r="E251" i="8" s="1"/>
  <c r="G155" i="8"/>
  <c r="D157" i="8"/>
  <c r="I157" i="8"/>
  <c r="L157" i="8" s="1"/>
  <c r="N157" i="8"/>
  <c r="S157" i="8"/>
  <c r="V157" i="8" s="1"/>
  <c r="L150" i="8"/>
  <c r="L151" i="8"/>
  <c r="L152" i="8"/>
  <c r="L153" i="8"/>
  <c r="L166" i="8"/>
  <c r="I168" i="8"/>
  <c r="L168" i="8" s="1"/>
  <c r="L175" i="8"/>
  <c r="I178" i="8"/>
  <c r="L178" i="8" s="1"/>
  <c r="L185" i="8"/>
  <c r="L186" i="8" s="1"/>
  <c r="I186" i="8"/>
  <c r="U188" i="8"/>
  <c r="U234" i="8" s="1"/>
  <c r="U236" i="8" s="1"/>
  <c r="U251" i="8" s="1"/>
  <c r="S194" i="8"/>
  <c r="V193" i="8"/>
  <c r="V194" i="8" s="1"/>
  <c r="L221" i="8"/>
  <c r="L222" i="8" s="1"/>
  <c r="I222" i="8"/>
  <c r="T234" i="8"/>
  <c r="G239" i="8"/>
  <c r="D241" i="8"/>
  <c r="G241" i="8" s="1"/>
  <c r="G162" i="8"/>
  <c r="G163" i="8" s="1"/>
  <c r="L162" i="8"/>
  <c r="L163" i="8" s="1"/>
  <c r="Q162" i="8"/>
  <c r="Q163" i="8" s="1"/>
  <c r="V162" i="8"/>
  <c r="V163" i="8" s="1"/>
  <c r="G171" i="8"/>
  <c r="G172" i="8" s="1"/>
  <c r="L171" i="8"/>
  <c r="L172" i="8" s="1"/>
  <c r="Q171" i="8"/>
  <c r="Q172" i="8" s="1"/>
  <c r="V171" i="8"/>
  <c r="V172" i="8" s="1"/>
  <c r="G181" i="8"/>
  <c r="G182" i="8" s="1"/>
  <c r="L181" i="8"/>
  <c r="L182" i="8" s="1"/>
  <c r="Q181" i="8"/>
  <c r="Q182" i="8" s="1"/>
  <c r="V181" i="8"/>
  <c r="V182" i="8" s="1"/>
  <c r="G205" i="8"/>
  <c r="G206" i="8" s="1"/>
  <c r="D206" i="8"/>
  <c r="G213" i="8"/>
  <c r="G214" i="8" s="1"/>
  <c r="D214" i="8"/>
  <c r="G221" i="8"/>
  <c r="G222" i="8" s="1"/>
  <c r="D222" i="8"/>
  <c r="G229" i="8"/>
  <c r="G230" i="8" s="1"/>
  <c r="D230" i="8"/>
  <c r="P232" i="8"/>
  <c r="B232" i="8"/>
  <c r="B234" i="8" s="1"/>
  <c r="B236" i="8" s="1"/>
  <c r="B251" i="8" s="1"/>
  <c r="V239" i="8"/>
  <c r="S241" i="8"/>
  <c r="V241" i="8" s="1"/>
  <c r="V205" i="8"/>
  <c r="V206" i="8" s="1"/>
  <c r="S206" i="8"/>
  <c r="V213" i="8"/>
  <c r="V214" i="8" s="1"/>
  <c r="S214" i="8"/>
  <c r="V221" i="8"/>
  <c r="V222" i="8" s="1"/>
  <c r="S222" i="8"/>
  <c r="K232" i="8"/>
  <c r="V229" i="8"/>
  <c r="V230" i="8" s="1"/>
  <c r="S230" i="8"/>
  <c r="X234" i="8"/>
  <c r="X236" i="8" s="1"/>
  <c r="X251" i="8" s="1"/>
  <c r="Q239" i="8"/>
  <c r="N241" i="8"/>
  <c r="Q241" i="8" s="1"/>
  <c r="P249" i="8"/>
  <c r="Q249" i="8" s="1"/>
  <c r="Q248" i="8"/>
  <c r="Q205" i="8"/>
  <c r="Q206" i="8" s="1"/>
  <c r="N206" i="8"/>
  <c r="Q213" i="8"/>
  <c r="Q214" i="8" s="1"/>
  <c r="N214" i="8"/>
  <c r="Q221" i="8"/>
  <c r="Q222" i="8" s="1"/>
  <c r="N222" i="8"/>
  <c r="F232" i="8"/>
  <c r="Q229" i="8"/>
  <c r="Q230" i="8" s="1"/>
  <c r="N230" i="8"/>
  <c r="L239" i="8"/>
  <c r="I241" i="8"/>
  <c r="L241" i="8" s="1"/>
  <c r="G197" i="8"/>
  <c r="G198" i="8" s="1"/>
  <c r="L197" i="8"/>
  <c r="L198" i="8" s="1"/>
  <c r="Q197" i="8"/>
  <c r="Q198" i="8" s="1"/>
  <c r="V197" i="8"/>
  <c r="V198" i="8" s="1"/>
  <c r="G209" i="8"/>
  <c r="G210" i="8" s="1"/>
  <c r="L209" i="8"/>
  <c r="L210" i="8" s="1"/>
  <c r="Q209" i="8"/>
  <c r="Q210" i="8" s="1"/>
  <c r="V209" i="8"/>
  <c r="V210" i="8" s="1"/>
  <c r="G217" i="8"/>
  <c r="G218" i="8" s="1"/>
  <c r="L217" i="8"/>
  <c r="L218" i="8" s="1"/>
  <c r="Q217" i="8"/>
  <c r="Q218" i="8" s="1"/>
  <c r="V217" i="8"/>
  <c r="V218" i="8" s="1"/>
  <c r="G244" i="8"/>
  <c r="G245" i="8" s="1"/>
  <c r="L244" i="8"/>
  <c r="L245" i="8" s="1"/>
  <c r="Q244" i="8"/>
  <c r="Q245" i="8" s="1"/>
  <c r="V244" i="8"/>
  <c r="V245" i="8" s="1"/>
  <c r="L248" i="8"/>
  <c r="V248" i="8"/>
  <c r="Q64" i="8" l="1"/>
  <c r="D104" i="8"/>
  <c r="G104" i="8" s="1"/>
  <c r="G64" i="8"/>
  <c r="F234" i="8"/>
  <c r="F236" i="8" s="1"/>
  <c r="F251" i="8" s="1"/>
  <c r="S232" i="8"/>
  <c r="P234" i="8"/>
  <c r="P236" i="8" s="1"/>
  <c r="P251" i="8" s="1"/>
  <c r="V155" i="8"/>
  <c r="L155" i="8"/>
  <c r="N188" i="8"/>
  <c r="Q188" i="8" s="1"/>
  <c r="S188" i="8"/>
  <c r="V188" i="8" s="1"/>
  <c r="V104" i="8"/>
  <c r="I135" i="8"/>
  <c r="L135" i="8" s="1"/>
  <c r="S135" i="8"/>
  <c r="V135" i="8" s="1"/>
  <c r="N104" i="8"/>
  <c r="Q104" i="8" s="1"/>
  <c r="I104" i="8"/>
  <c r="L104" i="8" s="1"/>
  <c r="D232" i="8"/>
  <c r="I188" i="8"/>
  <c r="L188" i="8" s="1"/>
  <c r="Q157" i="8"/>
  <c r="G157" i="8"/>
  <c r="D188" i="8"/>
  <c r="G188" i="8" s="1"/>
  <c r="V64" i="8"/>
  <c r="T236" i="8"/>
  <c r="T251" i="8" s="1"/>
  <c r="J236" i="8"/>
  <c r="J251" i="8" s="1"/>
  <c r="L64" i="8"/>
  <c r="N232" i="8"/>
  <c r="K234" i="8"/>
  <c r="K236" i="8" s="1"/>
  <c r="K251" i="8" s="1"/>
  <c r="Q155" i="8"/>
  <c r="I232" i="8"/>
  <c r="O236" i="8"/>
  <c r="O251" i="8" s="1"/>
  <c r="V232" i="8" l="1"/>
  <c r="S234" i="8"/>
  <c r="Q232" i="8"/>
  <c r="N234" i="8"/>
  <c r="G232" i="8"/>
  <c r="D234" i="8"/>
  <c r="L232" i="8"/>
  <c r="I234" i="8"/>
  <c r="Q234" i="8" l="1"/>
  <c r="N236" i="8"/>
  <c r="G234" i="8"/>
  <c r="D236" i="8"/>
  <c r="L234" i="8"/>
  <c r="I236" i="8"/>
  <c r="V234" i="8"/>
  <c r="S236" i="8"/>
  <c r="S251" i="8" l="1"/>
  <c r="V236" i="8"/>
  <c r="V251" i="8" s="1"/>
  <c r="D251" i="8"/>
  <c r="G236" i="8"/>
  <c r="G251" i="8" s="1"/>
  <c r="I251" i="8"/>
  <c r="L236" i="8"/>
  <c r="L251" i="8" s="1"/>
  <c r="N251" i="8"/>
  <c r="Q236" i="8"/>
  <c r="Q251" i="8" s="1"/>
  <c r="A1" i="2" l="1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X57" i="1"/>
  <c r="Y57" i="1" s="1"/>
  <c r="I57" i="1"/>
  <c r="M57" i="1"/>
  <c r="Q57" i="1"/>
  <c r="U57" i="1"/>
  <c r="W57" i="1"/>
  <c r="X56" i="1"/>
  <c r="I56" i="1"/>
  <c r="M56" i="1"/>
  <c r="Q56" i="1"/>
  <c r="U56" i="1"/>
  <c r="W56" i="1"/>
  <c r="Y56" i="1"/>
  <c r="X55" i="1"/>
  <c r="Y55" i="1" s="1"/>
  <c r="I55" i="1"/>
  <c r="M55" i="1"/>
  <c r="Q55" i="1"/>
  <c r="U55" i="1"/>
  <c r="W55" i="1"/>
  <c r="X54" i="1"/>
  <c r="Y54" i="1" s="1"/>
  <c r="I54" i="1"/>
  <c r="M54" i="1"/>
  <c r="Q54" i="1"/>
  <c r="U54" i="1"/>
  <c r="W54" i="1"/>
  <c r="X53" i="1"/>
  <c r="Y53" i="1" s="1"/>
  <c r="I53" i="1"/>
  <c r="M53" i="1"/>
  <c r="Q53" i="1"/>
  <c r="U53" i="1"/>
  <c r="W53" i="1"/>
  <c r="X52" i="1"/>
  <c r="Y52" i="1" s="1"/>
  <c r="I52" i="1"/>
  <c r="M52" i="1"/>
  <c r="Q52" i="1"/>
  <c r="U52" i="1"/>
  <c r="W52" i="1"/>
  <c r="X51" i="1"/>
  <c r="X40" i="1"/>
  <c r="Y40" i="1" s="1"/>
  <c r="I40" i="1"/>
  <c r="M40" i="1"/>
  <c r="Q40" i="1"/>
  <c r="U40" i="1"/>
  <c r="W40" i="1"/>
  <c r="X39" i="1"/>
  <c r="Y39" i="1" s="1"/>
  <c r="I39" i="1"/>
  <c r="M39" i="1"/>
  <c r="Q39" i="1"/>
  <c r="U39" i="1"/>
  <c r="W39" i="1"/>
  <c r="X26" i="1"/>
  <c r="I14" i="1"/>
  <c r="M14" i="1"/>
  <c r="Q14" i="1"/>
  <c r="U14" i="1"/>
  <c r="W14" i="1"/>
  <c r="X14" i="1"/>
  <c r="Y14" i="1" s="1"/>
  <c r="X8" i="1"/>
  <c r="I8" i="1"/>
  <c r="M8" i="1"/>
  <c r="Q8" i="1"/>
  <c r="U8" i="1"/>
  <c r="W8" i="1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X50" i="1"/>
  <c r="Y50" i="1" s="1"/>
  <c r="X41" i="1"/>
  <c r="X34" i="1"/>
  <c r="Y34" i="1" s="1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X15" i="1"/>
  <c r="Y15" i="1" s="1"/>
  <c r="X7" i="1"/>
  <c r="Y7" i="1" s="1"/>
  <c r="X9" i="1"/>
  <c r="Y9" i="1" s="1"/>
  <c r="X10" i="1"/>
  <c r="X11" i="1"/>
  <c r="X12" i="1"/>
  <c r="Y12" i="1" s="1"/>
  <c r="X13" i="1"/>
  <c r="Y13" i="1" s="1"/>
  <c r="X22" i="1"/>
  <c r="X23" i="1"/>
  <c r="Y23" i="1" s="1"/>
  <c r="X32" i="1"/>
  <c r="Y32" i="1" s="1"/>
  <c r="X38" i="1"/>
  <c r="Y38" i="1" s="1"/>
  <c r="X42" i="1"/>
  <c r="X43" i="1"/>
  <c r="Y43" i="1" s="1"/>
  <c r="X58" i="1"/>
  <c r="Y58" i="1" s="1"/>
  <c r="X33" i="1"/>
  <c r="Y33" i="1" s="1"/>
  <c r="X48" i="1"/>
  <c r="X21" i="1"/>
  <c r="Y21" i="1" s="1"/>
  <c r="B37" i="4"/>
  <c r="B44" i="4"/>
  <c r="C37" i="4"/>
  <c r="C44" i="4"/>
  <c r="X31" i="1"/>
  <c r="X49" i="1"/>
  <c r="Y49" i="1" s="1"/>
  <c r="X30" i="1"/>
  <c r="X24" i="1"/>
  <c r="Y24" i="1" s="1"/>
  <c r="X47" i="1"/>
  <c r="Y47" i="1" s="1"/>
  <c r="X25" i="1"/>
  <c r="Y25" i="1" s="1"/>
  <c r="X20" i="1"/>
  <c r="X27" i="1" s="1"/>
  <c r="Y27" i="1" s="1"/>
  <c r="U35" i="1"/>
  <c r="W21" i="1"/>
  <c r="U27" i="1"/>
  <c r="U16" i="1"/>
  <c r="Q59" i="1"/>
  <c r="M35" i="1"/>
  <c r="M16" i="1"/>
  <c r="I59" i="1"/>
  <c r="Q27" i="1"/>
  <c r="U59" i="1"/>
  <c r="Q16" i="1"/>
  <c r="W10" i="1"/>
  <c r="Y10" i="1"/>
  <c r="W15" i="1"/>
  <c r="U44" i="1"/>
  <c r="Q44" i="1"/>
  <c r="I27" i="1"/>
  <c r="Q35" i="1"/>
  <c r="I16" i="1"/>
  <c r="W41" i="1"/>
  <c r="Y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W26" i="1"/>
  <c r="Y26" i="1"/>
  <c r="W30" i="1"/>
  <c r="Y30" i="1"/>
  <c r="W32" i="1"/>
  <c r="W38" i="1"/>
  <c r="W13" i="1"/>
  <c r="W20" i="1"/>
  <c r="W22" i="1"/>
  <c r="Y22" i="1"/>
  <c r="W25" i="1"/>
  <c r="W12" i="1"/>
  <c r="W31" i="1"/>
  <c r="W34" i="1"/>
  <c r="W43" i="1"/>
  <c r="W50" i="1"/>
  <c r="W47" i="1"/>
  <c r="W48" i="1"/>
  <c r="Y48" i="1"/>
  <c r="W58" i="1"/>
  <c r="W51" i="1"/>
  <c r="Y51" i="1"/>
  <c r="W49" i="1"/>
  <c r="W9" i="1"/>
  <c r="W11" i="1"/>
  <c r="Y11" i="1"/>
  <c r="W23" i="1"/>
  <c r="W42" i="1"/>
  <c r="Y42" i="1"/>
  <c r="O62" i="1"/>
  <c r="S62" i="1"/>
  <c r="J62" i="1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W35" i="1"/>
  <c r="W44" i="1"/>
  <c r="W16" i="1"/>
  <c r="M70" i="1"/>
  <c r="U70" i="1"/>
  <c r="Q70" i="1"/>
  <c r="U62" i="1"/>
  <c r="Q62" i="1"/>
  <c r="W62" i="1"/>
  <c r="X16" i="1" l="1"/>
  <c r="X35" i="1"/>
  <c r="Y35" i="1" s="1"/>
  <c r="Y16" i="1"/>
  <c r="Y31" i="1"/>
  <c r="X44" i="1"/>
  <c r="Y44" i="1" s="1"/>
  <c r="X59" i="1"/>
  <c r="Y8" i="1"/>
  <c r="Y20" i="1"/>
  <c r="Y59" i="1" l="1"/>
  <c r="X61" i="1"/>
  <c r="Y61" i="1" l="1"/>
  <c r="X62" i="1"/>
  <c r="Y62" i="1" l="1"/>
  <c r="X64" i="1"/>
  <c r="Y64" i="1" s="1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<sst xmlns="http://schemas.openxmlformats.org/spreadsheetml/2006/main" count="417" uniqueCount="372">
  <si>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</si>
  <si>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</si>
  <si>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</si>
  <si>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</si>
  <si>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</si>
  <si>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</si>
  <si>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</si>
  <si>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</si>
  <si>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</si>
  <si>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</si>
  <si>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</si>
  <si>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</si>
  <si>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</si>
  <si>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</si>
  <si>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</si>
  <si>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</si>
  <si>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</si>
  <si>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</si>
  <si>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</si>
  <si>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</si>
  <si>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</si>
  <si>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</si>
  <si>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</si>
  <si>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</si>
  <si>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</si>
  <si>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</si>
  <si>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</si>
  <si>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</si>
  <si>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</si>
  <si>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</si>
  <si>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</si>
  <si>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</si>
  <si>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</si>
  <si>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</si>
  <si>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</si>
  <si>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</si>
  <si>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</si>
  <si>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</si>
  <si>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</si>
  <si>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</si>
  <si>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</si>
  <si>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</si>
  <si>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</si>
  <si>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</si>
  <si>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</si>
  <si>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</si>
  <si>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</si>
  <si>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</si>
  <si>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</si>
  <si>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</si>
  <si>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</si>
  <si>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</si>
  <si>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</si>
  <si>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</si>
  <si>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</si>
  <si>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</si>
  <si>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</si>
  <si>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</si>
  <si>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</si>
  <si>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</si>
  <si>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</si>
  <si>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</si>
  <si>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</si>
  <si>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</si>
  <si>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</si>
  <si>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</si>
  <si>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</si>
  <si>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</si>
  <si>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</si>
  <si>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</si>
  <si>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</si>
  <si>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</si>
  <si>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</si>
  <si>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</si>
  <si>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</si>
  <si>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</si>
  <si>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</si>
  <si>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</si>
  <si>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</si>
  <si>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</si>
  <si>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</si>
  <si>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</si>
  <si>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</si>
  <si>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</si>
  <si>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</si>
  <si>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</si>
  <si>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</si>
  <si>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</si>
  <si>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</si>
  <si>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</si>
  <si>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</si>
  <si>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</si>
  <si>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</si>
  <si>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</si>
  <si>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</si>
  <si>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</si>
  <si>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</si>
  <si>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</si>
  <si>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</si>
  <si>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</si>
  <si>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</si>
  <si>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</si>
  <si>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</si>
  <si>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</si>
  <si>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</si>
  <si>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</si>
  <si>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</si>
  <si>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</si>
  <si>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</si>
  <si>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</si>
  <si>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</si>
  <si>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</si>
  <si>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</si>
  <si>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</si>
  <si>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</si>
  <si>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</si>
  <si>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</si>
  <si>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</si>
  <si>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</si>
  <si>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</si>
  <si>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</si>
  <si>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</si>
  <si>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</si>
  <si>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</si>
  <si>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</si>
  <si>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</si>
  <si>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</si>
  <si>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</si>
  <si>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</si>
  <si>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</si>
  <si>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</si>
  <si>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</si>
  <si>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</si>
  <si>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</si>
  <si>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</si>
  <si>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</si>
  <si>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</si>
  <si>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</si>
  <si>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</si>
  <si>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</si>
  <si>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</si>
  <si>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</si>
  <si>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</si>
  <si>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</si>
  <si>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</si>
  <si>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</si>
  <si>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</si>
  <si>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</si>
  <si>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</si>
  <si>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</si>
  <si>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</si>
  <si>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</si>
  <si>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</si>
  <si>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</si>
  <si>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</si>
  <si>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</si>
  <si>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</si>
  <si>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</si>
  <si>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</si>
  <si>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</si>
  <si>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</si>
  <si>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</si>
  <si>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</si>
  <si>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</si>
  <si>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</si>
  <si>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</si>
  <si>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</si>
  <si>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</si>
  <si>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</si>
  <si>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</si>
  <si>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</si>
  <si>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</si>
  <si>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</si>
  <si>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</si>
  <si>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</si>
  <si>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</si>
  <si>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</si>
  <si>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</si>
  <si>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</si>
  <si>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</si>
  <si>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</si>
  <si>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</si>
  <si>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Thurood Marshall Academy</t>
  </si>
  <si>
    <t>David Schlossman</t>
  </si>
  <si>
    <t>dschlossman@tmapchs.org</t>
  </si>
  <si>
    <t>202-276-4722</t>
  </si>
  <si>
    <t>FY20 (7/1/2019-6/30/2020)</t>
  </si>
  <si>
    <t>Annual Budget Submission</t>
  </si>
  <si>
    <t>Blank for Annual Budget Submission</t>
  </si>
  <si>
    <t>(no data until end of FY20 Q1)</t>
  </si>
  <si>
    <t>Current Year (FY20) Budget</t>
  </si>
  <si>
    <t>FY19 Budget</t>
  </si>
  <si>
    <t>Q1 Budget</t>
  </si>
  <si>
    <t>Q2 Budget</t>
  </si>
  <si>
    <t>Q3 Budget</t>
  </si>
  <si>
    <t>Q4 Budget</t>
  </si>
  <si>
    <t xml:space="preserve">  01. Per Pupil Charter Payments:</t>
  </si>
  <si>
    <t xml:space="preserve">   4000 Per-pupil allocation</t>
  </si>
  <si>
    <t xml:space="preserve">   4020 Per-pupil at risk</t>
  </si>
  <si>
    <t xml:space="preserve">   Total 01. Per Pupil Charter Payments</t>
  </si>
  <si>
    <t xml:space="preserve">  02. Per Pupil Facilities Allowance:</t>
  </si>
  <si>
    <t xml:space="preserve">   4040 Per-pupil facility allocation</t>
  </si>
  <si>
    <t xml:space="preserve">   Total 02. Per Pupil Facilities Allowance</t>
  </si>
  <si>
    <t xml:space="preserve">  03. Per Pupil Special Education:</t>
  </si>
  <si>
    <t xml:space="preserve">   4010 Per-pupil special ed funding</t>
  </si>
  <si>
    <t xml:space="preserve">   Total 03. Per Pupil Special Education</t>
  </si>
  <si>
    <t xml:space="preserve">  04. Federal Entitlement/Formula Funding:</t>
  </si>
  <si>
    <t xml:space="preserve">    4105 NCLB</t>
  </si>
  <si>
    <t xml:space="preserve">    4115 National Food Program</t>
  </si>
  <si>
    <t xml:space="preserve">    4120 Other Entitlement Funds</t>
  </si>
  <si>
    <t xml:space="preserve">  Total 04. Federal Entitlement/Formula Funding:</t>
  </si>
  <si>
    <t xml:space="preserve">  05. Federal Grants and Competitive Funding:</t>
  </si>
  <si>
    <t xml:space="preserve">     4130 Federal Government Competitive</t>
  </si>
  <si>
    <t xml:space="preserve">  Total 05. Federal Grants and Competitive Funding:</t>
  </si>
  <si>
    <t xml:space="preserve">  06. Non-Federal Grants and Competitive Funding:</t>
  </si>
  <si>
    <t xml:space="preserve">     4135 Non-Federal Gov't Competitive</t>
  </si>
  <si>
    <t xml:space="preserve">     4140 Private &amp; Foundation Grants</t>
  </si>
  <si>
    <t xml:space="preserve">  Total 06. Non-Federal Grants and Competitive Funding:</t>
  </si>
  <si>
    <t xml:space="preserve">  07. Other Charitable Contributions:</t>
  </si>
  <si>
    <t xml:space="preserve">  08. Activity Fees:</t>
  </si>
  <si>
    <t xml:space="preserve">    4300 School store sales</t>
  </si>
  <si>
    <t xml:space="preserve">    4320 Paid meals sales</t>
  </si>
  <si>
    <t xml:space="preserve">  Total 08. Activity Fees</t>
  </si>
  <si>
    <t xml:space="preserve">  09. Individual, Corporate &amp; Gala:</t>
  </si>
  <si>
    <t xml:space="preserve">    4110 Gala contributions</t>
  </si>
  <si>
    <t xml:space="preserve">    4145 General ind &amp; corp contributions</t>
  </si>
  <si>
    <t xml:space="preserve">    4150 Gala revenue</t>
  </si>
  <si>
    <t xml:space="preserve">  Total 09. Individual, Corporate &amp; Gala</t>
  </si>
  <si>
    <t xml:space="preserve">  10. In-kind Revenue:</t>
  </si>
  <si>
    <t xml:space="preserve">    4180 In-kind contributions</t>
  </si>
  <si>
    <t xml:space="preserve">  Total 10. In-kind Revenue</t>
  </si>
  <si>
    <t xml:space="preserve">   11. Other Income:</t>
  </si>
  <si>
    <t xml:space="preserve">     4400 Interest and dividends</t>
  </si>
  <si>
    <t xml:space="preserve">     4500 Rental revenue</t>
  </si>
  <si>
    <t xml:space="preserve">     4600 Other revenue</t>
  </si>
  <si>
    <t xml:space="preserve">   Total 11. Other Income</t>
  </si>
  <si>
    <t>TOTAL REVENUE</t>
  </si>
  <si>
    <t>ORDINARY EXPENSES</t>
  </si>
  <si>
    <t xml:space="preserve"> 12. Staff Salaries:</t>
  </si>
  <si>
    <t xml:space="preserve">  5000 Salaries - dept 100</t>
  </si>
  <si>
    <t xml:space="preserve">  5000 Salaries - dept 116</t>
  </si>
  <si>
    <t xml:space="preserve">  5000 Salaries - dept 206</t>
  </si>
  <si>
    <t xml:space="preserve">  5000 Salaries - dept 306</t>
  </si>
  <si>
    <t xml:space="preserve">  5000 Salaries - dept 802</t>
  </si>
  <si>
    <t xml:space="preserve">  5000 Salaries - dept 901</t>
  </si>
  <si>
    <t xml:space="preserve">  5000 Salaries - dept 903</t>
  </si>
  <si>
    <t xml:space="preserve">  5000 Salaries - dept 905</t>
  </si>
  <si>
    <t xml:space="preserve">  5050 Bonuses - dept 901</t>
  </si>
  <si>
    <t xml:space="preserve">  Total 12. Staff Salaries</t>
  </si>
  <si>
    <t xml:space="preserve">  13. Employee Benefits:</t>
  </si>
  <si>
    <t xml:space="preserve">    5400 Retirement plan contributions</t>
  </si>
  <si>
    <t xml:space="preserve">    5410 Health insurance</t>
  </si>
  <si>
    <t xml:space="preserve">    5420 Life and disability insurance</t>
  </si>
  <si>
    <t xml:space="preserve">    5430 Payroll taxes</t>
  </si>
  <si>
    <t xml:space="preserve">    5450 Workers' comp insurance</t>
  </si>
  <si>
    <t xml:space="preserve">    5460 FSA</t>
  </si>
  <si>
    <t xml:space="preserve">  Total 13. Employee Benefits:</t>
  </si>
  <si>
    <t xml:space="preserve">  14. Contracted Staff:</t>
  </si>
  <si>
    <t xml:space="preserve">    5220 Staff program stipends</t>
  </si>
  <si>
    <t xml:space="preserve">    5520 Substitute teachers</t>
  </si>
  <si>
    <t xml:space="preserve">    5530 Temporary contract help</t>
  </si>
  <si>
    <t xml:space="preserve">  Total 14. Contracted Staff:</t>
  </si>
  <si>
    <t xml:space="preserve">  15. Staff Development Expenses</t>
  </si>
  <si>
    <t xml:space="preserve">    5500 Staff development (non-travel)</t>
  </si>
  <si>
    <t xml:space="preserve">    5600 Staff recruiting</t>
  </si>
  <si>
    <t xml:space="preserve">    5610 Staff meals, events and awards</t>
  </si>
  <si>
    <t xml:space="preserve">    5620 Staff travel (non-development)</t>
  </si>
  <si>
    <t xml:space="preserve">  Total 15. Staff Development Expenses</t>
  </si>
  <si>
    <t xml:space="preserve">  16. Textbooks:</t>
  </si>
  <si>
    <t xml:space="preserve">    7010 Student textbooks</t>
  </si>
  <si>
    <t xml:space="preserve"> Total 16. Textbooks:</t>
  </si>
  <si>
    <t xml:space="preserve">  17. Student Supplies and Materials:</t>
  </si>
  <si>
    <t xml:space="preserve">    7000 Student supplies and snacks</t>
  </si>
  <si>
    <t xml:space="preserve">    7005 Student assessment materials</t>
  </si>
  <si>
    <t xml:space="preserve">    7011 Student uniforms</t>
  </si>
  <si>
    <t xml:space="preserve">  Total 17. Student Supplies and Materials:</t>
  </si>
  <si>
    <t xml:space="preserve">  18. Library and Media Center Materials:</t>
  </si>
  <si>
    <t xml:space="preserve">    7015 Library and media materials</t>
  </si>
  <si>
    <t xml:space="preserve"> Total 18. Library and Media Center Materials:</t>
  </si>
  <si>
    <t xml:space="preserve">  19. Contracted Student Services:</t>
  </si>
  <si>
    <t xml:space="preserve">    7020 Contracted instruction fees</t>
  </si>
  <si>
    <t xml:space="preserve">    7030 Student travel and field trips</t>
  </si>
  <si>
    <t xml:space="preserve"> Total 19. Contracted Student Services:</t>
  </si>
  <si>
    <t xml:space="preserve">  20. Miscellaneous Student Expenses:</t>
  </si>
  <si>
    <t xml:space="preserve">    7035 Other student expense</t>
  </si>
  <si>
    <t xml:space="preserve">  Total 20. Miscellaneous Student Expenses:</t>
  </si>
  <si>
    <t xml:space="preserve">  21. Scholarships</t>
  </si>
  <si>
    <t xml:space="preserve">    7040 Scholarship expense</t>
  </si>
  <si>
    <t xml:space="preserve"> Total  21. Scholarships</t>
  </si>
  <si>
    <t>Subtotal: Direct Student Expenses</t>
  </si>
  <si>
    <t xml:space="preserve">  22. Building Maintenance and Repairs:</t>
  </si>
  <si>
    <t xml:space="preserve">    6010 Maintenance and repairs</t>
  </si>
  <si>
    <t xml:space="preserve">    6105 Gym maintenance, paint &amp; Supp</t>
  </si>
  <si>
    <t>Total  22. Building Maintenance and Repairs:</t>
  </si>
  <si>
    <t xml:space="preserve">  23. Utilities</t>
  </si>
  <si>
    <t xml:space="preserve">    6005 Utilities and garbage removal</t>
  </si>
  <si>
    <t xml:space="preserve"> Total  6005 Utilities and garbage removal</t>
  </si>
  <si>
    <t xml:space="preserve">  24. Contracted Building Services</t>
  </si>
  <si>
    <t xml:space="preserve">    6000 Contracted building services</t>
  </si>
  <si>
    <t xml:space="preserve">    6101 Gym cleaning</t>
  </si>
  <si>
    <t xml:space="preserve">    6102 Gym engineering</t>
  </si>
  <si>
    <t xml:space="preserve">    6103 Gym floor</t>
  </si>
  <si>
    <t xml:space="preserve">    6104 Gym contract work</t>
  </si>
  <si>
    <t xml:space="preserve">    6106 Gym security</t>
  </si>
  <si>
    <t xml:space="preserve"> Total  24. Contracted Building Services</t>
  </si>
  <si>
    <t>Office Expenses</t>
  </si>
  <si>
    <t xml:space="preserve">  25. Office Supplies and Materials:</t>
  </si>
  <si>
    <t xml:space="preserve">    8000 Office supplies</t>
  </si>
  <si>
    <t xml:space="preserve"> Total  25. Office Supplies and Materials:</t>
  </si>
  <si>
    <t xml:space="preserve">  26. Office Equipment Rental and Maintenance:</t>
  </si>
  <si>
    <t xml:space="preserve">    8005 Equipment rental &amp; maintenance</t>
  </si>
  <si>
    <t xml:space="preserve">    8035 Computer support fees</t>
  </si>
  <si>
    <t xml:space="preserve"> Total  26. Office Equipment Rental and Maintenance:</t>
  </si>
  <si>
    <t xml:space="preserve">  27. Telephone/Telecommunications:</t>
  </si>
  <si>
    <t xml:space="preserve">    8010 Telephone &amp; telecommunications</t>
  </si>
  <si>
    <t xml:space="preserve"> Total 27. Telephone/Telecommunications:</t>
  </si>
  <si>
    <t xml:space="preserve">  28. Legal, Accounting and Payroll Services:</t>
  </si>
  <si>
    <t xml:space="preserve">    8030 Accounting fees</t>
  </si>
  <si>
    <t xml:space="preserve">    8033 Bank fees</t>
  </si>
  <si>
    <t xml:space="preserve">    8055 Legal fees</t>
  </si>
  <si>
    <t xml:space="preserve"> Total  28. Legal, Accounting and Payroll Services:</t>
  </si>
  <si>
    <t xml:space="preserve">  29. Printing and Copying:</t>
  </si>
  <si>
    <t xml:space="preserve">    8020 Printing and duplication</t>
  </si>
  <si>
    <t xml:space="preserve"> Total  29. Printing and Copying:</t>
  </si>
  <si>
    <t xml:space="preserve">  30. Postage and Shipping:</t>
  </si>
  <si>
    <t xml:space="preserve">    8015 Postage and delivery</t>
  </si>
  <si>
    <t xml:space="preserve"> Total  30. Postage and Shipping:</t>
  </si>
  <si>
    <t>Subtotal: Office Expenses</t>
  </si>
  <si>
    <t>General Expenses</t>
  </si>
  <si>
    <t xml:space="preserve">  31. Insurance</t>
  </si>
  <si>
    <t xml:space="preserve">    8060 Business insurance</t>
  </si>
  <si>
    <t xml:space="preserve"> Total  31. Insurance</t>
  </si>
  <si>
    <t xml:space="preserve">  32. Food Service</t>
  </si>
  <si>
    <t xml:space="preserve">    7025 Food service fees</t>
  </si>
  <si>
    <t xml:space="preserve"> Total  32. Food Service</t>
  </si>
  <si>
    <t xml:space="preserve">  33. Authorizer Fees:</t>
  </si>
  <si>
    <t xml:space="preserve">    8025 Authorizer fees</t>
  </si>
  <si>
    <t xml:space="preserve"> Total 33. Authorizer Fees:</t>
  </si>
  <si>
    <t xml:space="preserve">  34. Fundraising Fees:</t>
  </si>
  <si>
    <t xml:space="preserve">    8040 Fundraising fees</t>
  </si>
  <si>
    <t xml:space="preserve"> Total  34. Fundraising Fees:</t>
  </si>
  <si>
    <t xml:space="preserve">  35. Other Professional Fees:</t>
  </si>
  <si>
    <t xml:space="preserve">    8045 Other professional fees</t>
  </si>
  <si>
    <t>Total  35. Other Professional Fees:</t>
  </si>
  <si>
    <t xml:space="preserve">  36. Accreditation Fees:</t>
  </si>
  <si>
    <t xml:space="preserve">    8075 Accreditation fees</t>
  </si>
  <si>
    <t>Total 36. Accreditation Fees:</t>
  </si>
  <si>
    <t xml:space="preserve">  37. Background Checks:</t>
  </si>
  <si>
    <t xml:space="preserve">    8065 Background checks</t>
  </si>
  <si>
    <t>Total  37. Background Checks:</t>
  </si>
  <si>
    <t xml:space="preserve">  38. Dues and Fees</t>
  </si>
  <si>
    <t xml:space="preserve">    8050 Dues and fees</t>
  </si>
  <si>
    <t>Total 38. Dues and Fees</t>
  </si>
  <si>
    <t xml:space="preserve">  39. In-kind Expenses</t>
  </si>
  <si>
    <t xml:space="preserve">    9900 Other Expenses-In-Kind</t>
  </si>
  <si>
    <t>Total  39. In-kind Expenses</t>
  </si>
  <si>
    <t xml:space="preserve">  40. Other General Expenses:</t>
  </si>
  <si>
    <t xml:space="preserve">    9000 Other expenses</t>
  </si>
  <si>
    <t>Total  40. Other General Expenses:</t>
  </si>
  <si>
    <t>TOTAL ORDINARY EXPENSES</t>
  </si>
  <si>
    <t>NET ORDINARY INCOME</t>
  </si>
  <si>
    <t xml:space="preserve">  41. Depreciation and Amortization:</t>
  </si>
  <si>
    <t xml:space="preserve">    9100 Depreciation</t>
  </si>
  <si>
    <t xml:space="preserve">    9150 Amortization</t>
  </si>
  <si>
    <t xml:space="preserve"> Total  41. Depreciation and Amortization:</t>
  </si>
  <si>
    <t xml:space="preserve">  42. Interest Expenses:</t>
  </si>
  <si>
    <t xml:space="preserve">    9200 Interest expense</t>
  </si>
  <si>
    <t xml:space="preserve"> Total  42. Interest Expenses:</t>
  </si>
  <si>
    <t xml:space="preserve">  43. Unrealized Loss(Gain) on SWAP Interest:</t>
  </si>
  <si>
    <t xml:space="preserve">    9130 Unrealized loss(gain) on SWAP</t>
  </si>
  <si>
    <t>Total 43. Unrealized Loss(Gain) on SWAP Interest:</t>
  </si>
  <si>
    <t>CHANGE IN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</si>
</sst>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#,##0.0000_);[Red]\(#,##0.0000\)"/>
    <numFmt numFmtId="168" formatCode="0.0000%"/>
    <numFmt numFmtId="169" formatCode="#,##0.00\d_);[Red]\(#,##0.00\d\)"/>
    <numFmt numFmtId="170" formatCode="#,##0.00\x_);[Red]\(#,##0.00\x\)"/>
    <numFmt numFmtId="171" formatCode="#,##0.00%_);[Red]\(#,##0.00%\)"/>
    <numFmt numFmtId="172" formatCode="[$USD]\ #,##0.00_);[Red]\([$USD]\ #,##0.00\)"/>
    <numFmt numFmtId="173" formatCode="[$$]#,##0_);\([$$]#,##0\)"/>
    <numFmt numFmtId="174" formatCode="_(&quot;$&quot;* #,##0_);_(&quot;$&quot;* \(#,##0\);_(&quot;$&quot;* &quot;-&quot;??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85"/>
      <color rgb="FF000000"/>
      <name val="Arial"/>
      <family val="2"/>
    </font>
    <font>
      <sz val="8.85"/>
      <color rgb="FF00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82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7" fontId="36" fillId="0" borderId="0" applyFill="0" applyBorder="0" applyProtection="0"/>
    <xf numFmtId="168" fontId="36" fillId="0" borderId="0" applyFill="0" applyBorder="0" applyProtection="0"/>
    <xf numFmtId="169" fontId="37" fillId="0" borderId="0" applyFill="0" applyBorder="0" applyProtection="0"/>
    <xf numFmtId="170" fontId="37" fillId="0" borderId="0" applyFill="0" applyBorder="0" applyProtection="0"/>
    <xf numFmtId="40" fontId="37" fillId="0" borderId="0" applyFill="0" applyBorder="0" applyProtection="0"/>
    <xf numFmtId="171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9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0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1" fontId="36" fillId="0" borderId="0" applyFill="0" applyBorder="0" applyProtection="0"/>
    <xf numFmtId="0" fontId="36" fillId="0" borderId="0" applyNumberFormat="0" applyFill="0" applyBorder="0" applyProtection="0"/>
    <xf numFmtId="172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57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0" fontId="70" fillId="61" borderId="0" xfId="981" applyFill="1"/>
    <xf numFmtId="0" fontId="22" fillId="63" borderId="0" xfId="2" applyFont="1" applyFill="1"/>
    <xf numFmtId="0" fontId="3" fillId="63" borderId="0" xfId="2" applyFont="1" applyFill="1"/>
    <xf numFmtId="0" fontId="22" fillId="0" borderId="0" xfId="2" applyFont="1" applyFill="1"/>
    <xf numFmtId="1" fontId="3" fillId="0" borderId="0" xfId="29" applyNumberFormat="1" applyFont="1" applyFill="1" applyAlignment="1">
      <alignment horizontal="center"/>
    </xf>
    <xf numFmtId="1" fontId="22" fillId="0" borderId="0" xfId="28" applyNumberFormat="1" applyFont="1" applyFill="1" applyAlignment="1">
      <alignment horizontal="center"/>
    </xf>
    <xf numFmtId="1" fontId="24" fillId="0" borderId="0" xfId="28" applyNumberFormat="1" applyFont="1" applyFill="1" applyAlignment="1">
      <alignment horizontal="center"/>
    </xf>
    <xf numFmtId="1" fontId="22" fillId="0" borderId="24" xfId="28" applyNumberFormat="1" applyFont="1" applyFill="1" applyBorder="1" applyAlignment="1">
      <alignment horizontal="center" wrapText="1"/>
    </xf>
    <xf numFmtId="1" fontId="3" fillId="0" borderId="0" xfId="28" applyNumberFormat="1" applyFont="1" applyFill="1" applyBorder="1" applyAlignment="1">
      <alignment horizontal="center" shrinkToFit="1"/>
    </xf>
    <xf numFmtId="0" fontId="22" fillId="0" borderId="24" xfId="28" applyFont="1" applyFill="1" applyBorder="1" applyAlignment="1">
      <alignment horizontal="center" wrapText="1"/>
    </xf>
    <xf numFmtId="1" fontId="22" fillId="0" borderId="24" xfId="28" applyNumberFormat="1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  <xf numFmtId="0" fontId="72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0" fillId="0" borderId="0" xfId="0" applyFill="1"/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0" applyFont="1" applyBorder="1"/>
    <xf numFmtId="0" fontId="72" fillId="0" borderId="2" xfId="0" applyFont="1" applyBorder="1" applyAlignment="1"/>
    <xf numFmtId="0" fontId="72" fillId="0" borderId="0" xfId="0" applyFont="1" applyFill="1" applyAlignment="1">
      <alignment horizontal="center"/>
    </xf>
    <xf numFmtId="0" fontId="72" fillId="0" borderId="28" xfId="0" applyFont="1" applyBorder="1" applyAlignment="1">
      <alignment horizontal="center"/>
    </xf>
    <xf numFmtId="0" fontId="72" fillId="0" borderId="0" xfId="0" applyFont="1" applyBorder="1" applyAlignment="1">
      <alignment horizontal="center"/>
    </xf>
    <xf numFmtId="0" fontId="72" fillId="0" borderId="28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73" fontId="0" fillId="0" borderId="0" xfId="0" applyNumberFormat="1" applyAlignment="1">
      <alignment horizontal="right"/>
    </xf>
    <xf numFmtId="173" fontId="0" fillId="0" borderId="0" xfId="0" applyNumberFormat="1" applyBorder="1" applyAlignment="1">
      <alignment horizontal="right"/>
    </xf>
    <xf numFmtId="173" fontId="0" fillId="0" borderId="0" xfId="0" applyNumberFormat="1" applyFill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0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41" fontId="0" fillId="0" borderId="0" xfId="0" applyNumberFormat="1" applyBorder="1" applyAlignment="1">
      <alignment horizontal="right"/>
    </xf>
    <xf numFmtId="37" fontId="0" fillId="0" borderId="28" xfId="0" applyNumberFormat="1" applyFill="1" applyBorder="1" applyAlignment="1">
      <alignment horizontal="right"/>
    </xf>
    <xf numFmtId="41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37" fontId="0" fillId="0" borderId="0" xfId="0" applyNumberFormat="1" applyAlignment="1">
      <alignment horizontal="right"/>
    </xf>
    <xf numFmtId="37" fontId="0" fillId="0" borderId="0" xfId="0" applyNumberFormat="1" applyFill="1" applyAlignment="1">
      <alignment horizontal="right"/>
    </xf>
    <xf numFmtId="41" fontId="0" fillId="0" borderId="1" xfId="0" applyNumberForma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8" xfId="0" applyFill="1" applyBorder="1" applyAlignment="1">
      <alignment horizontal="right"/>
    </xf>
    <xf numFmtId="41" fontId="0" fillId="0" borderId="0" xfId="0" applyNumberFormat="1"/>
    <xf numFmtId="41" fontId="0" fillId="0" borderId="0" xfId="0" applyNumberFormat="1" applyFill="1"/>
    <xf numFmtId="37" fontId="0" fillId="0" borderId="0" xfId="0" applyNumberFormat="1"/>
    <xf numFmtId="174" fontId="73" fillId="0" borderId="23" xfId="980" applyNumberFormat="1" applyFont="1" applyBorder="1"/>
    <xf numFmtId="174" fontId="73" fillId="0" borderId="23" xfId="980" applyNumberFormat="1" applyFont="1" applyFill="1" applyBorder="1"/>
    <xf numFmtId="0" fontId="71" fillId="0" borderId="0" xfId="0" applyFont="1" applyAlignment="1">
      <alignment horizontal="left" wrapText="1"/>
    </xf>
    <xf numFmtId="173" fontId="0" fillId="0" borderId="0" xfId="0" applyNumberFormat="1"/>
    <xf numFmtId="0" fontId="0" fillId="0" borderId="0" xfId="0" applyBorder="1"/>
    <xf numFmtId="43" fontId="0" fillId="0" borderId="0" xfId="1" applyFont="1"/>
    <xf numFmtId="43" fontId="0" fillId="0" borderId="0" xfId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174" fontId="0" fillId="0" borderId="0" xfId="0" applyNumberFormat="1"/>
  </cellXfs>
  <cellStyles count="982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" xfId="981" builtinId="8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Leberkaese/sample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chlossman/Downloads/TMA%20FY20%20Annual%20Budget%20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nrollment"/>
      <sheetName val="Annual Budget"/>
      <sheetName val="Statement of Activites"/>
      <sheetName val="Statement of Financial Position"/>
      <sheetName val="Referenc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chlossman@tmapchs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view="pageBreakPreview" zoomScaleNormal="100" zoomScaleSheetLayoutView="100" workbookViewId="0"/>
  </sheetViews>
  <sheetFormatPr defaultColWidth="9.109375" defaultRowHeight="13.2" x14ac:dyDescent="0.25"/>
  <cols>
    <col min="1" max="1" width="49.6640625" style="61" bestFit="1" customWidth="1"/>
    <col min="2" max="3" width="9.109375" style="61"/>
    <col min="4" max="4" width="52.44140625" style="61" customWidth="1"/>
    <col min="5" max="16384" width="9.109375" style="61"/>
  </cols>
  <sheetData>
    <row r="1" spans="1:1" x14ac:dyDescent="0.25">
      <c r="A1" s="60" t="s">
        <v>134</v>
      </c>
    </row>
    <row r="2" spans="1:1" x14ac:dyDescent="0.25">
      <c r="A2" s="62" t="s">
        <v>182</v>
      </c>
    </row>
    <row r="4" spans="1:1" x14ac:dyDescent="0.25">
      <c r="A4" s="62" t="s">
        <v>183</v>
      </c>
    </row>
    <row r="5" spans="1:1" ht="14.4" x14ac:dyDescent="0.3">
      <c r="A5" s="100" t="s">
        <v>184</v>
      </c>
    </row>
    <row r="6" spans="1:1" x14ac:dyDescent="0.25">
      <c r="A6" s="62" t="s">
        <v>185</v>
      </c>
    </row>
    <row r="8" spans="1:1" x14ac:dyDescent="0.25">
      <c r="A8" s="62" t="s">
        <v>186</v>
      </c>
    </row>
    <row r="9" spans="1:1" x14ac:dyDescent="0.25">
      <c r="A9" s="62" t="s">
        <v>187</v>
      </c>
    </row>
  </sheetData>
  <hyperlinks>
    <hyperlink ref="A5" r:id="rId1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zoomScale="115" zoomScaleNormal="115" zoomScaleSheetLayoutView="100" zoomScalePageLayoutView="115" workbookViewId="0"/>
  </sheetViews>
  <sheetFormatPr defaultColWidth="7.44140625" defaultRowHeight="13.2" x14ac:dyDescent="0.25"/>
  <cols>
    <col min="1" max="1" width="31.44140625" style="3" customWidth="1"/>
    <col min="2" max="2" width="26.44140625" style="104" customWidth="1"/>
    <col min="3" max="4" width="15.6640625" style="31" customWidth="1"/>
    <col min="5" max="5" width="12" style="3" bestFit="1" customWidth="1"/>
    <col min="6" max="6" width="11.109375" style="3" bestFit="1" customWidth="1"/>
    <col min="7" max="16384" width="7.44140625" style="3"/>
  </cols>
  <sheetData>
    <row r="1" spans="1:4" x14ac:dyDescent="0.25">
      <c r="A1" s="63" t="str">
        <f>'Cover Sheet'!A2</f>
        <v>Thurood Marshall Academy</v>
      </c>
    </row>
    <row r="2" spans="1:4" x14ac:dyDescent="0.25">
      <c r="A2" s="3" t="str">
        <f>'Cover Sheet'!A8&amp;" Enrollment Data"</f>
        <v>FY20 (7/1/2019-6/30/2020) Enrollment Data</v>
      </c>
    </row>
    <row r="3" spans="1:4" x14ac:dyDescent="0.25">
      <c r="A3" s="13"/>
      <c r="B3" s="105"/>
      <c r="C3" s="14"/>
      <c r="D3" s="14"/>
    </row>
    <row r="4" spans="1:4" ht="31.5" customHeight="1" x14ac:dyDescent="0.25">
      <c r="A4" s="111" t="s">
        <v>38</v>
      </c>
      <c r="B4" s="110" t="s">
        <v>81</v>
      </c>
      <c r="C4" s="109" t="s">
        <v>121</v>
      </c>
      <c r="D4" s="109" t="s">
        <v>120</v>
      </c>
    </row>
    <row r="5" spans="1:4" ht="16.5" customHeight="1" x14ac:dyDescent="0.25">
      <c r="A5" s="112"/>
      <c r="B5" s="110"/>
      <c r="C5" s="109"/>
      <c r="D5" s="109"/>
    </row>
    <row r="6" spans="1:4" ht="12.75" customHeight="1" x14ac:dyDescent="0.25">
      <c r="A6" s="8" t="s">
        <v>39</v>
      </c>
      <c r="B6" s="32"/>
      <c r="C6" s="32"/>
      <c r="D6" s="32"/>
    </row>
    <row r="7" spans="1:4" ht="12.75" customHeight="1" x14ac:dyDescent="0.25">
      <c r="A7" s="8" t="s">
        <v>40</v>
      </c>
      <c r="B7" s="32"/>
      <c r="C7" s="32"/>
      <c r="D7" s="32"/>
    </row>
    <row r="8" spans="1:4" ht="12.75" customHeight="1" x14ac:dyDescent="0.25">
      <c r="A8" s="8" t="s">
        <v>41</v>
      </c>
      <c r="B8" s="32"/>
      <c r="C8" s="32"/>
      <c r="D8" s="32"/>
    </row>
    <row r="9" spans="1:4" ht="12.75" customHeight="1" x14ac:dyDescent="0.25">
      <c r="A9" s="8" t="s">
        <v>42</v>
      </c>
      <c r="B9" s="32"/>
      <c r="C9" s="32"/>
      <c r="D9" s="32"/>
    </row>
    <row r="10" spans="1:4" ht="12.75" customHeight="1" x14ac:dyDescent="0.25">
      <c r="A10" s="8" t="s">
        <v>43</v>
      </c>
      <c r="B10" s="32"/>
      <c r="C10" s="32"/>
      <c r="D10" s="32"/>
    </row>
    <row r="11" spans="1:4" ht="12.75" customHeight="1" x14ac:dyDescent="0.25">
      <c r="A11" s="8" t="s">
        <v>44</v>
      </c>
      <c r="B11" s="32"/>
      <c r="C11" s="32"/>
      <c r="D11" s="32"/>
    </row>
    <row r="12" spans="1:4" ht="12.75" customHeight="1" x14ac:dyDescent="0.25">
      <c r="A12" s="8" t="s">
        <v>45</v>
      </c>
      <c r="B12" s="32"/>
      <c r="C12" s="32"/>
      <c r="D12" s="32"/>
    </row>
    <row r="13" spans="1:4" ht="12.75" customHeight="1" x14ac:dyDescent="0.25">
      <c r="A13" s="8" t="s">
        <v>46</v>
      </c>
      <c r="B13" s="32"/>
      <c r="C13" s="32"/>
      <c r="D13" s="32"/>
    </row>
    <row r="14" spans="1:4" ht="12.75" customHeight="1" x14ac:dyDescent="0.25">
      <c r="A14" s="9" t="s">
        <v>47</v>
      </c>
      <c r="B14" s="32"/>
      <c r="C14" s="32"/>
      <c r="D14" s="32"/>
    </row>
    <row r="15" spans="1:4" ht="12.75" customHeight="1" x14ac:dyDescent="0.25">
      <c r="A15" s="9" t="s">
        <v>48</v>
      </c>
      <c r="B15" s="32"/>
      <c r="C15" s="32"/>
      <c r="D15" s="32"/>
    </row>
    <row r="16" spans="1:4" ht="12.75" customHeight="1" x14ac:dyDescent="0.25">
      <c r="A16" s="9" t="s">
        <v>49</v>
      </c>
      <c r="B16" s="32"/>
      <c r="C16" s="32"/>
      <c r="D16" s="32"/>
    </row>
    <row r="17" spans="1:4" ht="12.75" customHeight="1" x14ac:dyDescent="0.25">
      <c r="A17" s="8" t="s">
        <v>50</v>
      </c>
      <c r="B17" s="32">
        <v>138</v>
      </c>
      <c r="C17" s="32">
        <v>130</v>
      </c>
      <c r="D17" s="32"/>
    </row>
    <row r="18" spans="1:4" ht="12.75" customHeight="1" x14ac:dyDescent="0.25">
      <c r="A18" s="8" t="s">
        <v>51</v>
      </c>
      <c r="B18" s="32">
        <v>108</v>
      </c>
      <c r="C18" s="32">
        <v>105</v>
      </c>
      <c r="D18" s="32"/>
    </row>
    <row r="19" spans="1:4" ht="12.75" customHeight="1" x14ac:dyDescent="0.25">
      <c r="A19" s="8" t="s">
        <v>52</v>
      </c>
      <c r="B19" s="32">
        <v>74</v>
      </c>
      <c r="C19" s="32">
        <v>85</v>
      </c>
      <c r="D19" s="32"/>
    </row>
    <row r="20" spans="1:4" ht="12.75" customHeight="1" x14ac:dyDescent="0.25">
      <c r="A20" s="8" t="s">
        <v>53</v>
      </c>
      <c r="B20" s="32">
        <v>72</v>
      </c>
      <c r="C20" s="32">
        <v>70</v>
      </c>
      <c r="D20" s="32"/>
    </row>
    <row r="21" spans="1:4" ht="12.75" customHeight="1" x14ac:dyDescent="0.25">
      <c r="A21" s="8" t="s">
        <v>54</v>
      </c>
      <c r="B21" s="32"/>
      <c r="C21" s="32"/>
      <c r="D21" s="32"/>
    </row>
    <row r="22" spans="1:4" ht="12.75" customHeight="1" x14ac:dyDescent="0.25">
      <c r="A22" s="8" t="s">
        <v>55</v>
      </c>
      <c r="B22" s="32"/>
      <c r="C22" s="32"/>
      <c r="D22" s="32"/>
    </row>
    <row r="23" spans="1:4" ht="13.5" customHeight="1" x14ac:dyDescent="0.25">
      <c r="A23" s="9" t="s">
        <v>56</v>
      </c>
      <c r="B23" s="32"/>
      <c r="C23" s="32"/>
      <c r="D23" s="32"/>
    </row>
    <row r="24" spans="1:4" x14ac:dyDescent="0.25">
      <c r="A24" s="15" t="s">
        <v>57</v>
      </c>
      <c r="B24" s="12">
        <f>SUM(B6:B23)</f>
        <v>392</v>
      </c>
      <c r="C24" s="12">
        <f>SUM(C6:C23)</f>
        <v>390</v>
      </c>
      <c r="D24" s="12">
        <f>SUM(D6:D23)</f>
        <v>0</v>
      </c>
    </row>
    <row r="25" spans="1:4" x14ac:dyDescent="0.25">
      <c r="A25" s="16"/>
      <c r="B25" s="106"/>
      <c r="C25" s="10"/>
      <c r="D25" s="10"/>
    </row>
    <row r="26" spans="1:4" ht="26.4" x14ac:dyDescent="0.25">
      <c r="A26" s="15" t="s">
        <v>58</v>
      </c>
      <c r="B26" s="107" t="str">
        <f>B4</f>
        <v>Previous Year's Enrollment</v>
      </c>
      <c r="C26" s="17" t="str">
        <f>C4</f>
        <v>Budgeted Enrollment</v>
      </c>
      <c r="D26" s="17" t="str">
        <f>D4</f>
        <v>Audited Enrollment</v>
      </c>
    </row>
    <row r="27" spans="1:4" ht="20.25" customHeight="1" x14ac:dyDescent="0.25">
      <c r="A27" s="8" t="s">
        <v>59</v>
      </c>
      <c r="B27" s="32">
        <v>19</v>
      </c>
      <c r="C27" s="32">
        <v>20</v>
      </c>
      <c r="D27" s="32"/>
    </row>
    <row r="28" spans="1:4" ht="12.75" customHeight="1" x14ac:dyDescent="0.25">
      <c r="A28" s="8" t="s">
        <v>60</v>
      </c>
      <c r="B28" s="32">
        <v>26</v>
      </c>
      <c r="C28" s="32">
        <v>25</v>
      </c>
      <c r="D28" s="32"/>
    </row>
    <row r="29" spans="1:4" ht="12.75" customHeight="1" x14ac:dyDescent="0.25">
      <c r="A29" s="8" t="s">
        <v>61</v>
      </c>
      <c r="B29" s="32">
        <v>16</v>
      </c>
      <c r="C29" s="32">
        <v>10</v>
      </c>
      <c r="D29" s="32"/>
    </row>
    <row r="30" spans="1:4" ht="12.75" customHeight="1" x14ac:dyDescent="0.25">
      <c r="A30" s="8" t="s">
        <v>62</v>
      </c>
      <c r="B30" s="32">
        <v>7</v>
      </c>
      <c r="C30" s="32">
        <v>5</v>
      </c>
      <c r="D30" s="32"/>
    </row>
    <row r="31" spans="1:4" ht="13.5" customHeight="1" x14ac:dyDescent="0.25">
      <c r="A31" s="15" t="s">
        <v>63</v>
      </c>
      <c r="B31" s="12">
        <f>SUM(B27:B30)</f>
        <v>68</v>
      </c>
      <c r="C31" s="12">
        <f>SUM(C27:C30)</f>
        <v>60</v>
      </c>
      <c r="D31" s="12">
        <f>SUM(D27:D30)</f>
        <v>0</v>
      </c>
    </row>
    <row r="32" spans="1:4" ht="13.5" customHeight="1" x14ac:dyDescent="0.25">
      <c r="A32" s="18"/>
      <c r="B32" s="10"/>
      <c r="C32" s="10"/>
      <c r="D32" s="10"/>
    </row>
    <row r="33" spans="1:6" ht="13.8" x14ac:dyDescent="0.3">
      <c r="A33" s="19"/>
      <c r="B33" s="10"/>
      <c r="C33" s="10"/>
      <c r="D33" s="10"/>
    </row>
    <row r="34" spans="1:6" ht="32.25" customHeight="1" x14ac:dyDescent="0.25">
      <c r="A34" s="11" t="s">
        <v>64</v>
      </c>
      <c r="B34" s="107" t="str">
        <f>B26</f>
        <v>Previous Year's Enrollment</v>
      </c>
      <c r="C34" s="17" t="str">
        <f>C26</f>
        <v>Budgeted Enrollment</v>
      </c>
      <c r="D34" s="17" t="str">
        <f>D26</f>
        <v>Audited Enrollment</v>
      </c>
    </row>
    <row r="35" spans="1:6" ht="21.75" customHeight="1" x14ac:dyDescent="0.25">
      <c r="A35" s="11" t="s">
        <v>65</v>
      </c>
      <c r="B35" s="33"/>
      <c r="C35" s="33"/>
      <c r="D35" s="33"/>
    </row>
    <row r="36" spans="1:6" x14ac:dyDescent="0.25">
      <c r="A36" s="18"/>
      <c r="B36" s="10"/>
      <c r="C36" s="10"/>
      <c r="D36" s="10"/>
    </row>
    <row r="37" spans="1:6" ht="12.75" customHeight="1" x14ac:dyDescent="0.25">
      <c r="A37" s="11" t="s">
        <v>66</v>
      </c>
      <c r="B37" s="107" t="str">
        <f>B34</f>
        <v>Previous Year's Enrollment</v>
      </c>
      <c r="C37" s="17" t="str">
        <f>C34</f>
        <v>Budgeted Enrollment</v>
      </c>
      <c r="D37" s="17" t="str">
        <f>D34</f>
        <v>Audited Enrollment</v>
      </c>
    </row>
    <row r="38" spans="1:6" ht="12.75" customHeight="1" x14ac:dyDescent="0.25">
      <c r="A38" s="7" t="s">
        <v>67</v>
      </c>
      <c r="B38" s="32"/>
      <c r="C38" s="32"/>
      <c r="D38" s="32"/>
    </row>
    <row r="39" spans="1:6" ht="12.75" customHeight="1" x14ac:dyDescent="0.25">
      <c r="A39" s="7" t="s">
        <v>68</v>
      </c>
      <c r="B39" s="32"/>
      <c r="C39" s="32"/>
      <c r="D39" s="32"/>
    </row>
    <row r="40" spans="1:6" ht="12.75" customHeight="1" x14ac:dyDescent="0.25">
      <c r="A40" s="7" t="s">
        <v>69</v>
      </c>
      <c r="B40" s="32"/>
      <c r="C40" s="32"/>
      <c r="D40" s="32"/>
      <c r="F40" s="4"/>
    </row>
    <row r="41" spans="1:6" ht="12.75" customHeight="1" x14ac:dyDescent="0.25">
      <c r="A41" s="7" t="s">
        <v>70</v>
      </c>
      <c r="B41" s="32"/>
      <c r="C41" s="32"/>
      <c r="D41" s="32"/>
      <c r="F41" s="4"/>
    </row>
    <row r="42" spans="1:6" ht="13.5" customHeight="1" x14ac:dyDescent="0.25">
      <c r="A42" s="20" t="s">
        <v>71</v>
      </c>
      <c r="B42" s="12">
        <f>SUM(B38:B41)</f>
        <v>0</v>
      </c>
      <c r="C42" s="12">
        <f>SUM(C38:C41)</f>
        <v>0</v>
      </c>
      <c r="D42" s="12">
        <f>SUM(D38:D41)</f>
        <v>0</v>
      </c>
      <c r="F42" s="4"/>
    </row>
    <row r="43" spans="1:6" ht="13.5" customHeight="1" x14ac:dyDescent="0.25">
      <c r="A43" s="16"/>
      <c r="B43" s="10"/>
      <c r="C43" s="21"/>
      <c r="D43" s="21"/>
      <c r="F43" s="4"/>
    </row>
    <row r="44" spans="1:6" ht="26.4" x14ac:dyDescent="0.25">
      <c r="A44" s="22" t="s">
        <v>72</v>
      </c>
      <c r="B44" s="107" t="str">
        <f>B34</f>
        <v>Previous Year's Enrollment</v>
      </c>
      <c r="C44" s="17" t="str">
        <f>C34</f>
        <v>Budgeted Enrollment</v>
      </c>
      <c r="D44" s="17" t="str">
        <f>D34</f>
        <v>Audited Enrollment</v>
      </c>
      <c r="F44" s="4"/>
    </row>
    <row r="45" spans="1:6" ht="13.5" customHeight="1" x14ac:dyDescent="0.25">
      <c r="A45" s="11" t="s">
        <v>73</v>
      </c>
      <c r="B45" s="33"/>
      <c r="C45" s="33"/>
      <c r="D45" s="33"/>
      <c r="F45" s="4"/>
    </row>
    <row r="46" spans="1:6" ht="13.5" customHeight="1" x14ac:dyDescent="0.25">
      <c r="A46" s="18"/>
      <c r="B46" s="10"/>
      <c r="C46" s="23"/>
      <c r="D46" s="23"/>
      <c r="F46" s="4"/>
    </row>
    <row r="47" spans="1:6" ht="12.75" customHeight="1" x14ac:dyDescent="0.25">
      <c r="A47" s="7" t="s">
        <v>74</v>
      </c>
      <c r="B47" s="107" t="str">
        <f>B44</f>
        <v>Previous Year's Enrollment</v>
      </c>
      <c r="C47" s="17" t="str">
        <f>C44</f>
        <v>Budgeted Enrollment</v>
      </c>
      <c r="D47" s="17" t="str">
        <f>D44</f>
        <v>Audited Enrollment</v>
      </c>
      <c r="F47" s="4"/>
    </row>
    <row r="48" spans="1:6" ht="13.5" customHeight="1" x14ac:dyDescent="0.25">
      <c r="A48" s="11" t="s">
        <v>74</v>
      </c>
      <c r="B48" s="33"/>
      <c r="C48" s="33"/>
      <c r="D48" s="33"/>
      <c r="F48" s="4"/>
    </row>
    <row r="49" spans="1:6" x14ac:dyDescent="0.25">
      <c r="A49" s="18"/>
      <c r="B49" s="10"/>
      <c r="C49" s="23"/>
      <c r="D49" s="23"/>
      <c r="F49" s="4"/>
    </row>
    <row r="50" spans="1:6" ht="12.75" customHeight="1" x14ac:dyDescent="0.25">
      <c r="A50" s="11" t="s">
        <v>118</v>
      </c>
      <c r="B50" s="107" t="str">
        <f>B47</f>
        <v>Previous Year's Enrollment</v>
      </c>
      <c r="C50" s="17" t="str">
        <f>C47</f>
        <v>Budgeted Enrollment</v>
      </c>
      <c r="D50" s="17" t="str">
        <f>D47</f>
        <v>Audited Enrollment</v>
      </c>
      <c r="F50" s="4"/>
    </row>
    <row r="51" spans="1:6" ht="13.5" customHeight="1" x14ac:dyDescent="0.25">
      <c r="A51" s="11" t="s">
        <v>119</v>
      </c>
      <c r="B51" s="33">
        <v>204</v>
      </c>
      <c r="C51" s="33">
        <v>210</v>
      </c>
      <c r="D51" s="33"/>
      <c r="F51" s="4"/>
    </row>
    <row r="52" spans="1:6" x14ac:dyDescent="0.25">
      <c r="A52" s="24"/>
      <c r="B52" s="25"/>
      <c r="C52" s="25"/>
      <c r="D52" s="25"/>
      <c r="F52" s="4"/>
    </row>
    <row r="53" spans="1:6" ht="26.4" x14ac:dyDescent="0.25">
      <c r="A53" s="11" t="s">
        <v>75</v>
      </c>
      <c r="B53" s="107" t="str">
        <f>B44</f>
        <v>Previous Year's Enrollment</v>
      </c>
      <c r="C53" s="17" t="str">
        <f>C44</f>
        <v>Budgeted Enrollment</v>
      </c>
      <c r="D53" s="17" t="str">
        <f>D44</f>
        <v>Audited Enrollment</v>
      </c>
      <c r="F53" s="4"/>
    </row>
    <row r="54" spans="1:6" ht="12.75" customHeight="1" x14ac:dyDescent="0.25">
      <c r="A54" s="7" t="s">
        <v>76</v>
      </c>
      <c r="B54" s="32"/>
      <c r="C54" s="32"/>
      <c r="D54" s="32"/>
      <c r="F54" s="4"/>
    </row>
    <row r="55" spans="1:6" ht="12.75" customHeight="1" x14ac:dyDescent="0.25">
      <c r="A55" s="7" t="s">
        <v>77</v>
      </c>
      <c r="B55" s="32"/>
      <c r="C55" s="32"/>
      <c r="D55" s="32"/>
      <c r="F55" s="4"/>
    </row>
    <row r="56" spans="1:6" ht="12.75" customHeight="1" x14ac:dyDescent="0.25">
      <c r="A56" s="7" t="s">
        <v>78</v>
      </c>
      <c r="B56" s="32"/>
      <c r="C56" s="32"/>
      <c r="D56" s="32"/>
      <c r="F56" s="4"/>
    </row>
    <row r="57" spans="1:6" ht="12.75" customHeight="1" x14ac:dyDescent="0.25">
      <c r="A57" s="7" t="s">
        <v>79</v>
      </c>
      <c r="B57" s="32"/>
      <c r="C57" s="32"/>
      <c r="D57" s="32"/>
      <c r="F57" s="4"/>
    </row>
    <row r="58" spans="1:6" ht="14.25" customHeight="1" x14ac:dyDescent="0.3">
      <c r="A58" s="26" t="s">
        <v>80</v>
      </c>
      <c r="B58" s="12">
        <f>SUM(B54:B57)</f>
        <v>0</v>
      </c>
      <c r="C58" s="12">
        <f>SUM(C54:C57)</f>
        <v>0</v>
      </c>
      <c r="D58" s="12">
        <f>SUM(D54:D57)</f>
        <v>0</v>
      </c>
      <c r="F58" s="4"/>
    </row>
    <row r="59" spans="1:6" x14ac:dyDescent="0.25">
      <c r="A59" s="5"/>
      <c r="B59" s="25"/>
      <c r="C59" s="10"/>
      <c r="D59" s="10"/>
      <c r="F59" s="4"/>
    </row>
    <row r="60" spans="1:6" x14ac:dyDescent="0.25">
      <c r="A60" s="27"/>
      <c r="B60" s="10"/>
      <c r="C60" s="28"/>
      <c r="D60" s="28"/>
      <c r="F60" s="4"/>
    </row>
    <row r="61" spans="1:6" x14ac:dyDescent="0.25">
      <c r="A61" s="29"/>
      <c r="B61" s="108"/>
      <c r="C61" s="30"/>
      <c r="D61" s="30"/>
      <c r="E61" s="4"/>
      <c r="F61" s="6"/>
    </row>
    <row r="62" spans="1:6" x14ac:dyDescent="0.25">
      <c r="F62" s="4"/>
    </row>
    <row r="63" spans="1:6" x14ac:dyDescent="0.25">
      <c r="F63" s="4"/>
    </row>
    <row r="64" spans="1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26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8671875" defaultRowHeight="14.4" x14ac:dyDescent="0.3"/>
  <cols>
    <col min="1" max="1" width="39.88671875" customWidth="1"/>
    <col min="2" max="2" width="12.33203125" customWidth="1"/>
    <col min="3" max="3" width="2.6640625" style="151" customWidth="1"/>
    <col min="4" max="4" width="13.33203125" customWidth="1"/>
    <col min="5" max="5" width="9.5546875" customWidth="1"/>
    <col min="6" max="7" width="10.6640625" customWidth="1"/>
    <col min="8" max="8" width="2.88671875" style="151" customWidth="1"/>
    <col min="9" max="9" width="9.5546875" customWidth="1"/>
    <col min="10" max="10" width="10.109375" customWidth="1"/>
    <col min="11" max="11" width="10.44140625" customWidth="1"/>
    <col min="12" max="12" width="13.33203125" bestFit="1" customWidth="1"/>
    <col min="13" max="13" width="3.33203125" style="151" customWidth="1"/>
    <col min="14" max="16" width="9.5546875" customWidth="1"/>
    <col min="17" max="17" width="13.33203125" bestFit="1" customWidth="1"/>
    <col min="18" max="18" width="2.88671875" style="151" customWidth="1"/>
    <col min="19" max="20" width="9.5546875" customWidth="1"/>
    <col min="21" max="22" width="13.33203125" bestFit="1" customWidth="1"/>
    <col min="23" max="23" width="2.6640625" style="151" customWidth="1"/>
    <col min="24" max="24" width="14.88671875" style="117" bestFit="1" customWidth="1"/>
  </cols>
  <sheetData>
    <row r="1" spans="1:24" x14ac:dyDescent="0.3">
      <c r="A1" s="114" t="str">
        <f>'Cover Sheet'!A2</f>
        <v>Thurood Marshall Academy</v>
      </c>
      <c r="B1" s="115"/>
      <c r="C1" s="116"/>
      <c r="D1" s="115"/>
      <c r="E1" s="115"/>
      <c r="F1" s="115"/>
      <c r="G1" s="115"/>
      <c r="H1" s="116"/>
      <c r="I1" s="115"/>
      <c r="J1" s="115"/>
      <c r="K1" s="115"/>
      <c r="L1" s="115"/>
      <c r="M1" s="116"/>
      <c r="N1" s="115"/>
      <c r="O1" s="115"/>
      <c r="P1" s="115"/>
      <c r="Q1" s="115"/>
      <c r="R1" s="116"/>
      <c r="S1" s="115"/>
      <c r="T1" s="115"/>
      <c r="U1" s="115"/>
      <c r="V1" s="115"/>
      <c r="W1" s="116"/>
    </row>
    <row r="2" spans="1:24" x14ac:dyDescent="0.3">
      <c r="A2" s="114" t="str">
        <f>'Cover Sheet'!A8</f>
        <v>FY20 (7/1/2019-6/30/2020)</v>
      </c>
      <c r="B2" s="115"/>
      <c r="C2" s="116"/>
      <c r="D2" s="115"/>
      <c r="E2" s="115"/>
      <c r="F2" s="115"/>
      <c r="G2" s="115"/>
      <c r="H2" s="116"/>
      <c r="I2" s="115"/>
      <c r="J2" s="115"/>
      <c r="K2" s="115"/>
      <c r="L2" s="115"/>
      <c r="M2" s="116"/>
      <c r="N2" s="115"/>
      <c r="O2" s="115"/>
      <c r="P2" s="115"/>
      <c r="Q2" s="115"/>
      <c r="R2" s="116"/>
      <c r="S2" s="115"/>
      <c r="T2" s="115"/>
      <c r="U2" s="115"/>
      <c r="V2" s="115"/>
      <c r="W2" s="116"/>
    </row>
    <row r="3" spans="1:24" x14ac:dyDescent="0.3">
      <c r="A3" s="115"/>
      <c r="B3" s="115"/>
      <c r="C3" s="116"/>
      <c r="D3" s="115"/>
      <c r="E3" s="115"/>
      <c r="F3" s="115"/>
      <c r="G3" s="115"/>
      <c r="H3" s="116"/>
      <c r="I3" s="115"/>
      <c r="J3" s="115"/>
      <c r="K3" s="115"/>
      <c r="L3" s="115"/>
      <c r="M3" s="116"/>
      <c r="N3" s="115"/>
      <c r="O3" s="115"/>
      <c r="P3" s="115"/>
      <c r="Q3" s="115"/>
      <c r="R3" s="116"/>
      <c r="S3" s="115"/>
      <c r="T3" s="115"/>
      <c r="U3" s="115"/>
      <c r="V3" s="115"/>
      <c r="W3" s="116"/>
    </row>
    <row r="4" spans="1:24" s="118" customFormat="1" ht="11.25" customHeight="1" x14ac:dyDescent="0.25">
      <c r="B4" s="119" t="s">
        <v>147</v>
      </c>
      <c r="C4" s="120"/>
      <c r="D4" s="121" t="s">
        <v>190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2" t="s">
        <v>148</v>
      </c>
    </row>
    <row r="5" spans="1:24" s="118" customFormat="1" ht="12" x14ac:dyDescent="0.25">
      <c r="B5" s="123" t="s">
        <v>191</v>
      </c>
      <c r="C5" s="124"/>
      <c r="D5" s="123" t="s">
        <v>135</v>
      </c>
      <c r="E5" s="123" t="s">
        <v>136</v>
      </c>
      <c r="F5" s="123" t="s">
        <v>137</v>
      </c>
      <c r="G5" s="123" t="s">
        <v>192</v>
      </c>
      <c r="H5" s="124"/>
      <c r="I5" s="123" t="s">
        <v>138</v>
      </c>
      <c r="J5" s="123" t="s">
        <v>139</v>
      </c>
      <c r="K5" s="123" t="s">
        <v>140</v>
      </c>
      <c r="L5" s="123" t="s">
        <v>193</v>
      </c>
      <c r="M5" s="124"/>
      <c r="N5" s="123" t="s">
        <v>141</v>
      </c>
      <c r="O5" s="123" t="s">
        <v>142</v>
      </c>
      <c r="P5" s="123" t="s">
        <v>143</v>
      </c>
      <c r="Q5" s="123" t="s">
        <v>194</v>
      </c>
      <c r="R5" s="124"/>
      <c r="S5" s="123" t="s">
        <v>144</v>
      </c>
      <c r="T5" s="123" t="s">
        <v>145</v>
      </c>
      <c r="U5" s="123" t="s">
        <v>146</v>
      </c>
      <c r="V5" s="123" t="s">
        <v>195</v>
      </c>
      <c r="W5" s="124"/>
      <c r="X5" s="125" t="s">
        <v>111</v>
      </c>
    </row>
    <row r="6" spans="1:24" x14ac:dyDescent="0.3">
      <c r="A6" s="126"/>
      <c r="B6" s="127"/>
      <c r="C6" s="128"/>
      <c r="D6" s="127"/>
      <c r="E6" s="127"/>
      <c r="F6" s="127"/>
      <c r="G6" s="127"/>
      <c r="H6" s="128"/>
      <c r="I6" s="127"/>
      <c r="J6" s="127"/>
      <c r="K6" s="127"/>
      <c r="L6" s="127"/>
      <c r="M6" s="128"/>
      <c r="N6" s="127"/>
      <c r="O6" s="127"/>
      <c r="P6" s="127"/>
      <c r="Q6" s="127"/>
      <c r="R6" s="128"/>
      <c r="S6" s="127"/>
      <c r="T6" s="127"/>
      <c r="U6" s="127"/>
      <c r="V6" s="127"/>
      <c r="W6" s="128"/>
    </row>
    <row r="7" spans="1:24" x14ac:dyDescent="0.3">
      <c r="A7" s="126"/>
      <c r="B7" s="127"/>
      <c r="C7" s="128"/>
      <c r="D7" s="127"/>
      <c r="E7" s="127"/>
      <c r="F7" s="127"/>
      <c r="G7" s="127"/>
      <c r="H7" s="128"/>
      <c r="I7" s="127"/>
      <c r="J7" s="127"/>
      <c r="K7" s="127"/>
      <c r="L7" s="127"/>
      <c r="M7" s="128"/>
      <c r="N7" s="127"/>
      <c r="O7" s="127"/>
      <c r="P7" s="127"/>
      <c r="Q7" s="127"/>
      <c r="R7" s="128"/>
      <c r="S7" s="127"/>
      <c r="T7" s="127"/>
      <c r="U7" s="127"/>
      <c r="V7" s="127"/>
      <c r="W7" s="128"/>
    </row>
    <row r="8" spans="1:24" x14ac:dyDescent="0.3">
      <c r="A8" s="126"/>
      <c r="B8" s="127"/>
      <c r="C8" s="128"/>
      <c r="D8" s="127"/>
      <c r="E8" s="127"/>
      <c r="F8" s="127"/>
      <c r="G8" s="127"/>
      <c r="H8" s="128"/>
      <c r="I8" s="127"/>
      <c r="J8" s="127"/>
      <c r="K8" s="127"/>
      <c r="L8" s="127"/>
      <c r="M8" s="128"/>
      <c r="N8" s="127"/>
      <c r="O8" s="127"/>
      <c r="P8" s="127"/>
      <c r="Q8" s="127"/>
      <c r="R8" s="128"/>
      <c r="S8" s="127"/>
      <c r="T8" s="127"/>
      <c r="U8" s="127"/>
      <c r="V8" s="127"/>
      <c r="W8" s="128"/>
    </row>
    <row r="9" spans="1:24" x14ac:dyDescent="0.3">
      <c r="A9" s="126"/>
      <c r="B9" s="127"/>
      <c r="C9" s="128"/>
      <c r="D9" s="127"/>
      <c r="E9" s="127"/>
      <c r="F9" s="127"/>
      <c r="G9" s="127"/>
      <c r="H9" s="128"/>
      <c r="I9" s="127"/>
      <c r="J9" s="127"/>
      <c r="K9" s="127"/>
      <c r="L9" s="127"/>
      <c r="M9" s="128"/>
      <c r="N9" s="127"/>
      <c r="O9" s="127"/>
      <c r="P9" s="127"/>
      <c r="Q9" s="127"/>
      <c r="R9" s="128"/>
      <c r="S9" s="127"/>
      <c r="T9" s="127"/>
      <c r="U9" s="127"/>
      <c r="V9" s="127"/>
      <c r="W9" s="128"/>
    </row>
    <row r="10" spans="1:24" x14ac:dyDescent="0.3">
      <c r="A10" s="126" t="s">
        <v>4</v>
      </c>
      <c r="B10" s="127"/>
      <c r="C10" s="128"/>
      <c r="D10" s="127"/>
      <c r="E10" s="127"/>
      <c r="F10" s="127"/>
      <c r="G10" s="127"/>
      <c r="H10" s="128"/>
      <c r="I10" s="127"/>
      <c r="J10" s="127"/>
      <c r="K10" s="127"/>
      <c r="L10" s="127"/>
      <c r="M10" s="128"/>
      <c r="N10" s="127"/>
      <c r="O10" s="127"/>
      <c r="P10" s="127"/>
      <c r="Q10" s="127"/>
      <c r="R10" s="128"/>
      <c r="S10" s="127"/>
      <c r="T10" s="127"/>
      <c r="U10" s="127"/>
      <c r="V10" s="127"/>
      <c r="W10" s="128"/>
    </row>
    <row r="11" spans="1:24" x14ac:dyDescent="0.3">
      <c r="A11" s="126"/>
      <c r="B11" s="127"/>
      <c r="C11" s="128"/>
      <c r="D11" s="127"/>
      <c r="E11" s="127"/>
      <c r="F11" s="127"/>
      <c r="G11" s="127"/>
      <c r="H11" s="128"/>
      <c r="I11" s="127"/>
      <c r="J11" s="127"/>
      <c r="K11" s="127"/>
      <c r="L11" s="127"/>
      <c r="M11" s="128"/>
      <c r="N11" s="127"/>
      <c r="O11" s="127"/>
      <c r="P11" s="127"/>
      <c r="Q11" s="127"/>
      <c r="R11" s="128"/>
      <c r="S11" s="127"/>
      <c r="T11" s="127"/>
      <c r="U11" s="127"/>
      <c r="V11" s="127"/>
      <c r="W11" s="128"/>
    </row>
    <row r="12" spans="1:24" x14ac:dyDescent="0.3">
      <c r="A12" s="126" t="s">
        <v>196</v>
      </c>
      <c r="B12" s="127"/>
      <c r="C12" s="128"/>
      <c r="D12" s="127"/>
      <c r="E12" s="127"/>
      <c r="F12" s="127"/>
      <c r="G12" s="127"/>
      <c r="H12" s="128"/>
      <c r="I12" s="127"/>
      <c r="J12" s="127"/>
      <c r="K12" s="127"/>
      <c r="L12" s="127"/>
      <c r="M12" s="128"/>
      <c r="N12" s="127"/>
      <c r="O12" s="127"/>
      <c r="P12" s="127"/>
      <c r="Q12" s="127"/>
      <c r="R12" s="128"/>
      <c r="S12" s="127"/>
      <c r="T12" s="127"/>
      <c r="U12" s="127"/>
      <c r="V12" s="127"/>
      <c r="W12" s="128"/>
    </row>
    <row r="13" spans="1:24" x14ac:dyDescent="0.3">
      <c r="A13" s="126" t="s">
        <v>197</v>
      </c>
      <c r="B13" s="129">
        <v>5071076</v>
      </c>
      <c r="C13" s="130"/>
      <c r="D13" s="129"/>
      <c r="E13" s="129">
        <f>+$X13/11</f>
        <v>471149.09090909088</v>
      </c>
      <c r="F13" s="129">
        <f>+$X13/11</f>
        <v>471149.09090909088</v>
      </c>
      <c r="G13" s="129">
        <f>SUM(D13:F13)</f>
        <v>942298.18181818177</v>
      </c>
      <c r="H13" s="130"/>
      <c r="I13" s="129">
        <f t="shared" ref="I13:K14" si="0">+$X13/11</f>
        <v>471149.09090909088</v>
      </c>
      <c r="J13" s="129">
        <f t="shared" si="0"/>
        <v>471149.09090909088</v>
      </c>
      <c r="K13" s="129">
        <f t="shared" si="0"/>
        <v>471149.09090909088</v>
      </c>
      <c r="L13" s="129">
        <f>SUM(I13:K13)</f>
        <v>1413447.2727272727</v>
      </c>
      <c r="M13" s="130"/>
      <c r="N13" s="129">
        <f t="shared" ref="N13:P14" si="1">+$X13/11</f>
        <v>471149.09090909088</v>
      </c>
      <c r="O13" s="129">
        <f t="shared" si="1"/>
        <v>471149.09090909088</v>
      </c>
      <c r="P13" s="129">
        <f t="shared" si="1"/>
        <v>471149.09090909088</v>
      </c>
      <c r="Q13" s="129">
        <f>SUM(N13:P13)</f>
        <v>1413447.2727272727</v>
      </c>
      <c r="R13" s="130"/>
      <c r="S13" s="129">
        <f t="shared" ref="S13:U14" si="2">+$X13/11</f>
        <v>471149.09090909088</v>
      </c>
      <c r="T13" s="129">
        <f t="shared" si="2"/>
        <v>471149.09090909088</v>
      </c>
      <c r="U13" s="129">
        <f t="shared" si="2"/>
        <v>471149.09090909088</v>
      </c>
      <c r="V13" s="129">
        <f>SUM(S13:U13)</f>
        <v>1413447.2727272727</v>
      </c>
      <c r="W13" s="130"/>
      <c r="X13" s="131">
        <v>5182640</v>
      </c>
    </row>
    <row r="14" spans="1:24" x14ac:dyDescent="0.3">
      <c r="A14" s="126" t="s">
        <v>198</v>
      </c>
      <c r="B14" s="132">
        <v>513502</v>
      </c>
      <c r="C14" s="133"/>
      <c r="D14" s="132"/>
      <c r="E14" s="132">
        <f>+$X14/11</f>
        <v>56145.727272727272</v>
      </c>
      <c r="F14" s="132">
        <f>+$X14/11</f>
        <v>56145.727272727272</v>
      </c>
      <c r="G14" s="134">
        <f>SUM(D14:F14)</f>
        <v>112291.45454545454</v>
      </c>
      <c r="H14" s="135"/>
      <c r="I14" s="132">
        <f t="shared" si="0"/>
        <v>56145.727272727272</v>
      </c>
      <c r="J14" s="132">
        <f t="shared" si="0"/>
        <v>56145.727272727272</v>
      </c>
      <c r="K14" s="132">
        <f t="shared" si="0"/>
        <v>56145.727272727272</v>
      </c>
      <c r="L14" s="134">
        <f>SUM(I14:K14)</f>
        <v>168437.18181818182</v>
      </c>
      <c r="M14" s="133"/>
      <c r="N14" s="132">
        <f t="shared" si="1"/>
        <v>56145.727272727272</v>
      </c>
      <c r="O14" s="132">
        <f t="shared" si="1"/>
        <v>56145.727272727272</v>
      </c>
      <c r="P14" s="132">
        <f t="shared" si="1"/>
        <v>56145.727272727272</v>
      </c>
      <c r="Q14" s="134">
        <f>SUM(N14:P14)</f>
        <v>168437.18181818182</v>
      </c>
      <c r="R14" s="133"/>
      <c r="S14" s="132">
        <f t="shared" si="2"/>
        <v>56145.727272727272</v>
      </c>
      <c r="T14" s="132">
        <f t="shared" si="2"/>
        <v>56145.727272727272</v>
      </c>
      <c r="U14" s="132">
        <f t="shared" si="2"/>
        <v>56145.727272727272</v>
      </c>
      <c r="V14" s="134">
        <f>SUM(S14:U14)</f>
        <v>168437.18181818182</v>
      </c>
      <c r="W14" s="133"/>
      <c r="X14" s="136">
        <v>617603</v>
      </c>
    </row>
    <row r="15" spans="1:24" x14ac:dyDescent="0.3">
      <c r="A15" s="126" t="s">
        <v>199</v>
      </c>
      <c r="B15" s="132">
        <f>SUM(B13:B14)</f>
        <v>5584578</v>
      </c>
      <c r="C15" s="133"/>
      <c r="D15" s="132"/>
      <c r="E15" s="132">
        <f t="shared" ref="E15:G15" si="3">SUM(E13:E14)</f>
        <v>527294.81818181812</v>
      </c>
      <c r="F15" s="132">
        <f t="shared" si="3"/>
        <v>527294.81818181812</v>
      </c>
      <c r="G15" s="132">
        <f t="shared" si="3"/>
        <v>1054589.6363636362</v>
      </c>
      <c r="H15" s="135"/>
      <c r="I15" s="132">
        <f t="shared" ref="I15:L15" si="4">SUM(I13:I14)</f>
        <v>527294.81818181812</v>
      </c>
      <c r="J15" s="132">
        <f t="shared" si="4"/>
        <v>527294.81818181812</v>
      </c>
      <c r="K15" s="132">
        <f t="shared" si="4"/>
        <v>527294.81818181812</v>
      </c>
      <c r="L15" s="132">
        <f t="shared" si="4"/>
        <v>1581884.4545454546</v>
      </c>
      <c r="M15" s="133"/>
      <c r="N15" s="132">
        <f t="shared" ref="N15:Q15" si="5">SUM(N13:N14)</f>
        <v>527294.81818181812</v>
      </c>
      <c r="O15" s="132">
        <f t="shared" si="5"/>
        <v>527294.81818181812</v>
      </c>
      <c r="P15" s="132">
        <f t="shared" si="5"/>
        <v>527294.81818181812</v>
      </c>
      <c r="Q15" s="132">
        <f t="shared" si="5"/>
        <v>1581884.4545454546</v>
      </c>
      <c r="R15" s="133"/>
      <c r="S15" s="132">
        <f t="shared" ref="S15:V15" si="6">SUM(S13:S14)</f>
        <v>527294.81818181812</v>
      </c>
      <c r="T15" s="132">
        <f t="shared" si="6"/>
        <v>527294.81818181812</v>
      </c>
      <c r="U15" s="132">
        <f t="shared" si="6"/>
        <v>527294.81818181812</v>
      </c>
      <c r="V15" s="132">
        <f t="shared" si="6"/>
        <v>1581884.4545454546</v>
      </c>
      <c r="W15" s="133"/>
      <c r="X15" s="136">
        <f>SUM(X13:X14)</f>
        <v>5800243</v>
      </c>
    </row>
    <row r="16" spans="1:24" x14ac:dyDescent="0.3">
      <c r="A16" s="126"/>
      <c r="B16" s="127"/>
      <c r="C16" s="128"/>
      <c r="D16" s="127"/>
      <c r="E16" s="127"/>
      <c r="F16" s="127"/>
      <c r="G16" s="137"/>
      <c r="H16" s="135"/>
      <c r="I16" s="127"/>
      <c r="J16" s="127"/>
      <c r="K16" s="127"/>
      <c r="L16" s="137"/>
      <c r="M16" s="128"/>
      <c r="N16" s="127"/>
      <c r="O16" s="127"/>
      <c r="P16" s="127"/>
      <c r="Q16" s="137"/>
      <c r="R16" s="128"/>
      <c r="S16" s="127"/>
      <c r="T16" s="127"/>
      <c r="U16" s="127"/>
      <c r="V16" s="137"/>
      <c r="W16" s="128"/>
      <c r="X16" s="138"/>
    </row>
    <row r="17" spans="1:24" x14ac:dyDescent="0.3">
      <c r="A17" s="126" t="s">
        <v>200</v>
      </c>
      <c r="B17" s="127"/>
      <c r="C17" s="128"/>
      <c r="D17" s="127"/>
      <c r="E17" s="127"/>
      <c r="F17" s="127"/>
      <c r="G17" s="137"/>
      <c r="H17" s="135"/>
      <c r="I17" s="127"/>
      <c r="J17" s="127"/>
      <c r="K17" s="127"/>
      <c r="L17" s="137"/>
      <c r="M17" s="128"/>
      <c r="N17" s="127"/>
      <c r="O17" s="127"/>
      <c r="P17" s="127"/>
      <c r="Q17" s="137"/>
      <c r="R17" s="128"/>
      <c r="S17" s="127"/>
      <c r="T17" s="127"/>
      <c r="U17" s="127"/>
      <c r="V17" s="137"/>
      <c r="W17" s="128"/>
      <c r="X17" s="138"/>
    </row>
    <row r="18" spans="1:24" x14ac:dyDescent="0.3">
      <c r="A18" s="126" t="s">
        <v>201</v>
      </c>
      <c r="B18" s="132">
        <v>1272570</v>
      </c>
      <c r="C18" s="133"/>
      <c r="D18" s="132">
        <f>+$X18/12</f>
        <v>108380.58333333333</v>
      </c>
      <c r="E18" s="132">
        <f t="shared" ref="E18:F18" si="7">+$X18/12</f>
        <v>108380.58333333333</v>
      </c>
      <c r="F18" s="132">
        <f t="shared" si="7"/>
        <v>108380.58333333333</v>
      </c>
      <c r="G18" s="134">
        <f>SUM(D18:F18)</f>
        <v>325141.75</v>
      </c>
      <c r="H18" s="135"/>
      <c r="I18" s="132">
        <f>+$X18/12</f>
        <v>108380.58333333333</v>
      </c>
      <c r="J18" s="132">
        <f t="shared" ref="J18:K18" si="8">+$X18/12</f>
        <v>108380.58333333333</v>
      </c>
      <c r="K18" s="132">
        <f t="shared" si="8"/>
        <v>108380.58333333333</v>
      </c>
      <c r="L18" s="134">
        <f>SUM(I18:K18)</f>
        <v>325141.75</v>
      </c>
      <c r="M18" s="133"/>
      <c r="N18" s="132">
        <f>+$X18/12</f>
        <v>108380.58333333333</v>
      </c>
      <c r="O18" s="132">
        <f t="shared" ref="O18:P18" si="9">+$X18/12</f>
        <v>108380.58333333333</v>
      </c>
      <c r="P18" s="132">
        <f t="shared" si="9"/>
        <v>108380.58333333333</v>
      </c>
      <c r="Q18" s="134">
        <f>SUM(N18:P18)</f>
        <v>325141.75</v>
      </c>
      <c r="R18" s="133"/>
      <c r="S18" s="132">
        <f>+$X18/12</f>
        <v>108380.58333333333</v>
      </c>
      <c r="T18" s="132">
        <f t="shared" ref="T18:U18" si="10">+$X18/12</f>
        <v>108380.58333333333</v>
      </c>
      <c r="U18" s="132">
        <f t="shared" si="10"/>
        <v>108380.58333333333</v>
      </c>
      <c r="V18" s="134">
        <f>SUM(S18:U18)</f>
        <v>325141.75</v>
      </c>
      <c r="W18" s="133"/>
      <c r="X18" s="136">
        <v>1300567</v>
      </c>
    </row>
    <row r="19" spans="1:24" x14ac:dyDescent="0.3">
      <c r="A19" s="126" t="s">
        <v>202</v>
      </c>
      <c r="B19" s="132">
        <f>SUM(B18)</f>
        <v>1272570</v>
      </c>
      <c r="C19" s="133"/>
      <c r="D19" s="132">
        <f t="shared" ref="D19:G19" si="11">SUM(D18)</f>
        <v>108380.58333333333</v>
      </c>
      <c r="E19" s="132">
        <f t="shared" si="11"/>
        <v>108380.58333333333</v>
      </c>
      <c r="F19" s="132">
        <f t="shared" si="11"/>
        <v>108380.58333333333</v>
      </c>
      <c r="G19" s="132">
        <f t="shared" si="11"/>
        <v>325141.75</v>
      </c>
      <c r="H19" s="135"/>
      <c r="I19" s="132">
        <f t="shared" ref="I19:L19" si="12">SUM(I18)</f>
        <v>108380.58333333333</v>
      </c>
      <c r="J19" s="132">
        <f t="shared" si="12"/>
        <v>108380.58333333333</v>
      </c>
      <c r="K19" s="132">
        <f t="shared" si="12"/>
        <v>108380.58333333333</v>
      </c>
      <c r="L19" s="132">
        <f t="shared" si="12"/>
        <v>325141.75</v>
      </c>
      <c r="M19" s="133"/>
      <c r="N19" s="132">
        <f t="shared" ref="N19:Q19" si="13">SUM(N18)</f>
        <v>108380.58333333333</v>
      </c>
      <c r="O19" s="132">
        <f t="shared" si="13"/>
        <v>108380.58333333333</v>
      </c>
      <c r="P19" s="132">
        <f t="shared" si="13"/>
        <v>108380.58333333333</v>
      </c>
      <c r="Q19" s="132">
        <f t="shared" si="13"/>
        <v>325141.75</v>
      </c>
      <c r="R19" s="133"/>
      <c r="S19" s="132">
        <f t="shared" ref="S19:V19" si="14">SUM(S18)</f>
        <v>108380.58333333333</v>
      </c>
      <c r="T19" s="132">
        <f t="shared" si="14"/>
        <v>108380.58333333333</v>
      </c>
      <c r="U19" s="132">
        <f t="shared" si="14"/>
        <v>108380.58333333333</v>
      </c>
      <c r="V19" s="132">
        <f t="shared" si="14"/>
        <v>325141.75</v>
      </c>
      <c r="W19" s="133"/>
      <c r="X19" s="136">
        <f>SUM(X18)</f>
        <v>1300567</v>
      </c>
    </row>
    <row r="20" spans="1:24" x14ac:dyDescent="0.3">
      <c r="A20" s="126"/>
      <c r="B20" s="127"/>
      <c r="C20" s="128"/>
      <c r="D20" s="127"/>
      <c r="E20" s="127"/>
      <c r="F20" s="127"/>
      <c r="G20" s="137"/>
      <c r="H20" s="135"/>
      <c r="I20" s="127"/>
      <c r="J20" s="127"/>
      <c r="K20" s="127"/>
      <c r="L20" s="137"/>
      <c r="M20" s="128"/>
      <c r="N20" s="127"/>
      <c r="O20" s="127"/>
      <c r="P20" s="127"/>
      <c r="Q20" s="137"/>
      <c r="R20" s="128"/>
      <c r="S20" s="127"/>
      <c r="T20" s="127"/>
      <c r="U20" s="127"/>
      <c r="V20" s="137"/>
      <c r="W20" s="128"/>
      <c r="X20" s="138"/>
    </row>
    <row r="21" spans="1:24" x14ac:dyDescent="0.3">
      <c r="A21" s="126" t="s">
        <v>203</v>
      </c>
      <c r="B21" s="127"/>
      <c r="C21" s="128"/>
      <c r="D21" s="127"/>
      <c r="E21" s="127"/>
      <c r="F21" s="127"/>
      <c r="G21" s="137"/>
      <c r="H21" s="135"/>
      <c r="I21" s="127"/>
      <c r="J21" s="127"/>
      <c r="K21" s="127"/>
      <c r="L21" s="137"/>
      <c r="M21" s="128"/>
      <c r="N21" s="127"/>
      <c r="O21" s="127"/>
      <c r="P21" s="127"/>
      <c r="Q21" s="137"/>
      <c r="R21" s="128"/>
      <c r="S21" s="127"/>
      <c r="T21" s="127"/>
      <c r="U21" s="127"/>
      <c r="V21" s="137"/>
      <c r="W21" s="128"/>
      <c r="X21" s="138"/>
    </row>
    <row r="22" spans="1:24" x14ac:dyDescent="0.3">
      <c r="A22" s="126" t="s">
        <v>204</v>
      </c>
      <c r="B22" s="132">
        <v>993273</v>
      </c>
      <c r="C22" s="133"/>
      <c r="D22" s="132"/>
      <c r="E22" s="132">
        <f>+$X22/11</f>
        <v>103691.63636363637</v>
      </c>
      <c r="F22" s="132">
        <f>+$X22/11</f>
        <v>103691.63636363637</v>
      </c>
      <c r="G22" s="134">
        <f>SUM(D22:F22)</f>
        <v>207383.27272727274</v>
      </c>
      <c r="H22" s="135"/>
      <c r="I22" s="132">
        <f t="shared" ref="I22:K22" si="15">+$X22/11</f>
        <v>103691.63636363637</v>
      </c>
      <c r="J22" s="132">
        <f t="shared" si="15"/>
        <v>103691.63636363637</v>
      </c>
      <c r="K22" s="132">
        <f t="shared" si="15"/>
        <v>103691.63636363637</v>
      </c>
      <c r="L22" s="134">
        <f>SUM(I22:K22)</f>
        <v>311074.90909090912</v>
      </c>
      <c r="M22" s="133"/>
      <c r="N22" s="132">
        <f t="shared" ref="N22:P22" si="16">+$X22/11</f>
        <v>103691.63636363637</v>
      </c>
      <c r="O22" s="132">
        <f t="shared" si="16"/>
        <v>103691.63636363637</v>
      </c>
      <c r="P22" s="132">
        <f t="shared" si="16"/>
        <v>103691.63636363637</v>
      </c>
      <c r="Q22" s="134">
        <f>SUM(N22:P22)</f>
        <v>311074.90909090912</v>
      </c>
      <c r="R22" s="133"/>
      <c r="S22" s="132">
        <f t="shared" ref="S22:U22" si="17">+$X22/11</f>
        <v>103691.63636363637</v>
      </c>
      <c r="T22" s="132">
        <f t="shared" si="17"/>
        <v>103691.63636363637</v>
      </c>
      <c r="U22" s="132">
        <f t="shared" si="17"/>
        <v>103691.63636363637</v>
      </c>
      <c r="V22" s="134">
        <f>SUM(S22:U22)</f>
        <v>311074.90909090912</v>
      </c>
      <c r="W22" s="133"/>
      <c r="X22" s="136">
        <v>1140608</v>
      </c>
    </row>
    <row r="23" spans="1:24" x14ac:dyDescent="0.3">
      <c r="A23" s="126" t="s">
        <v>205</v>
      </c>
      <c r="B23" s="132">
        <f>SUM(B22)</f>
        <v>993273</v>
      </c>
      <c r="C23" s="133"/>
      <c r="D23" s="132"/>
      <c r="E23" s="132">
        <f t="shared" ref="E23:G23" si="18">SUM(E22)</f>
        <v>103691.63636363637</v>
      </c>
      <c r="F23" s="132">
        <f t="shared" si="18"/>
        <v>103691.63636363637</v>
      </c>
      <c r="G23" s="132">
        <f t="shared" si="18"/>
        <v>207383.27272727274</v>
      </c>
      <c r="H23" s="135"/>
      <c r="I23" s="132">
        <f t="shared" ref="I23:L23" si="19">SUM(I22)</f>
        <v>103691.63636363637</v>
      </c>
      <c r="J23" s="132">
        <f t="shared" si="19"/>
        <v>103691.63636363637</v>
      </c>
      <c r="K23" s="132">
        <f t="shared" si="19"/>
        <v>103691.63636363637</v>
      </c>
      <c r="L23" s="132">
        <f t="shared" si="19"/>
        <v>311074.90909090912</v>
      </c>
      <c r="M23" s="133"/>
      <c r="N23" s="132">
        <f t="shared" ref="N23:Q23" si="20">SUM(N22)</f>
        <v>103691.63636363637</v>
      </c>
      <c r="O23" s="132">
        <f t="shared" si="20"/>
        <v>103691.63636363637</v>
      </c>
      <c r="P23" s="132">
        <f t="shared" si="20"/>
        <v>103691.63636363637</v>
      </c>
      <c r="Q23" s="132">
        <f t="shared" si="20"/>
        <v>311074.90909090912</v>
      </c>
      <c r="R23" s="133"/>
      <c r="S23" s="132">
        <f t="shared" ref="S23:V23" si="21">SUM(S22)</f>
        <v>103691.63636363637</v>
      </c>
      <c r="T23" s="132">
        <f t="shared" si="21"/>
        <v>103691.63636363637</v>
      </c>
      <c r="U23" s="132">
        <f t="shared" si="21"/>
        <v>103691.63636363637</v>
      </c>
      <c r="V23" s="132">
        <f t="shared" si="21"/>
        <v>311074.90909090912</v>
      </c>
      <c r="W23" s="133"/>
      <c r="X23" s="136">
        <f>SUM(X22)</f>
        <v>1140608</v>
      </c>
    </row>
    <row r="24" spans="1:24" x14ac:dyDescent="0.3">
      <c r="A24" s="126"/>
      <c r="B24" s="127"/>
      <c r="C24" s="128"/>
      <c r="D24" s="127"/>
      <c r="E24" s="127"/>
      <c r="F24" s="127"/>
      <c r="G24" s="137"/>
      <c r="H24" s="135"/>
      <c r="I24" s="127"/>
      <c r="J24" s="127"/>
      <c r="K24" s="127"/>
      <c r="L24" s="137"/>
      <c r="M24" s="128"/>
      <c r="N24" s="127"/>
      <c r="O24" s="127"/>
      <c r="P24" s="127"/>
      <c r="Q24" s="137"/>
      <c r="R24" s="128"/>
      <c r="S24" s="127"/>
      <c r="T24" s="127"/>
      <c r="U24" s="127"/>
      <c r="V24" s="137"/>
      <c r="W24" s="128"/>
      <c r="X24" s="138"/>
    </row>
    <row r="25" spans="1:24" x14ac:dyDescent="0.3">
      <c r="A25" s="126" t="s">
        <v>206</v>
      </c>
      <c r="B25" s="127"/>
      <c r="C25" s="128"/>
      <c r="D25" s="127"/>
      <c r="E25" s="127"/>
      <c r="F25" s="127"/>
      <c r="G25" s="137"/>
      <c r="H25" s="135"/>
      <c r="I25" s="127"/>
      <c r="J25" s="127"/>
      <c r="K25" s="127"/>
      <c r="L25" s="137"/>
      <c r="M25" s="128"/>
      <c r="N25" s="127"/>
      <c r="O25" s="127"/>
      <c r="P25" s="127"/>
      <c r="Q25" s="137"/>
      <c r="R25" s="128"/>
      <c r="S25" s="127"/>
      <c r="T25" s="127"/>
      <c r="U25" s="127"/>
      <c r="V25" s="137"/>
      <c r="W25" s="128"/>
      <c r="X25" s="138"/>
    </row>
    <row r="26" spans="1:24" x14ac:dyDescent="0.3">
      <c r="A26" s="126" t="s">
        <v>207</v>
      </c>
      <c r="B26" s="139">
        <v>267000</v>
      </c>
      <c r="C26" s="133"/>
      <c r="D26" s="139">
        <f>+$X26/12</f>
        <v>26578.916666666668</v>
      </c>
      <c r="E26" s="139">
        <f t="shared" ref="E26:F26" si="22">+$X26/12</f>
        <v>26578.916666666668</v>
      </c>
      <c r="F26" s="139">
        <f t="shared" si="22"/>
        <v>26578.916666666668</v>
      </c>
      <c r="G26" s="137">
        <f>SUM(D26:F26)</f>
        <v>79736.75</v>
      </c>
      <c r="H26" s="135"/>
      <c r="I26" s="139">
        <f>+$X26/12</f>
        <v>26578.916666666668</v>
      </c>
      <c r="J26" s="139">
        <f t="shared" ref="J26:K26" si="23">+$X26/12</f>
        <v>26578.916666666668</v>
      </c>
      <c r="K26" s="139">
        <f t="shared" si="23"/>
        <v>26578.916666666668</v>
      </c>
      <c r="L26" s="137">
        <f>SUM(I26:K26)</f>
        <v>79736.75</v>
      </c>
      <c r="M26" s="133"/>
      <c r="N26" s="139">
        <f>+$X26/12</f>
        <v>26578.916666666668</v>
      </c>
      <c r="O26" s="139">
        <f t="shared" ref="O26:P26" si="24">+$X26/12</f>
        <v>26578.916666666668</v>
      </c>
      <c r="P26" s="139">
        <f t="shared" si="24"/>
        <v>26578.916666666668</v>
      </c>
      <c r="Q26" s="137">
        <f>SUM(N26:P26)</f>
        <v>79736.75</v>
      </c>
      <c r="R26" s="133"/>
      <c r="S26" s="139">
        <f>+$X26/12</f>
        <v>26578.916666666668</v>
      </c>
      <c r="T26" s="139">
        <f t="shared" ref="T26:U26" si="25">+$X26/12</f>
        <v>26578.916666666668</v>
      </c>
      <c r="U26" s="139">
        <f t="shared" si="25"/>
        <v>26578.916666666668</v>
      </c>
      <c r="V26" s="137">
        <f>SUM(S26:U26)</f>
        <v>79736.75</v>
      </c>
      <c r="W26" s="133"/>
      <c r="X26" s="140">
        <v>318947</v>
      </c>
    </row>
    <row r="27" spans="1:24" x14ac:dyDescent="0.3">
      <c r="A27" s="126" t="s">
        <v>208</v>
      </c>
      <c r="B27" s="139">
        <v>100500</v>
      </c>
      <c r="C27" s="133"/>
      <c r="D27" s="139"/>
      <c r="E27" s="139"/>
      <c r="F27" s="139">
        <f>+$X27/10</f>
        <v>8675</v>
      </c>
      <c r="G27" s="137">
        <f>SUM(D27:F27)</f>
        <v>8675</v>
      </c>
      <c r="H27" s="135"/>
      <c r="I27" s="139">
        <f t="shared" ref="I27:K27" si="26">+$X27/10</f>
        <v>8675</v>
      </c>
      <c r="J27" s="139">
        <f t="shared" si="26"/>
        <v>8675</v>
      </c>
      <c r="K27" s="139">
        <f t="shared" si="26"/>
        <v>8675</v>
      </c>
      <c r="L27" s="137">
        <f>SUM(I27:K27)</f>
        <v>26025</v>
      </c>
      <c r="M27" s="133"/>
      <c r="N27" s="139">
        <f t="shared" ref="N27:P27" si="27">+$X27/10</f>
        <v>8675</v>
      </c>
      <c r="O27" s="139">
        <f t="shared" si="27"/>
        <v>8675</v>
      </c>
      <c r="P27" s="139">
        <f t="shared" si="27"/>
        <v>8675</v>
      </c>
      <c r="Q27" s="137">
        <f>SUM(N27:P27)</f>
        <v>26025</v>
      </c>
      <c r="R27" s="133"/>
      <c r="S27" s="139">
        <f t="shared" ref="S27:U27" si="28">+$X27/10</f>
        <v>8675</v>
      </c>
      <c r="T27" s="139">
        <f t="shared" si="28"/>
        <v>8675</v>
      </c>
      <c r="U27" s="139">
        <f t="shared" si="28"/>
        <v>8675</v>
      </c>
      <c r="V27" s="137">
        <f>SUM(S27:U27)</f>
        <v>26025</v>
      </c>
      <c r="W27" s="133"/>
      <c r="X27" s="140">
        <v>86750</v>
      </c>
    </row>
    <row r="28" spans="1:24" x14ac:dyDescent="0.3">
      <c r="A28" s="126" t="s">
        <v>209</v>
      </c>
      <c r="B28" s="132">
        <v>165929</v>
      </c>
      <c r="C28" s="133"/>
      <c r="D28" s="132">
        <f>+$X28/12</f>
        <v>13080.583333333334</v>
      </c>
      <c r="E28" s="132">
        <f t="shared" ref="E28:F28" si="29">+$X28/12</f>
        <v>13080.583333333334</v>
      </c>
      <c r="F28" s="132">
        <f t="shared" si="29"/>
        <v>13080.583333333334</v>
      </c>
      <c r="G28" s="134">
        <f>SUM(D28:F28)</f>
        <v>39241.75</v>
      </c>
      <c r="H28" s="135"/>
      <c r="I28" s="132">
        <f>+$X28/12</f>
        <v>13080.583333333334</v>
      </c>
      <c r="J28" s="132">
        <f t="shared" ref="J28:K28" si="30">+$X28/12</f>
        <v>13080.583333333334</v>
      </c>
      <c r="K28" s="132">
        <f t="shared" si="30"/>
        <v>13080.583333333334</v>
      </c>
      <c r="L28" s="134">
        <f>SUM(I28:K28)</f>
        <v>39241.75</v>
      </c>
      <c r="M28" s="133"/>
      <c r="N28" s="132">
        <f>+$X28/12</f>
        <v>13080.583333333334</v>
      </c>
      <c r="O28" s="132">
        <f t="shared" ref="O28:P28" si="31">+$X28/12</f>
        <v>13080.583333333334</v>
      </c>
      <c r="P28" s="132">
        <f t="shared" si="31"/>
        <v>13080.583333333334</v>
      </c>
      <c r="Q28" s="134">
        <f>SUM(N28:P28)</f>
        <v>39241.75</v>
      </c>
      <c r="R28" s="133"/>
      <c r="S28" s="132">
        <f>+$X28/12</f>
        <v>13080.583333333334</v>
      </c>
      <c r="T28" s="132">
        <f t="shared" ref="T28:U28" si="32">+$X28/12</f>
        <v>13080.583333333334</v>
      </c>
      <c r="U28" s="132">
        <f t="shared" si="32"/>
        <v>13080.583333333334</v>
      </c>
      <c r="V28" s="134">
        <f>SUM(S28:U28)</f>
        <v>39241.75</v>
      </c>
      <c r="W28" s="133"/>
      <c r="X28" s="136">
        <v>156967</v>
      </c>
    </row>
    <row r="29" spans="1:24" ht="28.8" x14ac:dyDescent="0.3">
      <c r="A29" s="126" t="s">
        <v>210</v>
      </c>
      <c r="B29" s="132">
        <f>SUM(B26:B28)</f>
        <v>533429</v>
      </c>
      <c r="C29" s="133"/>
      <c r="D29" s="132">
        <f t="shared" ref="D29:F29" si="33">SUM(D26:D28)</f>
        <v>39659.5</v>
      </c>
      <c r="E29" s="132">
        <f t="shared" si="33"/>
        <v>39659.5</v>
      </c>
      <c r="F29" s="132">
        <f t="shared" si="33"/>
        <v>48334.500000000007</v>
      </c>
      <c r="G29" s="141">
        <f t="shared" ref="G29" si="34">SUM(D29:F29)</f>
        <v>127653.5</v>
      </c>
      <c r="H29" s="135"/>
      <c r="I29" s="132">
        <f t="shared" ref="I29:K29" si="35">SUM(I26:I28)</f>
        <v>48334.500000000007</v>
      </c>
      <c r="J29" s="132">
        <f t="shared" si="35"/>
        <v>48334.500000000007</v>
      </c>
      <c r="K29" s="132">
        <f t="shared" si="35"/>
        <v>48334.500000000007</v>
      </c>
      <c r="L29" s="141">
        <f t="shared" ref="L29" si="36">SUM(I29:K29)</f>
        <v>145003.50000000003</v>
      </c>
      <c r="M29" s="133"/>
      <c r="N29" s="132">
        <f t="shared" ref="N29:P29" si="37">SUM(N26:N28)</f>
        <v>48334.500000000007</v>
      </c>
      <c r="O29" s="132">
        <f t="shared" si="37"/>
        <v>48334.500000000007</v>
      </c>
      <c r="P29" s="132">
        <f t="shared" si="37"/>
        <v>48334.500000000007</v>
      </c>
      <c r="Q29" s="141">
        <f t="shared" ref="Q29" si="38">SUM(N29:P29)</f>
        <v>145003.50000000003</v>
      </c>
      <c r="R29" s="133"/>
      <c r="S29" s="132">
        <f t="shared" ref="S29:U29" si="39">SUM(S26:S28)</f>
        <v>48334.500000000007</v>
      </c>
      <c r="T29" s="132">
        <f t="shared" si="39"/>
        <v>48334.500000000007</v>
      </c>
      <c r="U29" s="132">
        <f t="shared" si="39"/>
        <v>48334.500000000007</v>
      </c>
      <c r="V29" s="141">
        <f t="shared" ref="V29" si="40">SUM(S29:U29)</f>
        <v>145003.50000000003</v>
      </c>
      <c r="W29" s="133"/>
      <c r="X29" s="136">
        <f>SUM(X26:X28)</f>
        <v>562664</v>
      </c>
    </row>
    <row r="30" spans="1:24" x14ac:dyDescent="0.3">
      <c r="A30" s="126"/>
      <c r="B30" s="127"/>
      <c r="C30" s="128"/>
      <c r="D30" s="127"/>
      <c r="E30" s="127"/>
      <c r="F30" s="127"/>
      <c r="G30" s="127"/>
      <c r="H30" s="128"/>
      <c r="I30" s="127"/>
      <c r="J30" s="127"/>
      <c r="K30" s="127"/>
      <c r="L30" s="127"/>
      <c r="M30" s="128"/>
      <c r="N30" s="127"/>
      <c r="O30" s="127"/>
      <c r="P30" s="127"/>
      <c r="Q30" s="127"/>
      <c r="R30" s="128"/>
      <c r="S30" s="127"/>
      <c r="T30" s="127"/>
      <c r="U30" s="127"/>
      <c r="V30" s="127"/>
      <c r="W30" s="128"/>
      <c r="X30" s="138"/>
    </row>
    <row r="31" spans="1:24" x14ac:dyDescent="0.3">
      <c r="A31" s="126" t="s">
        <v>211</v>
      </c>
      <c r="B31" s="127"/>
      <c r="C31" s="128"/>
      <c r="D31" s="127"/>
      <c r="E31" s="127"/>
      <c r="F31" s="127"/>
      <c r="G31" s="127"/>
      <c r="H31" s="128"/>
      <c r="I31" s="127"/>
      <c r="J31" s="127"/>
      <c r="K31" s="127"/>
      <c r="L31" s="127"/>
      <c r="M31" s="128"/>
      <c r="N31" s="127"/>
      <c r="O31" s="127"/>
      <c r="P31" s="127"/>
      <c r="Q31" s="127"/>
      <c r="R31" s="128"/>
      <c r="S31" s="127"/>
      <c r="T31" s="127"/>
      <c r="U31" s="127"/>
      <c r="V31" s="127"/>
      <c r="W31" s="128"/>
      <c r="X31" s="138"/>
    </row>
    <row r="32" spans="1:24" x14ac:dyDescent="0.3">
      <c r="A32" s="126" t="s">
        <v>212</v>
      </c>
      <c r="B32" s="132">
        <v>245000</v>
      </c>
      <c r="C32" s="133"/>
      <c r="D32" s="132">
        <f>+$X32/12</f>
        <v>25000</v>
      </c>
      <c r="E32" s="132">
        <f t="shared" ref="E32:F32" si="41">+$X32/12</f>
        <v>25000</v>
      </c>
      <c r="F32" s="132">
        <f t="shared" si="41"/>
        <v>25000</v>
      </c>
      <c r="G32" s="134">
        <f>SUM(D32:F32)</f>
        <v>75000</v>
      </c>
      <c r="H32" s="135"/>
      <c r="I32" s="132">
        <f>+$X32/12</f>
        <v>25000</v>
      </c>
      <c r="J32" s="132">
        <f t="shared" ref="J32:K32" si="42">+$X32/12</f>
        <v>25000</v>
      </c>
      <c r="K32" s="132">
        <f t="shared" si="42"/>
        <v>25000</v>
      </c>
      <c r="L32" s="134">
        <f>SUM(I32:K32)</f>
        <v>75000</v>
      </c>
      <c r="M32" s="133"/>
      <c r="N32" s="132">
        <f>+$X32/12</f>
        <v>25000</v>
      </c>
      <c r="O32" s="132">
        <f t="shared" ref="O32:P32" si="43">+$X32/12</f>
        <v>25000</v>
      </c>
      <c r="P32" s="132">
        <f t="shared" si="43"/>
        <v>25000</v>
      </c>
      <c r="Q32" s="134">
        <f>SUM(N32:P32)</f>
        <v>75000</v>
      </c>
      <c r="R32" s="133"/>
      <c r="S32" s="132">
        <f>+$X32/12</f>
        <v>25000</v>
      </c>
      <c r="T32" s="132">
        <f t="shared" ref="T32:U32" si="44">+$X32/12</f>
        <v>25000</v>
      </c>
      <c r="U32" s="132">
        <f t="shared" si="44"/>
        <v>25000</v>
      </c>
      <c r="V32" s="134">
        <f>SUM(S32:U32)</f>
        <v>75000</v>
      </c>
      <c r="W32" s="133"/>
      <c r="X32" s="136">
        <v>300000</v>
      </c>
    </row>
    <row r="33" spans="1:24" ht="28.8" x14ac:dyDescent="0.3">
      <c r="A33" s="126" t="s">
        <v>213</v>
      </c>
      <c r="B33" s="132">
        <f>SUM(B32)</f>
        <v>245000</v>
      </c>
      <c r="C33" s="133"/>
      <c r="D33" s="132">
        <f t="shared" ref="D33:G33" si="45">SUM(D32)</f>
        <v>25000</v>
      </c>
      <c r="E33" s="132">
        <f t="shared" si="45"/>
        <v>25000</v>
      </c>
      <c r="F33" s="132">
        <f t="shared" si="45"/>
        <v>25000</v>
      </c>
      <c r="G33" s="132">
        <f t="shared" si="45"/>
        <v>75000</v>
      </c>
      <c r="H33" s="135"/>
      <c r="I33" s="132">
        <f t="shared" ref="I33:L33" si="46">SUM(I32)</f>
        <v>25000</v>
      </c>
      <c r="J33" s="132">
        <f t="shared" si="46"/>
        <v>25000</v>
      </c>
      <c r="K33" s="132">
        <f t="shared" si="46"/>
        <v>25000</v>
      </c>
      <c r="L33" s="132">
        <f t="shared" si="46"/>
        <v>75000</v>
      </c>
      <c r="M33" s="133"/>
      <c r="N33" s="132">
        <f t="shared" ref="N33:Q33" si="47">SUM(N32)</f>
        <v>25000</v>
      </c>
      <c r="O33" s="132">
        <f t="shared" si="47"/>
        <v>25000</v>
      </c>
      <c r="P33" s="132">
        <f t="shared" si="47"/>
        <v>25000</v>
      </c>
      <c r="Q33" s="132">
        <f t="shared" si="47"/>
        <v>75000</v>
      </c>
      <c r="R33" s="133"/>
      <c r="S33" s="132">
        <f t="shared" ref="S33:V33" si="48">SUM(S32)</f>
        <v>25000</v>
      </c>
      <c r="T33" s="132">
        <f t="shared" si="48"/>
        <v>25000</v>
      </c>
      <c r="U33" s="132">
        <f t="shared" si="48"/>
        <v>25000</v>
      </c>
      <c r="V33" s="132">
        <f t="shared" si="48"/>
        <v>75000</v>
      </c>
      <c r="W33" s="133"/>
      <c r="X33" s="136">
        <f>SUM(X32)</f>
        <v>300000</v>
      </c>
    </row>
    <row r="34" spans="1:24" x14ac:dyDescent="0.3">
      <c r="A34" s="126"/>
      <c r="B34" s="127"/>
      <c r="C34" s="128"/>
      <c r="D34" s="127"/>
      <c r="E34" s="127"/>
      <c r="F34" s="127"/>
      <c r="G34" s="127"/>
      <c r="H34" s="128"/>
      <c r="I34" s="127"/>
      <c r="J34" s="127"/>
      <c r="K34" s="127"/>
      <c r="L34" s="127"/>
      <c r="M34" s="128"/>
      <c r="N34" s="127"/>
      <c r="O34" s="127"/>
      <c r="P34" s="127"/>
      <c r="Q34" s="127"/>
      <c r="R34" s="128"/>
      <c r="S34" s="127"/>
      <c r="T34" s="127"/>
      <c r="U34" s="127"/>
      <c r="V34" s="127"/>
      <c r="W34" s="128"/>
      <c r="X34" s="138"/>
    </row>
    <row r="35" spans="1:24" ht="28.8" x14ac:dyDescent="0.3">
      <c r="A35" s="126" t="s">
        <v>214</v>
      </c>
      <c r="B35" s="127"/>
      <c r="C35" s="128"/>
      <c r="D35" s="127"/>
      <c r="E35" s="127"/>
      <c r="F35" s="127"/>
      <c r="G35" s="127"/>
      <c r="H35" s="128"/>
      <c r="I35" s="127"/>
      <c r="J35" s="127"/>
      <c r="K35" s="127"/>
      <c r="L35" s="127"/>
      <c r="M35" s="128"/>
      <c r="N35" s="127"/>
      <c r="O35" s="127"/>
      <c r="P35" s="127"/>
      <c r="Q35" s="127"/>
      <c r="R35" s="128"/>
      <c r="S35" s="127"/>
      <c r="T35" s="127"/>
      <c r="U35" s="127"/>
      <c r="V35" s="127"/>
      <c r="W35" s="128"/>
      <c r="X35" s="138"/>
    </row>
    <row r="36" spans="1:24" x14ac:dyDescent="0.3">
      <c r="A36" s="126" t="s">
        <v>215</v>
      </c>
      <c r="B36" s="139"/>
      <c r="C36" s="133"/>
      <c r="D36" s="139"/>
      <c r="E36" s="139"/>
      <c r="F36" s="139"/>
      <c r="G36" s="139"/>
      <c r="H36" s="133"/>
      <c r="I36" s="139"/>
      <c r="J36" s="139"/>
      <c r="K36" s="139"/>
      <c r="L36" s="139"/>
      <c r="M36" s="133"/>
      <c r="N36" s="139"/>
      <c r="O36" s="139"/>
      <c r="P36" s="139"/>
      <c r="Q36" s="139"/>
      <c r="R36" s="133"/>
      <c r="S36" s="139"/>
      <c r="T36" s="139"/>
      <c r="U36" s="139"/>
      <c r="V36" s="139"/>
      <c r="W36" s="133"/>
      <c r="X36" s="140"/>
    </row>
    <row r="37" spans="1:24" x14ac:dyDescent="0.3">
      <c r="A37" s="126" t="s">
        <v>216</v>
      </c>
      <c r="B37" s="132">
        <v>167117</v>
      </c>
      <c r="C37" s="133"/>
      <c r="D37" s="132">
        <f>+$X37/12</f>
        <v>20208.333333333332</v>
      </c>
      <c r="E37" s="132">
        <f t="shared" ref="E37:F37" si="49">+$X37/12</f>
        <v>20208.333333333332</v>
      </c>
      <c r="F37" s="132">
        <f t="shared" si="49"/>
        <v>20208.333333333332</v>
      </c>
      <c r="G37" s="134">
        <f>SUM(D37:F37)</f>
        <v>60625</v>
      </c>
      <c r="H37" s="135"/>
      <c r="I37" s="132">
        <f>+$X37/12</f>
        <v>20208.333333333332</v>
      </c>
      <c r="J37" s="132">
        <f t="shared" ref="J37:K37" si="50">+$X37/12</f>
        <v>20208.333333333332</v>
      </c>
      <c r="K37" s="132">
        <f t="shared" si="50"/>
        <v>20208.333333333332</v>
      </c>
      <c r="L37" s="134">
        <f>SUM(I37:K37)</f>
        <v>60625</v>
      </c>
      <c r="M37" s="133"/>
      <c r="N37" s="132">
        <f>+$X37/12</f>
        <v>20208.333333333332</v>
      </c>
      <c r="O37" s="132">
        <f t="shared" ref="O37:P37" si="51">+$X37/12</f>
        <v>20208.333333333332</v>
      </c>
      <c r="P37" s="132">
        <f t="shared" si="51"/>
        <v>20208.333333333332</v>
      </c>
      <c r="Q37" s="134">
        <f>SUM(N37:P37)</f>
        <v>60625</v>
      </c>
      <c r="R37" s="133"/>
      <c r="S37" s="132">
        <f>+$X37/12</f>
        <v>20208.333333333332</v>
      </c>
      <c r="T37" s="132">
        <f t="shared" ref="T37:U37" si="52">+$X37/12</f>
        <v>20208.333333333332</v>
      </c>
      <c r="U37" s="132">
        <f t="shared" si="52"/>
        <v>20208.333333333332</v>
      </c>
      <c r="V37" s="134">
        <f>SUM(S37:U37)</f>
        <v>60625</v>
      </c>
      <c r="W37" s="133"/>
      <c r="X37" s="136">
        <v>242500</v>
      </c>
    </row>
    <row r="38" spans="1:24" ht="28.8" x14ac:dyDescent="0.3">
      <c r="A38" s="126" t="s">
        <v>217</v>
      </c>
      <c r="B38" s="132">
        <f>SUM(B37)</f>
        <v>167117</v>
      </c>
      <c r="C38" s="133"/>
      <c r="D38" s="132">
        <f t="shared" ref="D38:G38" si="53">SUM(D37)</f>
        <v>20208.333333333332</v>
      </c>
      <c r="E38" s="132">
        <f t="shared" si="53"/>
        <v>20208.333333333332</v>
      </c>
      <c r="F38" s="132">
        <f t="shared" si="53"/>
        <v>20208.333333333332</v>
      </c>
      <c r="G38" s="132">
        <f t="shared" si="53"/>
        <v>60625</v>
      </c>
      <c r="H38" s="135"/>
      <c r="I38" s="132">
        <f t="shared" ref="I38:L38" si="54">SUM(I37)</f>
        <v>20208.333333333332</v>
      </c>
      <c r="J38" s="132">
        <f t="shared" si="54"/>
        <v>20208.333333333332</v>
      </c>
      <c r="K38" s="132">
        <f t="shared" si="54"/>
        <v>20208.333333333332</v>
      </c>
      <c r="L38" s="132">
        <f t="shared" si="54"/>
        <v>60625</v>
      </c>
      <c r="M38" s="133"/>
      <c r="N38" s="132">
        <f t="shared" ref="N38:Q38" si="55">SUM(N37)</f>
        <v>20208.333333333332</v>
      </c>
      <c r="O38" s="132">
        <f t="shared" si="55"/>
        <v>20208.333333333332</v>
      </c>
      <c r="P38" s="132">
        <f t="shared" si="55"/>
        <v>20208.333333333332</v>
      </c>
      <c r="Q38" s="132">
        <f t="shared" si="55"/>
        <v>60625</v>
      </c>
      <c r="R38" s="133"/>
      <c r="S38" s="132">
        <f t="shared" ref="S38:V38" si="56">SUM(S37)</f>
        <v>20208.333333333332</v>
      </c>
      <c r="T38" s="132">
        <f t="shared" si="56"/>
        <v>20208.333333333332</v>
      </c>
      <c r="U38" s="132">
        <f t="shared" si="56"/>
        <v>20208.333333333332</v>
      </c>
      <c r="V38" s="132">
        <f t="shared" si="56"/>
        <v>60625</v>
      </c>
      <c r="W38" s="133"/>
      <c r="X38" s="136">
        <f>SUM(X37)</f>
        <v>242500</v>
      </c>
    </row>
    <row r="39" spans="1:24" x14ac:dyDescent="0.3">
      <c r="A39" s="126"/>
      <c r="B39" s="127"/>
      <c r="C39" s="128"/>
      <c r="D39" s="127"/>
      <c r="E39" s="127"/>
      <c r="F39" s="127"/>
      <c r="G39" s="127"/>
      <c r="H39" s="128"/>
      <c r="I39" s="127"/>
      <c r="J39" s="127"/>
      <c r="K39" s="127"/>
      <c r="L39" s="127"/>
      <c r="M39" s="128"/>
      <c r="N39" s="127"/>
      <c r="O39" s="127"/>
      <c r="P39" s="127"/>
      <c r="Q39" s="127"/>
      <c r="R39" s="128"/>
      <c r="S39" s="127"/>
      <c r="T39" s="127"/>
      <c r="U39" s="127"/>
      <c r="V39" s="127"/>
      <c r="W39" s="128"/>
      <c r="X39" s="138"/>
    </row>
    <row r="40" spans="1:24" hidden="1" x14ac:dyDescent="0.3">
      <c r="A40" s="126" t="s">
        <v>218</v>
      </c>
      <c r="B40" s="142"/>
      <c r="C40" s="128"/>
      <c r="D40" s="142"/>
      <c r="E40" s="142"/>
      <c r="F40" s="142"/>
      <c r="G40" s="142"/>
      <c r="H40" s="128"/>
      <c r="I40" s="142"/>
      <c r="J40" s="142"/>
      <c r="K40" s="142"/>
      <c r="L40" s="142"/>
      <c r="M40" s="128"/>
      <c r="N40" s="142"/>
      <c r="O40" s="142"/>
      <c r="P40" s="142"/>
      <c r="Q40" s="142"/>
      <c r="R40" s="128"/>
      <c r="S40" s="142"/>
      <c r="T40" s="142"/>
      <c r="U40" s="142"/>
      <c r="V40" s="142"/>
      <c r="W40" s="128"/>
      <c r="X40" s="143"/>
    </row>
    <row r="41" spans="1:24" hidden="1" x14ac:dyDescent="0.3">
      <c r="A41" s="126"/>
      <c r="B41" s="142"/>
      <c r="C41" s="128"/>
      <c r="D41" s="142"/>
      <c r="E41" s="142"/>
      <c r="F41" s="142"/>
      <c r="G41" s="142"/>
      <c r="H41" s="128"/>
      <c r="I41" s="142"/>
      <c r="J41" s="142"/>
      <c r="K41" s="142"/>
      <c r="L41" s="142"/>
      <c r="M41" s="128"/>
      <c r="N41" s="142"/>
      <c r="O41" s="142"/>
      <c r="P41" s="142"/>
      <c r="Q41" s="142"/>
      <c r="R41" s="128"/>
      <c r="S41" s="142"/>
      <c r="T41" s="142"/>
      <c r="U41" s="142"/>
      <c r="V41" s="142"/>
      <c r="W41" s="128"/>
      <c r="X41" s="143"/>
    </row>
    <row r="42" spans="1:24" hidden="1" x14ac:dyDescent="0.3">
      <c r="A42" s="126"/>
      <c r="B42" s="127"/>
      <c r="C42" s="128"/>
      <c r="D42" s="127"/>
      <c r="E42" s="127"/>
      <c r="F42" s="127"/>
      <c r="G42" s="127"/>
      <c r="H42" s="128"/>
      <c r="I42" s="127"/>
      <c r="J42" s="127"/>
      <c r="K42" s="127"/>
      <c r="L42" s="127"/>
      <c r="M42" s="128"/>
      <c r="N42" s="127"/>
      <c r="O42" s="127"/>
      <c r="P42" s="127"/>
      <c r="Q42" s="127"/>
      <c r="R42" s="128"/>
      <c r="S42" s="127"/>
      <c r="T42" s="127"/>
      <c r="U42" s="127"/>
      <c r="V42" s="127"/>
      <c r="W42" s="128"/>
      <c r="X42" s="138"/>
    </row>
    <row r="43" spans="1:24" x14ac:dyDescent="0.3">
      <c r="A43" s="126" t="s">
        <v>219</v>
      </c>
      <c r="B43" s="127"/>
      <c r="C43" s="128"/>
      <c r="D43" s="127"/>
      <c r="E43" s="127"/>
      <c r="F43" s="127"/>
      <c r="G43" s="127"/>
      <c r="H43" s="128"/>
      <c r="I43" s="127"/>
      <c r="J43" s="127"/>
      <c r="K43" s="127"/>
      <c r="L43" s="127"/>
      <c r="M43" s="128"/>
      <c r="N43" s="127"/>
      <c r="O43" s="127"/>
      <c r="P43" s="127"/>
      <c r="Q43" s="127"/>
      <c r="R43" s="128"/>
      <c r="S43" s="127"/>
      <c r="T43" s="127"/>
      <c r="U43" s="127"/>
      <c r="V43" s="127"/>
      <c r="W43" s="128"/>
      <c r="X43" s="138"/>
    </row>
    <row r="44" spans="1:24" x14ac:dyDescent="0.3">
      <c r="A44" s="126" t="s">
        <v>220</v>
      </c>
      <c r="B44" s="139">
        <v>18200</v>
      </c>
      <c r="C44" s="133"/>
      <c r="D44" s="139">
        <f>+$X44/12</f>
        <v>1516.6666666666667</v>
      </c>
      <c r="E44" s="139">
        <f t="shared" ref="E44:F44" si="57">+$X44/12</f>
        <v>1516.6666666666667</v>
      </c>
      <c r="F44" s="139">
        <f t="shared" si="57"/>
        <v>1516.6666666666667</v>
      </c>
      <c r="G44" s="137">
        <f>SUM(D44:F44)</f>
        <v>4550</v>
      </c>
      <c r="H44" s="135"/>
      <c r="I44" s="139">
        <f>+$X44/12</f>
        <v>1516.6666666666667</v>
      </c>
      <c r="J44" s="139">
        <f t="shared" ref="J44:K44" si="58">+$X44/12</f>
        <v>1516.6666666666667</v>
      </c>
      <c r="K44" s="139">
        <f t="shared" si="58"/>
        <v>1516.6666666666667</v>
      </c>
      <c r="L44" s="137">
        <f>SUM(I44:K44)</f>
        <v>4550</v>
      </c>
      <c r="M44" s="133"/>
      <c r="N44" s="139">
        <f>+$X44/12</f>
        <v>1516.6666666666667</v>
      </c>
      <c r="O44" s="139">
        <f t="shared" ref="O44:P44" si="59">+$X44/12</f>
        <v>1516.6666666666667</v>
      </c>
      <c r="P44" s="139">
        <f t="shared" si="59"/>
        <v>1516.6666666666667</v>
      </c>
      <c r="Q44" s="137">
        <f>SUM(N44:P44)</f>
        <v>4550</v>
      </c>
      <c r="R44" s="133"/>
      <c r="S44" s="139">
        <f>+$X44/12</f>
        <v>1516.6666666666667</v>
      </c>
      <c r="T44" s="139">
        <f t="shared" ref="T44:U44" si="60">+$X44/12</f>
        <v>1516.6666666666667</v>
      </c>
      <c r="U44" s="139">
        <f t="shared" si="60"/>
        <v>1516.6666666666667</v>
      </c>
      <c r="V44" s="137">
        <f>SUM(S44:U44)</f>
        <v>4550</v>
      </c>
      <c r="W44" s="133"/>
      <c r="X44" s="140">
        <v>18200</v>
      </c>
    </row>
    <row r="45" spans="1:24" x14ac:dyDescent="0.3">
      <c r="A45" s="126" t="s">
        <v>221</v>
      </c>
      <c r="B45" s="132">
        <v>0</v>
      </c>
      <c r="C45" s="133"/>
      <c r="D45" s="132"/>
      <c r="E45" s="132"/>
      <c r="F45" s="132">
        <f>+$X45/10</f>
        <v>0</v>
      </c>
      <c r="G45" s="134">
        <f>SUM(D45:F45)</f>
        <v>0</v>
      </c>
      <c r="H45" s="135"/>
      <c r="I45" s="132">
        <f t="shared" ref="I45:K45" si="61">+$X45/10</f>
        <v>0</v>
      </c>
      <c r="J45" s="132">
        <f t="shared" si="61"/>
        <v>0</v>
      </c>
      <c r="K45" s="132">
        <f t="shared" si="61"/>
        <v>0</v>
      </c>
      <c r="L45" s="134">
        <f>SUM(I45:K45)</f>
        <v>0</v>
      </c>
      <c r="M45" s="133"/>
      <c r="N45" s="132">
        <f t="shared" ref="N45:P45" si="62">+$X45/10</f>
        <v>0</v>
      </c>
      <c r="O45" s="132">
        <f t="shared" si="62"/>
        <v>0</v>
      </c>
      <c r="P45" s="132">
        <f t="shared" si="62"/>
        <v>0</v>
      </c>
      <c r="Q45" s="134">
        <f>SUM(N45:P45)</f>
        <v>0</v>
      </c>
      <c r="R45" s="133"/>
      <c r="S45" s="132">
        <f t="shared" ref="S45:U45" si="63">+$X45/10</f>
        <v>0</v>
      </c>
      <c r="T45" s="132">
        <f t="shared" si="63"/>
        <v>0</v>
      </c>
      <c r="U45" s="132">
        <f t="shared" si="63"/>
        <v>0</v>
      </c>
      <c r="V45" s="134">
        <f>SUM(S45:U45)</f>
        <v>0</v>
      </c>
      <c r="W45" s="133"/>
      <c r="X45" s="136">
        <v>0</v>
      </c>
    </row>
    <row r="46" spans="1:24" x14ac:dyDescent="0.3">
      <c r="A46" s="126" t="s">
        <v>222</v>
      </c>
      <c r="B46" s="132">
        <f>SUM(B44:B45)</f>
        <v>18200</v>
      </c>
      <c r="C46" s="133"/>
      <c r="D46" s="132">
        <f t="shared" ref="D46:G46" si="64">SUM(D43:D45)</f>
        <v>1516.6666666666667</v>
      </c>
      <c r="E46" s="132">
        <f t="shared" si="64"/>
        <v>1516.6666666666667</v>
      </c>
      <c r="F46" s="132">
        <f t="shared" si="64"/>
        <v>1516.6666666666667</v>
      </c>
      <c r="G46" s="132">
        <f t="shared" si="64"/>
        <v>4550</v>
      </c>
      <c r="H46" s="135"/>
      <c r="I46" s="132">
        <f>SUM(I43:I45)</f>
        <v>1516.6666666666667</v>
      </c>
      <c r="J46" s="132">
        <f t="shared" ref="J46:K46" si="65">SUM(J43:J45)</f>
        <v>1516.6666666666667</v>
      </c>
      <c r="K46" s="132">
        <f t="shared" si="65"/>
        <v>1516.6666666666667</v>
      </c>
      <c r="L46" s="141">
        <f t="shared" ref="L46" si="66">SUM(I46:K46)</f>
        <v>4550</v>
      </c>
      <c r="M46" s="133"/>
      <c r="N46" s="132">
        <f t="shared" ref="N46:P46" si="67">SUM(N43:N45)</f>
        <v>1516.6666666666667</v>
      </c>
      <c r="O46" s="132">
        <f t="shared" si="67"/>
        <v>1516.6666666666667</v>
      </c>
      <c r="P46" s="132">
        <f t="shared" si="67"/>
        <v>1516.6666666666667</v>
      </c>
      <c r="Q46" s="141">
        <f t="shared" ref="Q46" si="68">SUM(N46:P46)</f>
        <v>4550</v>
      </c>
      <c r="R46" s="133"/>
      <c r="S46" s="132">
        <f t="shared" ref="S46:U46" si="69">SUM(S43:S45)</f>
        <v>1516.6666666666667</v>
      </c>
      <c r="T46" s="132">
        <f t="shared" si="69"/>
        <v>1516.6666666666667</v>
      </c>
      <c r="U46" s="132">
        <f t="shared" si="69"/>
        <v>1516.6666666666667</v>
      </c>
      <c r="V46" s="141">
        <f t="shared" ref="V46" si="70">SUM(S46:U46)</f>
        <v>4550</v>
      </c>
      <c r="W46" s="133"/>
      <c r="X46" s="136">
        <f>SUM(X43:X45)</f>
        <v>18200</v>
      </c>
    </row>
    <row r="47" spans="1:24" x14ac:dyDescent="0.3">
      <c r="A47" s="126"/>
      <c r="B47" s="127"/>
      <c r="C47" s="128"/>
      <c r="D47" s="127"/>
      <c r="E47" s="127"/>
      <c r="F47" s="127"/>
      <c r="G47" s="127"/>
      <c r="H47" s="128"/>
      <c r="I47" s="127"/>
      <c r="J47" s="127"/>
      <c r="K47" s="127"/>
      <c r="L47" s="127"/>
      <c r="M47" s="128"/>
      <c r="N47" s="127"/>
      <c r="O47" s="127"/>
      <c r="P47" s="127"/>
      <c r="Q47" s="127"/>
      <c r="R47" s="128"/>
      <c r="S47" s="127"/>
      <c r="T47" s="127"/>
      <c r="U47" s="127"/>
      <c r="V47" s="127"/>
      <c r="W47" s="128"/>
      <c r="X47" s="138"/>
    </row>
    <row r="48" spans="1:24" x14ac:dyDescent="0.3">
      <c r="A48" s="126" t="s">
        <v>223</v>
      </c>
      <c r="B48" s="127"/>
      <c r="C48" s="128"/>
      <c r="D48" s="127"/>
      <c r="E48" s="127"/>
      <c r="F48" s="127"/>
      <c r="G48" s="127"/>
      <c r="H48" s="128"/>
      <c r="I48" s="127"/>
      <c r="J48" s="127"/>
      <c r="K48" s="127"/>
      <c r="L48" s="127"/>
      <c r="M48" s="128"/>
      <c r="N48" s="127"/>
      <c r="O48" s="127"/>
      <c r="P48" s="127"/>
      <c r="Q48" s="127"/>
      <c r="R48" s="128"/>
      <c r="S48" s="127"/>
      <c r="T48" s="127"/>
      <c r="U48" s="127"/>
      <c r="V48" s="127"/>
      <c r="W48" s="128"/>
      <c r="X48" s="138"/>
    </row>
    <row r="49" spans="1:24" x14ac:dyDescent="0.3">
      <c r="A49" s="126" t="s">
        <v>224</v>
      </c>
      <c r="B49" s="139">
        <v>220000</v>
      </c>
      <c r="C49" s="133"/>
      <c r="D49" s="139"/>
      <c r="E49" s="139"/>
      <c r="F49" s="139"/>
      <c r="G49" s="137">
        <f t="shared" ref="G49:G52" si="71">SUM(D49:F49)</f>
        <v>0</v>
      </c>
      <c r="H49" s="135"/>
      <c r="I49" s="139"/>
      <c r="J49" s="139"/>
      <c r="K49" s="139"/>
      <c r="L49" s="137">
        <f t="shared" ref="L49:L52" si="72">SUM(I49:K49)</f>
        <v>0</v>
      </c>
      <c r="M49" s="133"/>
      <c r="N49" s="139"/>
      <c r="O49" s="139"/>
      <c r="P49" s="139"/>
      <c r="Q49" s="137">
        <f t="shared" ref="Q49:Q52" si="73">SUM(N49:P49)</f>
        <v>0</v>
      </c>
      <c r="R49" s="133"/>
      <c r="S49" s="139">
        <f>+$X49/3</f>
        <v>73333.333333333328</v>
      </c>
      <c r="T49" s="139">
        <f t="shared" ref="T49:U51" si="74">+$X49/3</f>
        <v>73333.333333333328</v>
      </c>
      <c r="U49" s="139">
        <f t="shared" si="74"/>
        <v>73333.333333333328</v>
      </c>
      <c r="V49" s="137">
        <f t="shared" ref="V49:V52" si="75">SUM(S49:U49)</f>
        <v>220000</v>
      </c>
      <c r="W49" s="133"/>
      <c r="X49" s="140">
        <v>220000</v>
      </c>
    </row>
    <row r="50" spans="1:24" x14ac:dyDescent="0.3">
      <c r="A50" s="126" t="s">
        <v>225</v>
      </c>
      <c r="B50" s="139">
        <v>85750</v>
      </c>
      <c r="C50" s="133"/>
      <c r="D50" s="139">
        <f>+$X50/12</f>
        <v>7833.333333333333</v>
      </c>
      <c r="E50" s="139">
        <f t="shared" ref="E50:F50" si="76">+$X50/12</f>
        <v>7833.333333333333</v>
      </c>
      <c r="F50" s="139">
        <f t="shared" si="76"/>
        <v>7833.333333333333</v>
      </c>
      <c r="G50" s="137">
        <f>SUM(D50:F50)</f>
        <v>23500</v>
      </c>
      <c r="H50" s="135"/>
      <c r="I50" s="139">
        <f>+$X50/12</f>
        <v>7833.333333333333</v>
      </c>
      <c r="J50" s="139">
        <f t="shared" ref="J50:K50" si="77">+$X50/12</f>
        <v>7833.333333333333</v>
      </c>
      <c r="K50" s="139">
        <f t="shared" si="77"/>
        <v>7833.333333333333</v>
      </c>
      <c r="L50" s="137">
        <f>SUM(I50:K50)</f>
        <v>23500</v>
      </c>
      <c r="M50" s="133"/>
      <c r="N50" s="139">
        <f>+$X50/12</f>
        <v>7833.333333333333</v>
      </c>
      <c r="O50" s="139">
        <f t="shared" ref="O50:P50" si="78">+$X50/12</f>
        <v>7833.333333333333</v>
      </c>
      <c r="P50" s="139">
        <f t="shared" si="78"/>
        <v>7833.333333333333</v>
      </c>
      <c r="Q50" s="137">
        <f>SUM(N50:P50)</f>
        <v>23500</v>
      </c>
      <c r="R50" s="133"/>
      <c r="S50" s="139">
        <f>+$X50/12</f>
        <v>7833.333333333333</v>
      </c>
      <c r="T50" s="139">
        <f t="shared" ref="T50:U50" si="79">+$X50/12</f>
        <v>7833.333333333333</v>
      </c>
      <c r="U50" s="139">
        <f t="shared" si="79"/>
        <v>7833.333333333333</v>
      </c>
      <c r="V50" s="137">
        <f>SUM(S50:U50)</f>
        <v>23500</v>
      </c>
      <c r="W50" s="133"/>
      <c r="X50" s="140">
        <v>94000</v>
      </c>
    </row>
    <row r="51" spans="1:24" x14ac:dyDescent="0.3">
      <c r="A51" s="126" t="s">
        <v>226</v>
      </c>
      <c r="B51" s="132">
        <v>15000</v>
      </c>
      <c r="C51" s="133"/>
      <c r="D51" s="132"/>
      <c r="E51" s="132"/>
      <c r="F51" s="132"/>
      <c r="G51" s="134">
        <f t="shared" si="71"/>
        <v>0</v>
      </c>
      <c r="H51" s="135"/>
      <c r="I51" s="132"/>
      <c r="J51" s="132"/>
      <c r="K51" s="132"/>
      <c r="L51" s="134">
        <f t="shared" si="72"/>
        <v>0</v>
      </c>
      <c r="M51" s="133"/>
      <c r="N51" s="132"/>
      <c r="O51" s="132"/>
      <c r="P51" s="132"/>
      <c r="Q51" s="134">
        <f t="shared" si="73"/>
        <v>0</v>
      </c>
      <c r="R51" s="133"/>
      <c r="S51" s="132">
        <f>+$X51/3</f>
        <v>5000</v>
      </c>
      <c r="T51" s="132">
        <f t="shared" si="74"/>
        <v>5000</v>
      </c>
      <c r="U51" s="132">
        <f t="shared" si="74"/>
        <v>5000</v>
      </c>
      <c r="V51" s="134">
        <f t="shared" si="75"/>
        <v>15000</v>
      </c>
      <c r="W51" s="133"/>
      <c r="X51" s="136">
        <v>15000</v>
      </c>
    </row>
    <row r="52" spans="1:24" x14ac:dyDescent="0.3">
      <c r="A52" s="126" t="s">
        <v>227</v>
      </c>
      <c r="B52" s="132">
        <f>SUM(B49:B51)</f>
        <v>320750</v>
      </c>
      <c r="C52" s="133"/>
      <c r="D52" s="132">
        <f t="shared" ref="D52:F52" si="80">SUM(D49:D51)</f>
        <v>7833.333333333333</v>
      </c>
      <c r="E52" s="132">
        <f t="shared" si="80"/>
        <v>7833.333333333333</v>
      </c>
      <c r="F52" s="132">
        <f t="shared" si="80"/>
        <v>7833.333333333333</v>
      </c>
      <c r="G52" s="141">
        <f t="shared" si="71"/>
        <v>23500</v>
      </c>
      <c r="H52" s="135"/>
      <c r="I52" s="132">
        <f t="shared" ref="I52:K52" si="81">SUM(I49:I51)</f>
        <v>7833.333333333333</v>
      </c>
      <c r="J52" s="132">
        <f t="shared" si="81"/>
        <v>7833.333333333333</v>
      </c>
      <c r="K52" s="132">
        <f t="shared" si="81"/>
        <v>7833.333333333333</v>
      </c>
      <c r="L52" s="141">
        <f t="shared" si="72"/>
        <v>23500</v>
      </c>
      <c r="M52" s="133"/>
      <c r="N52" s="132">
        <f t="shared" ref="N52:P52" si="82">SUM(N49:N51)</f>
        <v>7833.333333333333</v>
      </c>
      <c r="O52" s="132">
        <f t="shared" si="82"/>
        <v>7833.333333333333</v>
      </c>
      <c r="P52" s="132">
        <f t="shared" si="82"/>
        <v>7833.333333333333</v>
      </c>
      <c r="Q52" s="141">
        <f t="shared" si="73"/>
        <v>23500</v>
      </c>
      <c r="R52" s="133"/>
      <c r="S52" s="132">
        <f t="shared" ref="S52:U52" si="83">SUM(S49:S51)</f>
        <v>86166.666666666657</v>
      </c>
      <c r="T52" s="132">
        <f t="shared" si="83"/>
        <v>86166.666666666657</v>
      </c>
      <c r="U52" s="132">
        <f t="shared" si="83"/>
        <v>86166.666666666657</v>
      </c>
      <c r="V52" s="141">
        <f t="shared" si="75"/>
        <v>258499.99999999997</v>
      </c>
      <c r="W52" s="133"/>
      <c r="X52" s="136">
        <f>SUM(X49:X51)</f>
        <v>329000</v>
      </c>
    </row>
    <row r="53" spans="1:24" x14ac:dyDescent="0.3">
      <c r="A53" s="126"/>
      <c r="B53" s="127"/>
      <c r="C53" s="128"/>
      <c r="D53" s="127"/>
      <c r="E53" s="127"/>
      <c r="F53" s="127"/>
      <c r="G53" s="127"/>
      <c r="H53" s="128"/>
      <c r="I53" s="127"/>
      <c r="J53" s="127"/>
      <c r="K53" s="127"/>
      <c r="L53" s="127"/>
      <c r="M53" s="128"/>
      <c r="N53" s="127"/>
      <c r="O53" s="127"/>
      <c r="P53" s="127"/>
      <c r="Q53" s="127"/>
      <c r="R53" s="128"/>
      <c r="S53" s="127"/>
      <c r="T53" s="127"/>
      <c r="U53" s="127"/>
      <c r="V53" s="127"/>
      <c r="W53" s="128"/>
      <c r="X53" s="138"/>
    </row>
    <row r="54" spans="1:24" x14ac:dyDescent="0.3">
      <c r="A54" s="126" t="s">
        <v>228</v>
      </c>
      <c r="B54" s="127"/>
      <c r="C54" s="128"/>
      <c r="D54" s="127"/>
      <c r="E54" s="127"/>
      <c r="F54" s="127"/>
      <c r="G54" s="127"/>
      <c r="H54" s="128"/>
      <c r="I54" s="127"/>
      <c r="J54" s="127"/>
      <c r="K54" s="127"/>
      <c r="L54" s="127"/>
      <c r="M54" s="128"/>
      <c r="N54" s="127"/>
      <c r="O54" s="127"/>
      <c r="P54" s="127"/>
      <c r="Q54" s="127"/>
      <c r="R54" s="128"/>
      <c r="S54" s="127"/>
      <c r="T54" s="127"/>
      <c r="U54" s="127"/>
      <c r="V54" s="127"/>
      <c r="W54" s="128"/>
      <c r="X54" s="138"/>
    </row>
    <row r="55" spans="1:24" x14ac:dyDescent="0.3">
      <c r="A55" s="126" t="s">
        <v>229</v>
      </c>
      <c r="B55" s="132">
        <v>425000</v>
      </c>
      <c r="C55" s="133"/>
      <c r="D55" s="132"/>
      <c r="E55" s="132"/>
      <c r="F55" s="132"/>
      <c r="G55" s="134">
        <f t="shared" ref="G55:G56" si="84">SUM(D55:F55)</f>
        <v>0</v>
      </c>
      <c r="H55" s="133"/>
      <c r="I55" s="132"/>
      <c r="J55" s="132"/>
      <c r="K55" s="132"/>
      <c r="L55" s="134">
        <f t="shared" ref="L55:L56" si="85">SUM(I55:K55)</f>
        <v>0</v>
      </c>
      <c r="M55" s="133"/>
      <c r="N55" s="132"/>
      <c r="O55" s="132"/>
      <c r="P55" s="132"/>
      <c r="Q55" s="134">
        <f t="shared" ref="Q55:Q56" si="86">SUM(N55:P55)</f>
        <v>0</v>
      </c>
      <c r="R55" s="133"/>
      <c r="S55" s="132"/>
      <c r="T55" s="132"/>
      <c r="U55" s="132">
        <v>425000</v>
      </c>
      <c r="V55" s="134">
        <f t="shared" ref="V55:V56" si="87">SUM(S55:U55)</f>
        <v>425000</v>
      </c>
      <c r="W55" s="133"/>
      <c r="X55" s="136">
        <v>425000</v>
      </c>
    </row>
    <row r="56" spans="1:24" x14ac:dyDescent="0.3">
      <c r="A56" s="126" t="s">
        <v>230</v>
      </c>
      <c r="B56" s="132">
        <f>SUM(B55)</f>
        <v>425000</v>
      </c>
      <c r="C56" s="133"/>
      <c r="D56" s="132"/>
      <c r="E56" s="132"/>
      <c r="F56" s="132"/>
      <c r="G56" s="141">
        <f t="shared" si="84"/>
        <v>0</v>
      </c>
      <c r="H56" s="133"/>
      <c r="I56" s="132"/>
      <c r="J56" s="132"/>
      <c r="K56" s="132"/>
      <c r="L56" s="141">
        <f t="shared" si="85"/>
        <v>0</v>
      </c>
      <c r="M56" s="133"/>
      <c r="N56" s="132"/>
      <c r="O56" s="132"/>
      <c r="P56" s="132"/>
      <c r="Q56" s="141">
        <f t="shared" si="86"/>
        <v>0</v>
      </c>
      <c r="R56" s="133"/>
      <c r="S56" s="132"/>
      <c r="T56" s="132"/>
      <c r="U56" s="132">
        <v>425000</v>
      </c>
      <c r="V56" s="141">
        <f t="shared" si="87"/>
        <v>425000</v>
      </c>
      <c r="W56" s="133"/>
      <c r="X56" s="136">
        <f>SUM(X55)</f>
        <v>425000</v>
      </c>
    </row>
    <row r="57" spans="1:24" x14ac:dyDescent="0.3">
      <c r="A57" s="126"/>
      <c r="B57" s="127"/>
      <c r="C57" s="128"/>
      <c r="D57" s="127"/>
      <c r="E57" s="127"/>
      <c r="F57" s="127"/>
      <c r="G57" s="127"/>
      <c r="H57" s="128"/>
      <c r="I57" s="127"/>
      <c r="J57" s="127"/>
      <c r="K57" s="127"/>
      <c r="L57" s="127"/>
      <c r="M57" s="128"/>
      <c r="N57" s="127"/>
      <c r="O57" s="127"/>
      <c r="P57" s="127"/>
      <c r="Q57" s="127"/>
      <c r="R57" s="128"/>
      <c r="S57" s="127"/>
      <c r="T57" s="127"/>
      <c r="U57" s="127"/>
      <c r="V57" s="127"/>
      <c r="W57" s="128"/>
      <c r="X57" s="138"/>
    </row>
    <row r="58" spans="1:24" x14ac:dyDescent="0.3">
      <c r="A58" s="126" t="s">
        <v>231</v>
      </c>
      <c r="B58" s="127"/>
      <c r="C58" s="128"/>
      <c r="D58" s="127"/>
      <c r="E58" s="127"/>
      <c r="F58" s="127"/>
      <c r="G58" s="127"/>
      <c r="H58" s="128"/>
      <c r="I58" s="127"/>
      <c r="J58" s="127"/>
      <c r="K58" s="127"/>
      <c r="L58" s="127"/>
      <c r="M58" s="128"/>
      <c r="N58" s="127"/>
      <c r="O58" s="127"/>
      <c r="P58" s="127"/>
      <c r="Q58" s="127"/>
      <c r="R58" s="128"/>
      <c r="S58" s="127"/>
      <c r="T58" s="127"/>
      <c r="U58" s="127"/>
      <c r="V58" s="127"/>
      <c r="W58" s="128"/>
      <c r="X58" s="138"/>
    </row>
    <row r="59" spans="1:24" x14ac:dyDescent="0.3">
      <c r="A59" s="126" t="s">
        <v>232</v>
      </c>
      <c r="B59" s="139">
        <v>0</v>
      </c>
      <c r="C59" s="133"/>
      <c r="D59" s="139">
        <f t="shared" ref="D59:F61" si="88">+$X59/12</f>
        <v>2500</v>
      </c>
      <c r="E59" s="139">
        <f t="shared" si="88"/>
        <v>2500</v>
      </c>
      <c r="F59" s="139">
        <f t="shared" si="88"/>
        <v>2500</v>
      </c>
      <c r="G59" s="137">
        <f t="shared" ref="G59:G62" si="89">SUM(D59:F59)</f>
        <v>7500</v>
      </c>
      <c r="H59" s="133"/>
      <c r="I59" s="139">
        <f t="shared" ref="I59:K61" si="90">+$X59/12</f>
        <v>2500</v>
      </c>
      <c r="J59" s="139">
        <f t="shared" si="90"/>
        <v>2500</v>
      </c>
      <c r="K59" s="139">
        <f t="shared" si="90"/>
        <v>2500</v>
      </c>
      <c r="L59" s="137">
        <f t="shared" ref="L59:L62" si="91">SUM(I59:K59)</f>
        <v>7500</v>
      </c>
      <c r="M59" s="133"/>
      <c r="N59" s="139">
        <f t="shared" ref="N59:P61" si="92">+$X59/12</f>
        <v>2500</v>
      </c>
      <c r="O59" s="139">
        <f t="shared" si="92"/>
        <v>2500</v>
      </c>
      <c r="P59" s="139">
        <f t="shared" si="92"/>
        <v>2500</v>
      </c>
      <c r="Q59" s="137">
        <f t="shared" ref="Q59:Q62" si="93">SUM(N59:P59)</f>
        <v>7500</v>
      </c>
      <c r="R59" s="133"/>
      <c r="S59" s="139">
        <f t="shared" ref="S59:U61" si="94">+$X59/12</f>
        <v>2500</v>
      </c>
      <c r="T59" s="139">
        <f t="shared" si="94"/>
        <v>2500</v>
      </c>
      <c r="U59" s="139">
        <f t="shared" si="94"/>
        <v>2500</v>
      </c>
      <c r="V59" s="137">
        <f t="shared" ref="V59:V62" si="95">SUM(S59:U59)</f>
        <v>7500</v>
      </c>
      <c r="W59" s="133"/>
      <c r="X59" s="140">
        <v>30000</v>
      </c>
    </row>
    <row r="60" spans="1:24" x14ac:dyDescent="0.3">
      <c r="A60" s="126" t="s">
        <v>233</v>
      </c>
      <c r="B60" s="139">
        <v>3000</v>
      </c>
      <c r="C60" s="133"/>
      <c r="D60" s="139">
        <f t="shared" si="88"/>
        <v>500</v>
      </c>
      <c r="E60" s="139">
        <f t="shared" si="88"/>
        <v>500</v>
      </c>
      <c r="F60" s="139">
        <f t="shared" si="88"/>
        <v>500</v>
      </c>
      <c r="G60" s="137">
        <f t="shared" si="89"/>
        <v>1500</v>
      </c>
      <c r="H60" s="133"/>
      <c r="I60" s="139">
        <f t="shared" si="90"/>
        <v>500</v>
      </c>
      <c r="J60" s="139">
        <f t="shared" si="90"/>
        <v>500</v>
      </c>
      <c r="K60" s="139">
        <f t="shared" si="90"/>
        <v>500</v>
      </c>
      <c r="L60" s="137">
        <f t="shared" si="91"/>
        <v>1500</v>
      </c>
      <c r="M60" s="133"/>
      <c r="N60" s="139">
        <f t="shared" si="92"/>
        <v>500</v>
      </c>
      <c r="O60" s="139">
        <f t="shared" si="92"/>
        <v>500</v>
      </c>
      <c r="P60" s="139">
        <f t="shared" si="92"/>
        <v>500</v>
      </c>
      <c r="Q60" s="137">
        <f t="shared" si="93"/>
        <v>1500</v>
      </c>
      <c r="R60" s="133"/>
      <c r="S60" s="139">
        <f t="shared" si="94"/>
        <v>500</v>
      </c>
      <c r="T60" s="139">
        <f t="shared" si="94"/>
        <v>500</v>
      </c>
      <c r="U60" s="139">
        <f t="shared" si="94"/>
        <v>500</v>
      </c>
      <c r="V60" s="137">
        <f t="shared" si="95"/>
        <v>1500</v>
      </c>
      <c r="W60" s="133"/>
      <c r="X60" s="140">
        <v>6000</v>
      </c>
    </row>
    <row r="61" spans="1:24" x14ac:dyDescent="0.3">
      <c r="A61" s="126" t="s">
        <v>234</v>
      </c>
      <c r="B61" s="132">
        <v>27823</v>
      </c>
      <c r="C61" s="133"/>
      <c r="D61" s="132">
        <f t="shared" si="88"/>
        <v>6134.5</v>
      </c>
      <c r="E61" s="132">
        <f t="shared" si="88"/>
        <v>6134.5</v>
      </c>
      <c r="F61" s="132">
        <f t="shared" si="88"/>
        <v>6134.5</v>
      </c>
      <c r="G61" s="134">
        <f t="shared" si="89"/>
        <v>18403.5</v>
      </c>
      <c r="H61" s="133"/>
      <c r="I61" s="132">
        <f t="shared" si="90"/>
        <v>6134.5</v>
      </c>
      <c r="J61" s="132">
        <f t="shared" si="90"/>
        <v>6134.5</v>
      </c>
      <c r="K61" s="132">
        <f t="shared" si="90"/>
        <v>6134.5</v>
      </c>
      <c r="L61" s="134">
        <f t="shared" si="91"/>
        <v>18403.5</v>
      </c>
      <c r="M61" s="133"/>
      <c r="N61" s="132">
        <f t="shared" si="92"/>
        <v>6134.5</v>
      </c>
      <c r="O61" s="132">
        <f t="shared" si="92"/>
        <v>6134.5</v>
      </c>
      <c r="P61" s="132">
        <f t="shared" si="92"/>
        <v>6134.5</v>
      </c>
      <c r="Q61" s="134">
        <f t="shared" si="93"/>
        <v>18403.5</v>
      </c>
      <c r="R61" s="133"/>
      <c r="S61" s="132">
        <f t="shared" si="94"/>
        <v>6134.5</v>
      </c>
      <c r="T61" s="132">
        <f t="shared" si="94"/>
        <v>6134.5</v>
      </c>
      <c r="U61" s="132">
        <f t="shared" si="94"/>
        <v>6134.5</v>
      </c>
      <c r="V61" s="134">
        <f t="shared" si="95"/>
        <v>18403.5</v>
      </c>
      <c r="W61" s="133"/>
      <c r="X61" s="136">
        <v>73614</v>
      </c>
    </row>
    <row r="62" spans="1:24" x14ac:dyDescent="0.3">
      <c r="A62" s="126" t="s">
        <v>235</v>
      </c>
      <c r="B62" s="132">
        <f>SUM(B59:B61)</f>
        <v>30823</v>
      </c>
      <c r="C62" s="133"/>
      <c r="D62" s="132">
        <f t="shared" ref="D62:F62" si="96">SUM(D59:D61)</f>
        <v>9134.5</v>
      </c>
      <c r="E62" s="132">
        <f t="shared" si="96"/>
        <v>9134.5</v>
      </c>
      <c r="F62" s="132">
        <f t="shared" si="96"/>
        <v>9134.5</v>
      </c>
      <c r="G62" s="141">
        <f t="shared" si="89"/>
        <v>27403.5</v>
      </c>
      <c r="H62" s="135"/>
      <c r="I62" s="132">
        <f t="shared" ref="I62:K62" si="97">SUM(I59:I61)</f>
        <v>9134.5</v>
      </c>
      <c r="J62" s="132">
        <f t="shared" si="97"/>
        <v>9134.5</v>
      </c>
      <c r="K62" s="132">
        <f t="shared" si="97"/>
        <v>9134.5</v>
      </c>
      <c r="L62" s="141">
        <f t="shared" si="91"/>
        <v>27403.5</v>
      </c>
      <c r="M62" s="133"/>
      <c r="N62" s="132">
        <f t="shared" ref="N62:P62" si="98">SUM(N59:N61)</f>
        <v>9134.5</v>
      </c>
      <c r="O62" s="132">
        <f t="shared" si="98"/>
        <v>9134.5</v>
      </c>
      <c r="P62" s="132">
        <f t="shared" si="98"/>
        <v>9134.5</v>
      </c>
      <c r="Q62" s="141">
        <f t="shared" si="93"/>
        <v>27403.5</v>
      </c>
      <c r="R62" s="133"/>
      <c r="S62" s="132">
        <f t="shared" ref="S62:U62" si="99">SUM(S59:S61)</f>
        <v>9134.5</v>
      </c>
      <c r="T62" s="132">
        <f t="shared" si="99"/>
        <v>9134.5</v>
      </c>
      <c r="U62" s="132">
        <f t="shared" si="99"/>
        <v>9134.5</v>
      </c>
      <c r="V62" s="141">
        <f t="shared" si="95"/>
        <v>27403.5</v>
      </c>
      <c r="W62" s="133"/>
      <c r="X62" s="136">
        <f>SUM(X59:X61)</f>
        <v>109614</v>
      </c>
    </row>
    <row r="63" spans="1:24" x14ac:dyDescent="0.3">
      <c r="A63" s="126"/>
      <c r="B63" s="127"/>
      <c r="C63" s="128"/>
      <c r="D63" s="127"/>
      <c r="E63" s="127"/>
      <c r="F63" s="127"/>
      <c r="G63" s="127"/>
      <c r="H63" s="128"/>
      <c r="I63" s="127"/>
      <c r="J63" s="127"/>
      <c r="K63" s="127"/>
      <c r="L63" s="127"/>
      <c r="M63" s="128"/>
      <c r="N63" s="127"/>
      <c r="O63" s="127"/>
      <c r="P63" s="127"/>
      <c r="Q63" s="127"/>
      <c r="R63" s="128"/>
      <c r="S63" s="127"/>
      <c r="T63" s="127"/>
      <c r="U63" s="127"/>
      <c r="V63" s="127"/>
      <c r="W63" s="128"/>
      <c r="X63" s="138"/>
    </row>
    <row r="64" spans="1:24" x14ac:dyDescent="0.3">
      <c r="A64" s="126" t="s">
        <v>236</v>
      </c>
      <c r="B64" s="140">
        <f>+B15+B19+B23+B29+B33+B38+B46+B52+B56+B62</f>
        <v>9590740</v>
      </c>
      <c r="C64" s="133"/>
      <c r="D64" s="139">
        <f>+D15+D19+D23+D29+D33+D38+D46+D52+D56+D62</f>
        <v>211732.91666666666</v>
      </c>
      <c r="E64" s="139">
        <f>+E15+E19+E23+E29+E33+E38+E46+E52+E56+E62</f>
        <v>842719.37121212122</v>
      </c>
      <c r="F64" s="139">
        <f>+F15+F19+F23+F29+F33+F38+F46+F52+F56+F62</f>
        <v>851394.37121212122</v>
      </c>
      <c r="G64" s="137">
        <f t="shared" ref="G64" si="100">SUM(D64:F64)</f>
        <v>1905846.6590909092</v>
      </c>
      <c r="H64" s="133"/>
      <c r="I64" s="139">
        <f>+I15+I19+I23+I29+I33+I38+I46+I52+I56+I62</f>
        <v>851394.37121212122</v>
      </c>
      <c r="J64" s="139">
        <f>+J15+J19+J23+J29+J33+J38+J46+J52+J56+J62</f>
        <v>851394.37121212122</v>
      </c>
      <c r="K64" s="139">
        <f>+K15+K19+K23+K29+K33+K38+K46+K52+K56+K62</f>
        <v>851394.37121212122</v>
      </c>
      <c r="L64" s="137">
        <f t="shared" ref="L64" si="101">SUM(I64:K64)</f>
        <v>2554183.1136363638</v>
      </c>
      <c r="M64" s="133"/>
      <c r="N64" s="139">
        <f t="shared" ref="N64:P64" si="102">+N15+N19+N23+N29+N33+N38+N46+N52+N56+N62</f>
        <v>851394.37121212122</v>
      </c>
      <c r="O64" s="139">
        <f t="shared" si="102"/>
        <v>851394.37121212122</v>
      </c>
      <c r="P64" s="139">
        <f t="shared" si="102"/>
        <v>851394.37121212122</v>
      </c>
      <c r="Q64" s="137">
        <f t="shared" ref="Q64" si="103">SUM(N64:P64)</f>
        <v>2554183.1136363638</v>
      </c>
      <c r="R64" s="133"/>
      <c r="S64" s="139">
        <f t="shared" ref="S64:U64" si="104">+S15+S19+S23+S29+S33+S38+S46+S52+S56+S62</f>
        <v>929727.70454545447</v>
      </c>
      <c r="T64" s="139">
        <f t="shared" si="104"/>
        <v>929727.70454545447</v>
      </c>
      <c r="U64" s="139">
        <f t="shared" si="104"/>
        <v>1354727.7045454546</v>
      </c>
      <c r="V64" s="137">
        <f t="shared" ref="V64" si="105">SUM(S64:U64)</f>
        <v>3214183.1136363633</v>
      </c>
      <c r="W64" s="133"/>
      <c r="X64" s="140">
        <f>+X15+X19+X23+X29+X33+X38+X46+X52+X56+X62</f>
        <v>10228396</v>
      </c>
    </row>
    <row r="65" spans="1:24" x14ac:dyDescent="0.3">
      <c r="A65" s="126"/>
      <c r="B65" s="127"/>
      <c r="C65" s="128"/>
      <c r="D65" s="127"/>
      <c r="E65" s="127"/>
      <c r="F65" s="127"/>
      <c r="G65" s="127"/>
      <c r="H65" s="128"/>
      <c r="I65" s="127"/>
      <c r="J65" s="127"/>
      <c r="K65" s="127"/>
      <c r="L65" s="127"/>
      <c r="M65" s="128"/>
      <c r="N65" s="127"/>
      <c r="O65" s="127"/>
      <c r="P65" s="127"/>
      <c r="Q65" s="127"/>
      <c r="R65" s="128"/>
      <c r="S65" s="127"/>
      <c r="T65" s="127"/>
      <c r="U65" s="127"/>
      <c r="V65" s="127"/>
      <c r="W65" s="128"/>
      <c r="X65" s="138"/>
    </row>
    <row r="66" spans="1:24" x14ac:dyDescent="0.3">
      <c r="A66" s="126" t="s">
        <v>237</v>
      </c>
      <c r="B66" s="127"/>
      <c r="C66" s="128"/>
      <c r="D66" s="127"/>
      <c r="E66" s="127"/>
      <c r="F66" s="127"/>
      <c r="G66" s="127"/>
      <c r="H66" s="128"/>
      <c r="I66" s="127"/>
      <c r="J66" s="127"/>
      <c r="K66" s="127"/>
      <c r="L66" s="127"/>
      <c r="M66" s="128"/>
      <c r="N66" s="127"/>
      <c r="O66" s="127"/>
      <c r="P66" s="127"/>
      <c r="Q66" s="127"/>
      <c r="R66" s="128"/>
      <c r="S66" s="127"/>
      <c r="T66" s="127"/>
      <c r="U66" s="127"/>
      <c r="V66" s="127"/>
      <c r="W66" s="128"/>
      <c r="X66" s="138"/>
    </row>
    <row r="67" spans="1:24" x14ac:dyDescent="0.3">
      <c r="A67" s="126"/>
      <c r="B67" s="127"/>
      <c r="C67" s="128"/>
      <c r="D67" s="127"/>
      <c r="E67" s="127"/>
      <c r="F67" s="127"/>
      <c r="G67" s="127"/>
      <c r="H67" s="128"/>
      <c r="I67" s="127"/>
      <c r="J67" s="127"/>
      <c r="K67" s="127"/>
      <c r="L67" s="127"/>
      <c r="M67" s="128"/>
      <c r="N67" s="127"/>
      <c r="O67" s="127"/>
      <c r="P67" s="127"/>
      <c r="Q67" s="127"/>
      <c r="R67" s="128"/>
      <c r="S67" s="127"/>
      <c r="T67" s="127"/>
      <c r="U67" s="127"/>
      <c r="V67" s="127"/>
      <c r="W67" s="128"/>
      <c r="X67" s="138"/>
    </row>
    <row r="68" spans="1:24" x14ac:dyDescent="0.3">
      <c r="A68" s="126" t="s">
        <v>11</v>
      </c>
      <c r="B68" s="127"/>
      <c r="C68" s="128"/>
      <c r="D68" s="127"/>
      <c r="E68" s="127"/>
      <c r="F68" s="127"/>
      <c r="G68" s="127"/>
      <c r="H68" s="128"/>
      <c r="I68" s="127"/>
      <c r="J68" s="127"/>
      <c r="K68" s="127"/>
      <c r="L68" s="127"/>
      <c r="M68" s="128"/>
      <c r="N68" s="127"/>
      <c r="O68" s="127"/>
      <c r="P68" s="127"/>
      <c r="Q68" s="127"/>
      <c r="R68" s="128"/>
      <c r="S68" s="127"/>
      <c r="T68" s="127"/>
      <c r="U68" s="127"/>
      <c r="V68" s="127"/>
      <c r="W68" s="128"/>
      <c r="X68" s="138"/>
    </row>
    <row r="69" spans="1:24" x14ac:dyDescent="0.3">
      <c r="A69" s="126"/>
      <c r="B69" s="127"/>
      <c r="C69" s="128"/>
      <c r="D69" s="127"/>
      <c r="E69" s="127"/>
      <c r="F69" s="127"/>
      <c r="G69" s="127"/>
      <c r="H69" s="128"/>
      <c r="I69" s="127"/>
      <c r="J69" s="127"/>
      <c r="K69" s="127"/>
      <c r="L69" s="127"/>
      <c r="M69" s="128"/>
      <c r="N69" s="127"/>
      <c r="O69" s="127"/>
      <c r="P69" s="127"/>
      <c r="Q69" s="127"/>
      <c r="R69" s="128"/>
      <c r="S69" s="127"/>
      <c r="T69" s="127"/>
      <c r="U69" s="127"/>
      <c r="V69" s="127"/>
      <c r="W69" s="128"/>
      <c r="X69" s="138"/>
    </row>
    <row r="70" spans="1:24" x14ac:dyDescent="0.3">
      <c r="A70" s="126" t="s">
        <v>238</v>
      </c>
      <c r="B70" s="127"/>
      <c r="C70" s="128"/>
      <c r="D70" s="127"/>
      <c r="E70" s="127"/>
      <c r="F70" s="127"/>
      <c r="G70" s="127"/>
      <c r="H70" s="128"/>
      <c r="I70" s="127"/>
      <c r="J70" s="127"/>
      <c r="K70" s="127"/>
      <c r="L70" s="127"/>
      <c r="M70" s="128"/>
      <c r="N70" s="127"/>
      <c r="O70" s="127"/>
      <c r="P70" s="127"/>
      <c r="Q70" s="127"/>
      <c r="R70" s="128"/>
      <c r="S70" s="127"/>
      <c r="T70" s="127"/>
      <c r="U70" s="127"/>
      <c r="V70" s="127"/>
      <c r="W70" s="128"/>
      <c r="X70" s="138"/>
    </row>
    <row r="71" spans="1:24" x14ac:dyDescent="0.3">
      <c r="A71" s="126" t="s">
        <v>239</v>
      </c>
      <c r="B71" s="139">
        <v>2819713</v>
      </c>
      <c r="C71" s="133"/>
      <c r="D71" s="139"/>
      <c r="E71" s="139">
        <f>+$X71/11</f>
        <v>262469.90909090912</v>
      </c>
      <c r="F71" s="139">
        <f>+$X71/11</f>
        <v>262469.90909090912</v>
      </c>
      <c r="G71" s="137">
        <f>SUM(D71:F71)</f>
        <v>524939.81818181823</v>
      </c>
      <c r="H71" s="133"/>
      <c r="I71" s="139">
        <f t="shared" ref="I71:K71" si="106">+$X71/11</f>
        <v>262469.90909090912</v>
      </c>
      <c r="J71" s="139">
        <f t="shared" si="106"/>
        <v>262469.90909090912</v>
      </c>
      <c r="K71" s="139">
        <f t="shared" si="106"/>
        <v>262469.90909090912</v>
      </c>
      <c r="L71" s="137">
        <f>SUM(I71:K71)</f>
        <v>787409.72727272729</v>
      </c>
      <c r="M71" s="133"/>
      <c r="N71" s="139">
        <f t="shared" ref="N71:P71" si="107">+$X71/11</f>
        <v>262469.90909090912</v>
      </c>
      <c r="O71" s="139">
        <f t="shared" si="107"/>
        <v>262469.90909090912</v>
      </c>
      <c r="P71" s="139">
        <f t="shared" si="107"/>
        <v>262469.90909090912</v>
      </c>
      <c r="Q71" s="137">
        <f>SUM(N71:P71)</f>
        <v>787409.72727272729</v>
      </c>
      <c r="R71" s="133"/>
      <c r="S71" s="139">
        <f t="shared" ref="S71:U71" si="108">+$X71/11</f>
        <v>262469.90909090912</v>
      </c>
      <c r="T71" s="139">
        <f t="shared" si="108"/>
        <v>262469.90909090912</v>
      </c>
      <c r="U71" s="139">
        <f t="shared" si="108"/>
        <v>262469.90909090912</v>
      </c>
      <c r="V71" s="137">
        <f>SUM(S71:U71)</f>
        <v>787409.72727272729</v>
      </c>
      <c r="W71" s="133"/>
      <c r="X71" s="140">
        <v>2887169</v>
      </c>
    </row>
    <row r="72" spans="1:24" x14ac:dyDescent="0.3">
      <c r="A72" s="126" t="s">
        <v>240</v>
      </c>
      <c r="B72" s="139">
        <v>761876</v>
      </c>
      <c r="C72" s="133"/>
      <c r="D72" s="139">
        <f t="shared" ref="D72:F78" si="109">+$X72/12</f>
        <v>64065.75</v>
      </c>
      <c r="E72" s="139">
        <f t="shared" si="109"/>
        <v>64065.75</v>
      </c>
      <c r="F72" s="139">
        <f t="shared" si="109"/>
        <v>64065.75</v>
      </c>
      <c r="G72" s="137">
        <f t="shared" ref="G72:G80" si="110">SUM(D72:F72)</f>
        <v>192197.25</v>
      </c>
      <c r="H72" s="133"/>
      <c r="I72" s="139">
        <f t="shared" ref="I72:K78" si="111">+$X72/12</f>
        <v>64065.75</v>
      </c>
      <c r="J72" s="139">
        <f t="shared" si="111"/>
        <v>64065.75</v>
      </c>
      <c r="K72" s="139">
        <f t="shared" si="111"/>
        <v>64065.75</v>
      </c>
      <c r="L72" s="137">
        <f t="shared" ref="L72:L80" si="112">SUM(I72:K72)</f>
        <v>192197.25</v>
      </c>
      <c r="M72" s="133"/>
      <c r="N72" s="139">
        <f t="shared" ref="N72:P78" si="113">+$X72/12</f>
        <v>64065.75</v>
      </c>
      <c r="O72" s="139">
        <f t="shared" si="113"/>
        <v>64065.75</v>
      </c>
      <c r="P72" s="139">
        <f t="shared" si="113"/>
        <v>64065.75</v>
      </c>
      <c r="Q72" s="137">
        <f t="shared" ref="Q72:Q80" si="114">SUM(N72:P72)</f>
        <v>192197.25</v>
      </c>
      <c r="R72" s="133"/>
      <c r="S72" s="139">
        <f t="shared" ref="S72:U78" si="115">+$X72/12</f>
        <v>64065.75</v>
      </c>
      <c r="T72" s="139">
        <f t="shared" si="115"/>
        <v>64065.75</v>
      </c>
      <c r="U72" s="139">
        <f t="shared" si="115"/>
        <v>64065.75</v>
      </c>
      <c r="V72" s="137">
        <f t="shared" ref="V72:V79" si="116">SUM(S72:U72)</f>
        <v>192197.25</v>
      </c>
      <c r="W72" s="133"/>
      <c r="X72" s="140">
        <v>768789</v>
      </c>
    </row>
    <row r="73" spans="1:24" x14ac:dyDescent="0.3">
      <c r="A73" s="126" t="s">
        <v>241</v>
      </c>
      <c r="B73" s="139">
        <v>150283</v>
      </c>
      <c r="C73" s="133"/>
      <c r="D73" s="139">
        <f t="shared" si="109"/>
        <v>11693.5</v>
      </c>
      <c r="E73" s="139">
        <f t="shared" si="109"/>
        <v>11693.5</v>
      </c>
      <c r="F73" s="139">
        <f t="shared" si="109"/>
        <v>11693.5</v>
      </c>
      <c r="G73" s="137">
        <f t="shared" si="110"/>
        <v>35080.5</v>
      </c>
      <c r="H73" s="133"/>
      <c r="I73" s="139">
        <f t="shared" si="111"/>
        <v>11693.5</v>
      </c>
      <c r="J73" s="139">
        <f t="shared" si="111"/>
        <v>11693.5</v>
      </c>
      <c r="K73" s="139">
        <f t="shared" si="111"/>
        <v>11693.5</v>
      </c>
      <c r="L73" s="137">
        <f t="shared" si="112"/>
        <v>35080.5</v>
      </c>
      <c r="M73" s="133"/>
      <c r="N73" s="139">
        <f t="shared" si="113"/>
        <v>11693.5</v>
      </c>
      <c r="O73" s="139">
        <f t="shared" si="113"/>
        <v>11693.5</v>
      </c>
      <c r="P73" s="139">
        <f t="shared" si="113"/>
        <v>11693.5</v>
      </c>
      <c r="Q73" s="137">
        <f t="shared" si="114"/>
        <v>35080.5</v>
      </c>
      <c r="R73" s="133"/>
      <c r="S73" s="139">
        <f t="shared" si="115"/>
        <v>11693.5</v>
      </c>
      <c r="T73" s="139">
        <f t="shared" si="115"/>
        <v>11693.5</v>
      </c>
      <c r="U73" s="139">
        <f t="shared" si="115"/>
        <v>11693.5</v>
      </c>
      <c r="V73" s="137">
        <f t="shared" si="116"/>
        <v>35080.5</v>
      </c>
      <c r="W73" s="133"/>
      <c r="X73" s="140">
        <v>140322</v>
      </c>
    </row>
    <row r="74" spans="1:24" x14ac:dyDescent="0.3">
      <c r="A74" s="126" t="s">
        <v>242</v>
      </c>
      <c r="B74" s="139">
        <v>484398</v>
      </c>
      <c r="C74" s="133"/>
      <c r="D74" s="139">
        <f t="shared" si="109"/>
        <v>48697.25</v>
      </c>
      <c r="E74" s="139">
        <f t="shared" si="109"/>
        <v>48697.25</v>
      </c>
      <c r="F74" s="139">
        <f t="shared" si="109"/>
        <v>48697.25</v>
      </c>
      <c r="G74" s="137">
        <f t="shared" si="110"/>
        <v>146091.75</v>
      </c>
      <c r="H74" s="133"/>
      <c r="I74" s="139">
        <f t="shared" si="111"/>
        <v>48697.25</v>
      </c>
      <c r="J74" s="139">
        <f t="shared" si="111"/>
        <v>48697.25</v>
      </c>
      <c r="K74" s="139">
        <f t="shared" si="111"/>
        <v>48697.25</v>
      </c>
      <c r="L74" s="137">
        <f t="shared" si="112"/>
        <v>146091.75</v>
      </c>
      <c r="M74" s="133"/>
      <c r="N74" s="139">
        <f t="shared" si="113"/>
        <v>48697.25</v>
      </c>
      <c r="O74" s="139">
        <f t="shared" si="113"/>
        <v>48697.25</v>
      </c>
      <c r="P74" s="139">
        <f t="shared" si="113"/>
        <v>48697.25</v>
      </c>
      <c r="Q74" s="137">
        <f t="shared" si="114"/>
        <v>146091.75</v>
      </c>
      <c r="R74" s="133"/>
      <c r="S74" s="139">
        <f t="shared" si="115"/>
        <v>48697.25</v>
      </c>
      <c r="T74" s="139">
        <f t="shared" si="115"/>
        <v>48697.25</v>
      </c>
      <c r="U74" s="139">
        <f t="shared" si="115"/>
        <v>48697.25</v>
      </c>
      <c r="V74" s="137">
        <f t="shared" si="116"/>
        <v>146091.75</v>
      </c>
      <c r="W74" s="133"/>
      <c r="X74" s="140">
        <v>584367</v>
      </c>
    </row>
    <row r="75" spans="1:24" x14ac:dyDescent="0.3">
      <c r="A75" s="126" t="s">
        <v>243</v>
      </c>
      <c r="B75" s="139">
        <v>211864</v>
      </c>
      <c r="C75" s="133"/>
      <c r="D75" s="139">
        <f t="shared" si="109"/>
        <v>20320.666666666668</v>
      </c>
      <c r="E75" s="139">
        <f t="shared" si="109"/>
        <v>20320.666666666668</v>
      </c>
      <c r="F75" s="139">
        <f t="shared" si="109"/>
        <v>20320.666666666668</v>
      </c>
      <c r="G75" s="137">
        <f t="shared" si="110"/>
        <v>60962</v>
      </c>
      <c r="H75" s="133"/>
      <c r="I75" s="139">
        <f t="shared" si="111"/>
        <v>20320.666666666668</v>
      </c>
      <c r="J75" s="139">
        <f t="shared" si="111"/>
        <v>20320.666666666668</v>
      </c>
      <c r="K75" s="139">
        <f t="shared" si="111"/>
        <v>20320.666666666668</v>
      </c>
      <c r="L75" s="137">
        <f t="shared" si="112"/>
        <v>60962</v>
      </c>
      <c r="M75" s="133"/>
      <c r="N75" s="139">
        <f t="shared" si="113"/>
        <v>20320.666666666668</v>
      </c>
      <c r="O75" s="139">
        <f t="shared" si="113"/>
        <v>20320.666666666668</v>
      </c>
      <c r="P75" s="139">
        <f t="shared" si="113"/>
        <v>20320.666666666668</v>
      </c>
      <c r="Q75" s="137">
        <f t="shared" si="114"/>
        <v>60962</v>
      </c>
      <c r="R75" s="133"/>
      <c r="S75" s="139">
        <f t="shared" si="115"/>
        <v>20320.666666666668</v>
      </c>
      <c r="T75" s="139">
        <f t="shared" si="115"/>
        <v>20320.666666666668</v>
      </c>
      <c r="U75" s="139">
        <f t="shared" si="115"/>
        <v>20320.666666666668</v>
      </c>
      <c r="V75" s="137">
        <f t="shared" si="116"/>
        <v>60962</v>
      </c>
      <c r="W75" s="133"/>
      <c r="X75" s="140">
        <v>243848</v>
      </c>
    </row>
    <row r="76" spans="1:24" x14ac:dyDescent="0.3">
      <c r="A76" s="126" t="s">
        <v>244</v>
      </c>
      <c r="B76" s="139">
        <v>361727</v>
      </c>
      <c r="C76" s="133"/>
      <c r="D76" s="139">
        <f t="shared" si="109"/>
        <v>33786.916666666664</v>
      </c>
      <c r="E76" s="139">
        <f t="shared" si="109"/>
        <v>33786.916666666664</v>
      </c>
      <c r="F76" s="139">
        <f t="shared" si="109"/>
        <v>33786.916666666664</v>
      </c>
      <c r="G76" s="137">
        <f t="shared" si="110"/>
        <v>101360.75</v>
      </c>
      <c r="H76" s="133"/>
      <c r="I76" s="139">
        <f t="shared" si="111"/>
        <v>33786.916666666664</v>
      </c>
      <c r="J76" s="139">
        <f t="shared" si="111"/>
        <v>33786.916666666664</v>
      </c>
      <c r="K76" s="139">
        <f t="shared" si="111"/>
        <v>33786.916666666664</v>
      </c>
      <c r="L76" s="137">
        <f t="shared" si="112"/>
        <v>101360.75</v>
      </c>
      <c r="M76" s="133"/>
      <c r="N76" s="139">
        <f t="shared" si="113"/>
        <v>33786.916666666664</v>
      </c>
      <c r="O76" s="139">
        <f t="shared" si="113"/>
        <v>33786.916666666664</v>
      </c>
      <c r="P76" s="139">
        <f t="shared" si="113"/>
        <v>33786.916666666664</v>
      </c>
      <c r="Q76" s="137">
        <f t="shared" si="114"/>
        <v>101360.75</v>
      </c>
      <c r="R76" s="133"/>
      <c r="S76" s="139">
        <f t="shared" si="115"/>
        <v>33786.916666666664</v>
      </c>
      <c r="T76" s="139">
        <f t="shared" si="115"/>
        <v>33786.916666666664</v>
      </c>
      <c r="U76" s="139">
        <f t="shared" si="115"/>
        <v>33786.916666666664</v>
      </c>
      <c r="V76" s="137">
        <f t="shared" si="116"/>
        <v>101360.75</v>
      </c>
      <c r="W76" s="133"/>
      <c r="X76" s="140">
        <v>405443</v>
      </c>
    </row>
    <row r="77" spans="1:24" x14ac:dyDescent="0.3">
      <c r="A77" s="126" t="s">
        <v>245</v>
      </c>
      <c r="B77" s="139">
        <v>66169</v>
      </c>
      <c r="C77" s="133"/>
      <c r="D77" s="139">
        <f t="shared" si="109"/>
        <v>5438.583333333333</v>
      </c>
      <c r="E77" s="139">
        <f t="shared" si="109"/>
        <v>5438.583333333333</v>
      </c>
      <c r="F77" s="139">
        <f t="shared" si="109"/>
        <v>5438.583333333333</v>
      </c>
      <c r="G77" s="137">
        <f t="shared" si="110"/>
        <v>16315.75</v>
      </c>
      <c r="H77" s="133"/>
      <c r="I77" s="139">
        <f t="shared" si="111"/>
        <v>5438.583333333333</v>
      </c>
      <c r="J77" s="139">
        <f t="shared" si="111"/>
        <v>5438.583333333333</v>
      </c>
      <c r="K77" s="139">
        <f t="shared" si="111"/>
        <v>5438.583333333333</v>
      </c>
      <c r="L77" s="137">
        <f t="shared" si="112"/>
        <v>16315.75</v>
      </c>
      <c r="M77" s="133"/>
      <c r="N77" s="139">
        <f t="shared" si="113"/>
        <v>5438.583333333333</v>
      </c>
      <c r="O77" s="139">
        <f t="shared" si="113"/>
        <v>5438.583333333333</v>
      </c>
      <c r="P77" s="139">
        <f t="shared" si="113"/>
        <v>5438.583333333333</v>
      </c>
      <c r="Q77" s="137">
        <f t="shared" si="114"/>
        <v>16315.75</v>
      </c>
      <c r="R77" s="133"/>
      <c r="S77" s="139">
        <f t="shared" si="115"/>
        <v>5438.583333333333</v>
      </c>
      <c r="T77" s="139">
        <f t="shared" si="115"/>
        <v>5438.583333333333</v>
      </c>
      <c r="U77" s="139">
        <f t="shared" si="115"/>
        <v>5438.583333333333</v>
      </c>
      <c r="V77" s="137">
        <f t="shared" si="116"/>
        <v>16315.75</v>
      </c>
      <c r="W77" s="133"/>
      <c r="X77" s="140">
        <v>65263</v>
      </c>
    </row>
    <row r="78" spans="1:24" x14ac:dyDescent="0.3">
      <c r="A78" s="126" t="s">
        <v>246</v>
      </c>
      <c r="B78" s="139">
        <v>57740</v>
      </c>
      <c r="C78" s="133"/>
      <c r="D78" s="139">
        <f t="shared" si="109"/>
        <v>3496.6666666666665</v>
      </c>
      <c r="E78" s="139">
        <f t="shared" si="109"/>
        <v>3496.6666666666665</v>
      </c>
      <c r="F78" s="139">
        <f t="shared" si="109"/>
        <v>3496.6666666666665</v>
      </c>
      <c r="G78" s="137">
        <f t="shared" si="110"/>
        <v>10490</v>
      </c>
      <c r="H78" s="133"/>
      <c r="I78" s="139">
        <f t="shared" si="111"/>
        <v>3496.6666666666665</v>
      </c>
      <c r="J78" s="139">
        <f t="shared" si="111"/>
        <v>3496.6666666666665</v>
      </c>
      <c r="K78" s="139">
        <f t="shared" si="111"/>
        <v>3496.6666666666665</v>
      </c>
      <c r="L78" s="137">
        <f t="shared" si="112"/>
        <v>10490</v>
      </c>
      <c r="M78" s="133"/>
      <c r="N78" s="139">
        <f t="shared" si="113"/>
        <v>3496.6666666666665</v>
      </c>
      <c r="O78" s="139">
        <f t="shared" si="113"/>
        <v>3496.6666666666665</v>
      </c>
      <c r="P78" s="139">
        <f t="shared" si="113"/>
        <v>3496.6666666666665</v>
      </c>
      <c r="Q78" s="137">
        <f t="shared" si="114"/>
        <v>10490</v>
      </c>
      <c r="R78" s="133"/>
      <c r="S78" s="139">
        <f t="shared" si="115"/>
        <v>3496.6666666666665</v>
      </c>
      <c r="T78" s="139">
        <f t="shared" si="115"/>
        <v>3496.6666666666665</v>
      </c>
      <c r="U78" s="139">
        <f t="shared" si="115"/>
        <v>3496.6666666666665</v>
      </c>
      <c r="V78" s="137">
        <f t="shared" si="116"/>
        <v>10490</v>
      </c>
      <c r="W78" s="133"/>
      <c r="X78" s="140">
        <v>41960</v>
      </c>
    </row>
    <row r="79" spans="1:24" x14ac:dyDescent="0.3">
      <c r="A79" s="126" t="s">
        <v>247</v>
      </c>
      <c r="B79" s="132">
        <v>45500</v>
      </c>
      <c r="C79" s="133"/>
      <c r="D79" s="132"/>
      <c r="E79" s="132"/>
      <c r="F79" s="132"/>
      <c r="G79" s="134">
        <f t="shared" si="110"/>
        <v>0</v>
      </c>
      <c r="H79" s="133"/>
      <c r="I79" s="132"/>
      <c r="J79" s="132"/>
      <c r="K79" s="132"/>
      <c r="L79" s="134">
        <f t="shared" si="112"/>
        <v>0</v>
      </c>
      <c r="M79" s="133"/>
      <c r="N79" s="132">
        <f>+$X79/2</f>
        <v>17000</v>
      </c>
      <c r="O79" s="132"/>
      <c r="P79" s="132"/>
      <c r="Q79" s="134">
        <f t="shared" si="114"/>
        <v>17000</v>
      </c>
      <c r="R79" s="133"/>
      <c r="S79" s="132"/>
      <c r="T79" s="132"/>
      <c r="U79" s="132">
        <f>+$X79/2</f>
        <v>17000</v>
      </c>
      <c r="V79" s="132">
        <f t="shared" si="116"/>
        <v>17000</v>
      </c>
      <c r="W79" s="133"/>
      <c r="X79" s="136">
        <v>34000</v>
      </c>
    </row>
    <row r="80" spans="1:24" x14ac:dyDescent="0.3">
      <c r="A80" s="126" t="s">
        <v>248</v>
      </c>
      <c r="B80" s="132">
        <f>SUM(B71:B79)</f>
        <v>4959270</v>
      </c>
      <c r="C80" s="133"/>
      <c r="D80" s="132">
        <f t="shared" ref="D80:F80" si="117">SUM(D71:D79)</f>
        <v>187499.33333333331</v>
      </c>
      <c r="E80" s="132">
        <f t="shared" si="117"/>
        <v>449969.24242424249</v>
      </c>
      <c r="F80" s="132">
        <f t="shared" si="117"/>
        <v>449969.24242424249</v>
      </c>
      <c r="G80" s="141">
        <f t="shared" si="110"/>
        <v>1087437.8181818184</v>
      </c>
      <c r="H80" s="133"/>
      <c r="I80" s="132">
        <f t="shared" ref="I80:K80" si="118">SUM(I71:I79)</f>
        <v>449969.24242424249</v>
      </c>
      <c r="J80" s="132">
        <f t="shared" si="118"/>
        <v>449969.24242424249</v>
      </c>
      <c r="K80" s="132">
        <f t="shared" si="118"/>
        <v>449969.24242424249</v>
      </c>
      <c r="L80" s="141">
        <f t="shared" si="112"/>
        <v>1349907.7272727275</v>
      </c>
      <c r="M80" s="133"/>
      <c r="N80" s="132">
        <f t="shared" ref="N80:P80" si="119">SUM(N71:N79)</f>
        <v>466969.24242424249</v>
      </c>
      <c r="O80" s="132">
        <f t="shared" si="119"/>
        <v>449969.24242424249</v>
      </c>
      <c r="P80" s="132">
        <f t="shared" si="119"/>
        <v>449969.24242424249</v>
      </c>
      <c r="Q80" s="141">
        <f t="shared" si="114"/>
        <v>1366907.7272727275</v>
      </c>
      <c r="R80" s="133"/>
      <c r="S80" s="132">
        <f>SUM(S71:S79)</f>
        <v>449969.24242424249</v>
      </c>
      <c r="T80" s="132">
        <f t="shared" ref="T80" si="120">SUM(T71:T79)</f>
        <v>449969.24242424249</v>
      </c>
      <c r="U80" s="132">
        <f>SUM(U71:U79)</f>
        <v>466969.24242424249</v>
      </c>
      <c r="V80" s="141">
        <f>SUM(S80:U80)</f>
        <v>1366907.7272727275</v>
      </c>
      <c r="W80" s="133"/>
      <c r="X80" s="136">
        <f>SUM(X71:X79)</f>
        <v>5171161</v>
      </c>
    </row>
    <row r="81" spans="1:24" x14ac:dyDescent="0.3">
      <c r="A81" s="126"/>
      <c r="B81" s="127"/>
      <c r="C81" s="128"/>
      <c r="D81" s="127"/>
      <c r="E81" s="127"/>
      <c r="F81" s="127"/>
      <c r="G81" s="127"/>
      <c r="H81" s="128"/>
      <c r="I81" s="127"/>
      <c r="J81" s="127"/>
      <c r="K81" s="127"/>
      <c r="L81" s="127"/>
      <c r="M81" s="128"/>
      <c r="N81" s="127"/>
      <c r="O81" s="127"/>
      <c r="P81" s="127"/>
      <c r="Q81" s="127"/>
      <c r="R81" s="128"/>
      <c r="S81" s="127"/>
      <c r="T81" s="127"/>
      <c r="U81" s="127"/>
      <c r="V81" s="127"/>
      <c r="W81" s="128"/>
      <c r="X81" s="138"/>
    </row>
    <row r="82" spans="1:24" x14ac:dyDescent="0.3">
      <c r="A82" s="126" t="s">
        <v>249</v>
      </c>
      <c r="B82" s="127"/>
      <c r="C82" s="128"/>
      <c r="D82" s="127"/>
      <c r="E82" s="127"/>
      <c r="F82" s="127"/>
      <c r="G82" s="127"/>
      <c r="H82" s="128"/>
      <c r="I82" s="127"/>
      <c r="J82" s="127"/>
      <c r="K82" s="127"/>
      <c r="L82" s="127"/>
      <c r="M82" s="128"/>
      <c r="N82" s="127"/>
      <c r="O82" s="127"/>
      <c r="P82" s="127"/>
      <c r="Q82" s="127"/>
      <c r="R82" s="128"/>
      <c r="S82" s="127"/>
      <c r="T82" s="127"/>
      <c r="U82" s="127"/>
      <c r="V82" s="127"/>
      <c r="W82" s="128"/>
      <c r="X82" s="138"/>
    </row>
    <row r="83" spans="1:24" x14ac:dyDescent="0.3">
      <c r="A83" s="126" t="s">
        <v>250</v>
      </c>
      <c r="B83" s="139">
        <v>133414</v>
      </c>
      <c r="C83" s="133"/>
      <c r="D83" s="139">
        <f t="shared" ref="D83:F88" si="121">+$X83/12</f>
        <v>11585.75</v>
      </c>
      <c r="E83" s="139">
        <f t="shared" si="121"/>
        <v>11585.75</v>
      </c>
      <c r="F83" s="139">
        <f t="shared" si="121"/>
        <v>11585.75</v>
      </c>
      <c r="G83" s="137">
        <f t="shared" ref="G83:G88" si="122">SUM(D83:F83)</f>
        <v>34757.25</v>
      </c>
      <c r="H83" s="133"/>
      <c r="I83" s="139">
        <f t="shared" ref="I83:K88" si="123">+$X83/12</f>
        <v>11585.75</v>
      </c>
      <c r="J83" s="139">
        <f t="shared" si="123"/>
        <v>11585.75</v>
      </c>
      <c r="K83" s="139">
        <f t="shared" si="123"/>
        <v>11585.75</v>
      </c>
      <c r="L83" s="137">
        <f t="shared" ref="L83:L88" si="124">SUM(I83:K83)</f>
        <v>34757.25</v>
      </c>
      <c r="M83" s="133"/>
      <c r="N83" s="139">
        <f t="shared" ref="N83:P88" si="125">+$X83/12</f>
        <v>11585.75</v>
      </c>
      <c r="O83" s="139">
        <f t="shared" si="125"/>
        <v>11585.75</v>
      </c>
      <c r="P83" s="139">
        <f t="shared" si="125"/>
        <v>11585.75</v>
      </c>
      <c r="Q83" s="137">
        <f t="shared" ref="Q83:Q88" si="126">SUM(N83:P83)</f>
        <v>34757.25</v>
      </c>
      <c r="R83" s="133"/>
      <c r="S83" s="139">
        <f t="shared" ref="S83:U88" si="127">+$X83/12</f>
        <v>11585.75</v>
      </c>
      <c r="T83" s="139">
        <f t="shared" si="127"/>
        <v>11585.75</v>
      </c>
      <c r="U83" s="139">
        <f t="shared" si="127"/>
        <v>11585.75</v>
      </c>
      <c r="V83" s="137">
        <f t="shared" ref="V83:V88" si="128">SUM(S83:U83)</f>
        <v>34757.25</v>
      </c>
      <c r="W83" s="133"/>
      <c r="X83" s="140">
        <v>139029</v>
      </c>
    </row>
    <row r="84" spans="1:24" x14ac:dyDescent="0.3">
      <c r="A84" s="126" t="s">
        <v>251</v>
      </c>
      <c r="B84" s="139">
        <v>421542</v>
      </c>
      <c r="C84" s="133"/>
      <c r="D84" s="139">
        <f t="shared" si="121"/>
        <v>35939.333333333336</v>
      </c>
      <c r="E84" s="139">
        <f t="shared" si="121"/>
        <v>35939.333333333336</v>
      </c>
      <c r="F84" s="139">
        <f t="shared" si="121"/>
        <v>35939.333333333336</v>
      </c>
      <c r="G84" s="137">
        <f t="shared" si="122"/>
        <v>107818</v>
      </c>
      <c r="H84" s="133"/>
      <c r="I84" s="139">
        <f t="shared" si="123"/>
        <v>35939.333333333336</v>
      </c>
      <c r="J84" s="139">
        <f t="shared" si="123"/>
        <v>35939.333333333336</v>
      </c>
      <c r="K84" s="139">
        <f t="shared" si="123"/>
        <v>35939.333333333336</v>
      </c>
      <c r="L84" s="137">
        <f t="shared" si="124"/>
        <v>107818</v>
      </c>
      <c r="M84" s="133"/>
      <c r="N84" s="139">
        <f t="shared" si="125"/>
        <v>35939.333333333336</v>
      </c>
      <c r="O84" s="139">
        <f t="shared" si="125"/>
        <v>35939.333333333336</v>
      </c>
      <c r="P84" s="139">
        <f t="shared" si="125"/>
        <v>35939.333333333336</v>
      </c>
      <c r="Q84" s="137">
        <f t="shared" si="126"/>
        <v>107818</v>
      </c>
      <c r="R84" s="133"/>
      <c r="S84" s="139">
        <f t="shared" si="127"/>
        <v>35939.333333333336</v>
      </c>
      <c r="T84" s="139">
        <f t="shared" si="127"/>
        <v>35939.333333333336</v>
      </c>
      <c r="U84" s="139">
        <f t="shared" si="127"/>
        <v>35939.333333333336</v>
      </c>
      <c r="V84" s="137">
        <f t="shared" si="128"/>
        <v>107818</v>
      </c>
      <c r="W84" s="133"/>
      <c r="X84" s="140">
        <v>431272</v>
      </c>
    </row>
    <row r="85" spans="1:24" x14ac:dyDescent="0.3">
      <c r="A85" s="126" t="s">
        <v>252</v>
      </c>
      <c r="B85" s="139">
        <v>25200</v>
      </c>
      <c r="C85" s="133"/>
      <c r="D85" s="139">
        <f t="shared" si="121"/>
        <v>1995</v>
      </c>
      <c r="E85" s="139">
        <f t="shared" si="121"/>
        <v>1995</v>
      </c>
      <c r="F85" s="139">
        <f t="shared" si="121"/>
        <v>1995</v>
      </c>
      <c r="G85" s="137">
        <f t="shared" si="122"/>
        <v>5985</v>
      </c>
      <c r="H85" s="133"/>
      <c r="I85" s="139">
        <f t="shared" si="123"/>
        <v>1995</v>
      </c>
      <c r="J85" s="139">
        <f t="shared" si="123"/>
        <v>1995</v>
      </c>
      <c r="K85" s="139">
        <f t="shared" si="123"/>
        <v>1995</v>
      </c>
      <c r="L85" s="137">
        <f t="shared" si="124"/>
        <v>5985</v>
      </c>
      <c r="M85" s="133"/>
      <c r="N85" s="139">
        <f t="shared" si="125"/>
        <v>1995</v>
      </c>
      <c r="O85" s="139">
        <f t="shared" si="125"/>
        <v>1995</v>
      </c>
      <c r="P85" s="139">
        <f t="shared" si="125"/>
        <v>1995</v>
      </c>
      <c r="Q85" s="137">
        <f t="shared" si="126"/>
        <v>5985</v>
      </c>
      <c r="R85" s="133"/>
      <c r="S85" s="139">
        <f t="shared" si="127"/>
        <v>1995</v>
      </c>
      <c r="T85" s="139">
        <f t="shared" si="127"/>
        <v>1995</v>
      </c>
      <c r="U85" s="139">
        <f t="shared" si="127"/>
        <v>1995</v>
      </c>
      <c r="V85" s="137">
        <f t="shared" si="128"/>
        <v>5985</v>
      </c>
      <c r="W85" s="133"/>
      <c r="X85" s="140">
        <v>23940</v>
      </c>
    </row>
    <row r="86" spans="1:24" x14ac:dyDescent="0.3">
      <c r="A86" s="126" t="s">
        <v>253</v>
      </c>
      <c r="B86" s="139">
        <v>422613</v>
      </c>
      <c r="C86" s="133"/>
      <c r="D86" s="139">
        <f t="shared" si="121"/>
        <v>36890.25</v>
      </c>
      <c r="E86" s="139">
        <f t="shared" si="121"/>
        <v>36890.25</v>
      </c>
      <c r="F86" s="139">
        <f t="shared" si="121"/>
        <v>36890.25</v>
      </c>
      <c r="G86" s="137">
        <f t="shared" si="122"/>
        <v>110670.75</v>
      </c>
      <c r="H86" s="133"/>
      <c r="I86" s="139">
        <f t="shared" si="123"/>
        <v>36890.25</v>
      </c>
      <c r="J86" s="139">
        <f t="shared" si="123"/>
        <v>36890.25</v>
      </c>
      <c r="K86" s="139">
        <f t="shared" si="123"/>
        <v>36890.25</v>
      </c>
      <c r="L86" s="137">
        <f t="shared" si="124"/>
        <v>110670.75</v>
      </c>
      <c r="M86" s="133"/>
      <c r="N86" s="139">
        <f t="shared" si="125"/>
        <v>36890.25</v>
      </c>
      <c r="O86" s="139">
        <f t="shared" si="125"/>
        <v>36890.25</v>
      </c>
      <c r="P86" s="139">
        <f t="shared" si="125"/>
        <v>36890.25</v>
      </c>
      <c r="Q86" s="137">
        <f t="shared" si="126"/>
        <v>110670.75</v>
      </c>
      <c r="R86" s="133"/>
      <c r="S86" s="139">
        <f t="shared" si="127"/>
        <v>36890.25</v>
      </c>
      <c r="T86" s="139">
        <f t="shared" si="127"/>
        <v>36890.25</v>
      </c>
      <c r="U86" s="139">
        <f t="shared" si="127"/>
        <v>36890.25</v>
      </c>
      <c r="V86" s="137">
        <f t="shared" si="128"/>
        <v>110670.75</v>
      </c>
      <c r="W86" s="133"/>
      <c r="X86" s="140">
        <v>442683</v>
      </c>
    </row>
    <row r="87" spans="1:24" x14ac:dyDescent="0.3">
      <c r="A87" s="126" t="s">
        <v>254</v>
      </c>
      <c r="B87" s="139">
        <v>32400</v>
      </c>
      <c r="C87" s="133"/>
      <c r="D87" s="139">
        <f t="shared" si="121"/>
        <v>2529.1666666666665</v>
      </c>
      <c r="E87" s="139">
        <f t="shared" si="121"/>
        <v>2529.1666666666665</v>
      </c>
      <c r="F87" s="139">
        <f t="shared" si="121"/>
        <v>2529.1666666666665</v>
      </c>
      <c r="G87" s="137">
        <f t="shared" si="122"/>
        <v>7587.5</v>
      </c>
      <c r="H87" s="133"/>
      <c r="I87" s="139">
        <f t="shared" si="123"/>
        <v>2529.1666666666665</v>
      </c>
      <c r="J87" s="139">
        <f t="shared" si="123"/>
        <v>2529.1666666666665</v>
      </c>
      <c r="K87" s="139">
        <f t="shared" si="123"/>
        <v>2529.1666666666665</v>
      </c>
      <c r="L87" s="137">
        <f t="shared" si="124"/>
        <v>7587.5</v>
      </c>
      <c r="M87" s="133"/>
      <c r="N87" s="139">
        <f t="shared" si="125"/>
        <v>2529.1666666666665</v>
      </c>
      <c r="O87" s="139">
        <f t="shared" si="125"/>
        <v>2529.1666666666665</v>
      </c>
      <c r="P87" s="139">
        <f t="shared" si="125"/>
        <v>2529.1666666666665</v>
      </c>
      <c r="Q87" s="137">
        <f t="shared" si="126"/>
        <v>7587.5</v>
      </c>
      <c r="R87" s="133"/>
      <c r="S87" s="139">
        <f t="shared" si="127"/>
        <v>2529.1666666666665</v>
      </c>
      <c r="T87" s="139">
        <f t="shared" si="127"/>
        <v>2529.1666666666665</v>
      </c>
      <c r="U87" s="139">
        <f t="shared" si="127"/>
        <v>2529.1666666666665</v>
      </c>
      <c r="V87" s="137">
        <f t="shared" si="128"/>
        <v>7587.5</v>
      </c>
      <c r="W87" s="133"/>
      <c r="X87" s="140">
        <v>30350</v>
      </c>
    </row>
    <row r="88" spans="1:24" x14ac:dyDescent="0.3">
      <c r="A88" s="126" t="s">
        <v>255</v>
      </c>
      <c r="B88" s="132">
        <v>2500</v>
      </c>
      <c r="C88" s="133"/>
      <c r="D88" s="132">
        <f t="shared" si="121"/>
        <v>208.33333333333334</v>
      </c>
      <c r="E88" s="132">
        <f t="shared" si="121"/>
        <v>208.33333333333334</v>
      </c>
      <c r="F88" s="132">
        <f t="shared" si="121"/>
        <v>208.33333333333334</v>
      </c>
      <c r="G88" s="134">
        <f t="shared" si="122"/>
        <v>625</v>
      </c>
      <c r="H88" s="133"/>
      <c r="I88" s="132">
        <f t="shared" si="123"/>
        <v>208.33333333333334</v>
      </c>
      <c r="J88" s="132">
        <f t="shared" si="123"/>
        <v>208.33333333333334</v>
      </c>
      <c r="K88" s="132">
        <f t="shared" si="123"/>
        <v>208.33333333333334</v>
      </c>
      <c r="L88" s="134">
        <f t="shared" si="124"/>
        <v>625</v>
      </c>
      <c r="M88" s="133"/>
      <c r="N88" s="132">
        <f t="shared" si="125"/>
        <v>208.33333333333334</v>
      </c>
      <c r="O88" s="132">
        <f t="shared" si="125"/>
        <v>208.33333333333334</v>
      </c>
      <c r="P88" s="132">
        <f t="shared" si="125"/>
        <v>208.33333333333334</v>
      </c>
      <c r="Q88" s="134">
        <f t="shared" si="126"/>
        <v>625</v>
      </c>
      <c r="R88" s="133"/>
      <c r="S88" s="132">
        <f t="shared" si="127"/>
        <v>208.33333333333334</v>
      </c>
      <c r="T88" s="132">
        <f t="shared" si="127"/>
        <v>208.33333333333334</v>
      </c>
      <c r="U88" s="132">
        <f t="shared" si="127"/>
        <v>208.33333333333334</v>
      </c>
      <c r="V88" s="134">
        <f t="shared" si="128"/>
        <v>625</v>
      </c>
      <c r="W88" s="133"/>
      <c r="X88" s="136">
        <v>2500</v>
      </c>
    </row>
    <row r="89" spans="1:24" x14ac:dyDescent="0.3">
      <c r="A89" s="126" t="s">
        <v>256</v>
      </c>
      <c r="B89" s="132">
        <f>SUM(B83:B88)</f>
        <v>1037669</v>
      </c>
      <c r="C89" s="133"/>
      <c r="D89" s="132">
        <f t="shared" ref="D89:F89" si="129">SUM(D81:D88)</f>
        <v>89147.833333333343</v>
      </c>
      <c r="E89" s="132">
        <f t="shared" si="129"/>
        <v>89147.833333333343</v>
      </c>
      <c r="F89" s="132">
        <f t="shared" si="129"/>
        <v>89147.833333333343</v>
      </c>
      <c r="G89" s="141">
        <f t="shared" ref="G89" si="130">SUM(D89:F89)</f>
        <v>267443.5</v>
      </c>
      <c r="H89" s="133"/>
      <c r="I89" s="132">
        <f t="shared" ref="I89:K89" si="131">SUM(I81:I88)</f>
        <v>89147.833333333343</v>
      </c>
      <c r="J89" s="132">
        <f t="shared" si="131"/>
        <v>89147.833333333343</v>
      </c>
      <c r="K89" s="132">
        <f t="shared" si="131"/>
        <v>89147.833333333343</v>
      </c>
      <c r="L89" s="141">
        <f t="shared" ref="L89" si="132">SUM(I89:K89)</f>
        <v>267443.5</v>
      </c>
      <c r="M89" s="133"/>
      <c r="N89" s="132">
        <f t="shared" ref="N89:P89" si="133">SUM(N81:N88)</f>
        <v>89147.833333333343</v>
      </c>
      <c r="O89" s="132">
        <f t="shared" si="133"/>
        <v>89147.833333333343</v>
      </c>
      <c r="P89" s="132">
        <f t="shared" si="133"/>
        <v>89147.833333333343</v>
      </c>
      <c r="Q89" s="141">
        <f t="shared" ref="Q89" si="134">SUM(N89:P89)</f>
        <v>267443.5</v>
      </c>
      <c r="R89" s="133"/>
      <c r="S89" s="132">
        <f t="shared" ref="S89:U89" si="135">SUM(S81:S88)</f>
        <v>89147.833333333343</v>
      </c>
      <c r="T89" s="132">
        <f t="shared" si="135"/>
        <v>89147.833333333343</v>
      </c>
      <c r="U89" s="132">
        <f t="shared" si="135"/>
        <v>89147.833333333343</v>
      </c>
      <c r="V89" s="141">
        <f t="shared" ref="V89" si="136">SUM(S89:U89)</f>
        <v>267443.5</v>
      </c>
      <c r="W89" s="133"/>
      <c r="X89" s="136">
        <f>SUM(X81:X88)</f>
        <v>1069774</v>
      </c>
    </row>
    <row r="90" spans="1:24" x14ac:dyDescent="0.3">
      <c r="A90" s="126"/>
      <c r="B90" s="127"/>
      <c r="C90" s="128"/>
      <c r="D90" s="127"/>
      <c r="E90" s="127"/>
      <c r="F90" s="127"/>
      <c r="G90" s="127"/>
      <c r="H90" s="128"/>
      <c r="I90" s="127"/>
      <c r="J90" s="127"/>
      <c r="K90" s="127"/>
      <c r="L90" s="127"/>
      <c r="M90" s="128"/>
      <c r="N90" s="127"/>
      <c r="O90" s="127"/>
      <c r="P90" s="127"/>
      <c r="Q90" s="127"/>
      <c r="R90" s="128"/>
      <c r="S90" s="127"/>
      <c r="T90" s="127"/>
      <c r="U90" s="127"/>
      <c r="V90" s="127"/>
      <c r="W90" s="128"/>
      <c r="X90" s="138"/>
    </row>
    <row r="91" spans="1:24" x14ac:dyDescent="0.3">
      <c r="A91" s="126" t="s">
        <v>257</v>
      </c>
      <c r="B91" s="127"/>
      <c r="C91" s="128"/>
      <c r="D91" s="127"/>
      <c r="E91" s="127"/>
      <c r="F91" s="127"/>
      <c r="G91" s="127"/>
      <c r="H91" s="128"/>
      <c r="I91" s="127"/>
      <c r="J91" s="127"/>
      <c r="K91" s="127"/>
      <c r="L91" s="127"/>
      <c r="M91" s="128"/>
      <c r="N91" s="127"/>
      <c r="O91" s="127"/>
      <c r="P91" s="127"/>
      <c r="Q91" s="127"/>
      <c r="R91" s="128"/>
      <c r="S91" s="127"/>
      <c r="T91" s="127"/>
      <c r="U91" s="127"/>
      <c r="V91" s="127"/>
      <c r="W91" s="128"/>
      <c r="X91" s="138"/>
    </row>
    <row r="92" spans="1:24" x14ac:dyDescent="0.3">
      <c r="A92" s="126" t="s">
        <v>258</v>
      </c>
      <c r="B92" s="139">
        <v>74000</v>
      </c>
      <c r="C92" s="133"/>
      <c r="D92" s="139"/>
      <c r="E92" s="139"/>
      <c r="F92" s="139"/>
      <c r="G92" s="137">
        <f t="shared" ref="G92:G95" si="137">SUM(D92:F92)</f>
        <v>0</v>
      </c>
      <c r="H92" s="133"/>
      <c r="I92" s="139"/>
      <c r="J92" s="139"/>
      <c r="K92" s="139"/>
      <c r="L92" s="137">
        <f t="shared" ref="L92:L95" si="138">SUM(I92:K92)</f>
        <v>0</v>
      </c>
      <c r="M92" s="133"/>
      <c r="N92" s="133">
        <f>+$X92/2</f>
        <v>50775</v>
      </c>
      <c r="O92" s="139"/>
      <c r="P92" s="139"/>
      <c r="Q92" s="137">
        <f t="shared" ref="Q92:Q95" si="139">SUM(N92:P92)</f>
        <v>50775</v>
      </c>
      <c r="R92" s="133"/>
      <c r="S92" s="139"/>
      <c r="T92" s="139"/>
      <c r="U92" s="133">
        <f>+$X92/2</f>
        <v>50775</v>
      </c>
      <c r="V92" s="137">
        <f t="shared" ref="V92:V95" si="140">SUM(S92:U92)</f>
        <v>50775</v>
      </c>
      <c r="W92" s="133"/>
      <c r="X92" s="140">
        <v>101550</v>
      </c>
    </row>
    <row r="93" spans="1:24" x14ac:dyDescent="0.3">
      <c r="A93" s="126" t="s">
        <v>259</v>
      </c>
      <c r="B93" s="139">
        <v>27000</v>
      </c>
      <c r="C93" s="133"/>
      <c r="D93" s="139">
        <f t="shared" ref="D93:F94" si="141">+$X93/12</f>
        <v>2916.6666666666665</v>
      </c>
      <c r="E93" s="139">
        <f t="shared" si="141"/>
        <v>2916.6666666666665</v>
      </c>
      <c r="F93" s="139">
        <f t="shared" si="141"/>
        <v>2916.6666666666665</v>
      </c>
      <c r="G93" s="137">
        <f t="shared" si="137"/>
        <v>8750</v>
      </c>
      <c r="H93" s="133"/>
      <c r="I93" s="139">
        <f t="shared" ref="I93:K94" si="142">+$X93/12</f>
        <v>2916.6666666666665</v>
      </c>
      <c r="J93" s="139">
        <f t="shared" si="142"/>
        <v>2916.6666666666665</v>
      </c>
      <c r="K93" s="139">
        <f t="shared" si="142"/>
        <v>2916.6666666666665</v>
      </c>
      <c r="L93" s="137">
        <f t="shared" si="138"/>
        <v>8750</v>
      </c>
      <c r="M93" s="133"/>
      <c r="N93" s="139">
        <f t="shared" ref="N93:P94" si="143">+$X93/12</f>
        <v>2916.6666666666665</v>
      </c>
      <c r="O93" s="139">
        <f t="shared" si="143"/>
        <v>2916.6666666666665</v>
      </c>
      <c r="P93" s="139">
        <f t="shared" si="143"/>
        <v>2916.6666666666665</v>
      </c>
      <c r="Q93" s="137">
        <f t="shared" si="139"/>
        <v>8750</v>
      </c>
      <c r="R93" s="133"/>
      <c r="S93" s="139">
        <f t="shared" ref="S93:U94" si="144">+$X93/12</f>
        <v>2916.6666666666665</v>
      </c>
      <c r="T93" s="139">
        <f t="shared" si="144"/>
        <v>2916.6666666666665</v>
      </c>
      <c r="U93" s="139">
        <f t="shared" si="144"/>
        <v>2916.6666666666665</v>
      </c>
      <c r="V93" s="137">
        <f t="shared" si="140"/>
        <v>8750</v>
      </c>
      <c r="W93" s="133"/>
      <c r="X93" s="140">
        <v>35000</v>
      </c>
    </row>
    <row r="94" spans="1:24" x14ac:dyDescent="0.3">
      <c r="A94" s="126" t="s">
        <v>260</v>
      </c>
      <c r="B94" s="132">
        <v>296880</v>
      </c>
      <c r="C94" s="133"/>
      <c r="D94" s="132">
        <f t="shared" si="141"/>
        <v>37024.916666666664</v>
      </c>
      <c r="E94" s="132">
        <f t="shared" si="141"/>
        <v>37024.916666666664</v>
      </c>
      <c r="F94" s="132">
        <f t="shared" si="141"/>
        <v>37024.916666666664</v>
      </c>
      <c r="G94" s="134">
        <f t="shared" si="137"/>
        <v>111074.75</v>
      </c>
      <c r="H94" s="133"/>
      <c r="I94" s="132">
        <f t="shared" si="142"/>
        <v>37024.916666666664</v>
      </c>
      <c r="J94" s="132">
        <f t="shared" si="142"/>
        <v>37024.916666666664</v>
      </c>
      <c r="K94" s="132">
        <f t="shared" si="142"/>
        <v>37024.916666666664</v>
      </c>
      <c r="L94" s="134">
        <f t="shared" si="138"/>
        <v>111074.75</v>
      </c>
      <c r="M94" s="133"/>
      <c r="N94" s="132">
        <f t="shared" si="143"/>
        <v>37024.916666666664</v>
      </c>
      <c r="O94" s="132">
        <f t="shared" si="143"/>
        <v>37024.916666666664</v>
      </c>
      <c r="P94" s="132">
        <f t="shared" si="143"/>
        <v>37024.916666666664</v>
      </c>
      <c r="Q94" s="134">
        <f t="shared" si="139"/>
        <v>111074.75</v>
      </c>
      <c r="R94" s="133"/>
      <c r="S94" s="132">
        <f t="shared" si="144"/>
        <v>37024.916666666664</v>
      </c>
      <c r="T94" s="132">
        <f t="shared" si="144"/>
        <v>37024.916666666664</v>
      </c>
      <c r="U94" s="132">
        <f t="shared" si="144"/>
        <v>37024.916666666664</v>
      </c>
      <c r="V94" s="134">
        <f t="shared" si="140"/>
        <v>111074.75</v>
      </c>
      <c r="W94" s="133"/>
      <c r="X94" s="136">
        <v>444299</v>
      </c>
    </row>
    <row r="95" spans="1:24" x14ac:dyDescent="0.3">
      <c r="A95" s="126" t="s">
        <v>261</v>
      </c>
      <c r="B95" s="132">
        <f>SUM(B92:B94)</f>
        <v>397880</v>
      </c>
      <c r="C95" s="133"/>
      <c r="D95" s="132">
        <f t="shared" ref="D95:F95" si="145">SUM(D92:D94)</f>
        <v>39941.583333333328</v>
      </c>
      <c r="E95" s="132">
        <f t="shared" si="145"/>
        <v>39941.583333333328</v>
      </c>
      <c r="F95" s="132">
        <f t="shared" si="145"/>
        <v>39941.583333333328</v>
      </c>
      <c r="G95" s="141">
        <f t="shared" si="137"/>
        <v>119824.74999999999</v>
      </c>
      <c r="H95" s="133"/>
      <c r="I95" s="132">
        <f t="shared" ref="I95:K95" si="146">SUM(I92:I94)</f>
        <v>39941.583333333328</v>
      </c>
      <c r="J95" s="132">
        <f t="shared" si="146"/>
        <v>39941.583333333328</v>
      </c>
      <c r="K95" s="132">
        <f t="shared" si="146"/>
        <v>39941.583333333328</v>
      </c>
      <c r="L95" s="141">
        <f t="shared" si="138"/>
        <v>119824.74999999999</v>
      </c>
      <c r="M95" s="133"/>
      <c r="N95" s="132">
        <f t="shared" ref="N95:P95" si="147">SUM(N92:N94)</f>
        <v>90716.583333333328</v>
      </c>
      <c r="O95" s="132">
        <f t="shared" si="147"/>
        <v>39941.583333333328</v>
      </c>
      <c r="P95" s="132">
        <f t="shared" si="147"/>
        <v>39941.583333333328</v>
      </c>
      <c r="Q95" s="141">
        <f t="shared" si="139"/>
        <v>170599.75</v>
      </c>
      <c r="R95" s="133"/>
      <c r="S95" s="132">
        <f t="shared" ref="S95:U95" si="148">SUM(S92:S94)</f>
        <v>39941.583333333328</v>
      </c>
      <c r="T95" s="132">
        <f t="shared" si="148"/>
        <v>39941.583333333328</v>
      </c>
      <c r="U95" s="132">
        <f t="shared" si="148"/>
        <v>90716.583333333328</v>
      </c>
      <c r="V95" s="141">
        <f t="shared" si="140"/>
        <v>170599.75</v>
      </c>
      <c r="W95" s="133"/>
      <c r="X95" s="136">
        <f>SUM(X92:X94)</f>
        <v>580849</v>
      </c>
    </row>
    <row r="96" spans="1:24" x14ac:dyDescent="0.3">
      <c r="A96" s="126"/>
      <c r="B96" s="127"/>
      <c r="C96" s="128"/>
      <c r="D96" s="127"/>
      <c r="E96" s="127"/>
      <c r="F96" s="127"/>
      <c r="G96" s="127"/>
      <c r="H96" s="128"/>
      <c r="I96" s="127"/>
      <c r="J96" s="127"/>
      <c r="K96" s="127"/>
      <c r="L96" s="127"/>
      <c r="M96" s="128"/>
      <c r="N96" s="127"/>
      <c r="O96" s="127"/>
      <c r="P96" s="127"/>
      <c r="Q96" s="127"/>
      <c r="R96" s="128"/>
      <c r="S96" s="127"/>
      <c r="T96" s="127"/>
      <c r="U96" s="127"/>
      <c r="V96" s="127"/>
      <c r="W96" s="128"/>
      <c r="X96" s="138"/>
    </row>
    <row r="97" spans="1:24" x14ac:dyDescent="0.3">
      <c r="A97" s="126" t="s">
        <v>262</v>
      </c>
      <c r="B97" s="127"/>
      <c r="C97" s="128"/>
      <c r="D97" s="127"/>
      <c r="E97" s="127"/>
      <c r="F97" s="127"/>
      <c r="G97" s="127"/>
      <c r="H97" s="128"/>
      <c r="I97" s="127"/>
      <c r="J97" s="127"/>
      <c r="K97" s="127"/>
      <c r="L97" s="127"/>
      <c r="M97" s="128"/>
      <c r="N97" s="127"/>
      <c r="O97" s="127"/>
      <c r="P97" s="127"/>
      <c r="Q97" s="127"/>
      <c r="R97" s="128"/>
      <c r="S97" s="127"/>
      <c r="T97" s="127"/>
      <c r="U97" s="127"/>
      <c r="V97" s="127"/>
      <c r="W97" s="128"/>
      <c r="X97" s="138"/>
    </row>
    <row r="98" spans="1:24" x14ac:dyDescent="0.3">
      <c r="A98" s="126" t="s">
        <v>263</v>
      </c>
      <c r="B98" s="139">
        <v>45750</v>
      </c>
      <c r="C98" s="133"/>
      <c r="D98" s="139">
        <f t="shared" ref="D98:F101" si="149">+$X98/12</f>
        <v>5716.666666666667</v>
      </c>
      <c r="E98" s="139">
        <f t="shared" si="149"/>
        <v>5716.666666666667</v>
      </c>
      <c r="F98" s="139">
        <f t="shared" si="149"/>
        <v>5716.666666666667</v>
      </c>
      <c r="G98" s="137">
        <f t="shared" ref="G98:G104" si="150">SUM(D98:F98)</f>
        <v>17150</v>
      </c>
      <c r="H98" s="133"/>
      <c r="I98" s="139">
        <f t="shared" ref="I98:K101" si="151">+$X98/12</f>
        <v>5716.666666666667</v>
      </c>
      <c r="J98" s="139">
        <f t="shared" si="151"/>
        <v>5716.666666666667</v>
      </c>
      <c r="K98" s="139">
        <f t="shared" si="151"/>
        <v>5716.666666666667</v>
      </c>
      <c r="L98" s="137">
        <f t="shared" ref="L98:L104" si="152">SUM(I98:K98)</f>
        <v>17150</v>
      </c>
      <c r="M98" s="133"/>
      <c r="N98" s="139">
        <f t="shared" ref="N98:P101" si="153">+$X98/12</f>
        <v>5716.666666666667</v>
      </c>
      <c r="O98" s="139">
        <f t="shared" si="153"/>
        <v>5716.666666666667</v>
      </c>
      <c r="P98" s="139">
        <f t="shared" si="153"/>
        <v>5716.666666666667</v>
      </c>
      <c r="Q98" s="137">
        <f t="shared" ref="Q98:Q104" si="154">SUM(N98:P98)</f>
        <v>17150</v>
      </c>
      <c r="R98" s="133"/>
      <c r="S98" s="139">
        <f t="shared" ref="S98:U101" si="155">+$X98/12</f>
        <v>5716.666666666667</v>
      </c>
      <c r="T98" s="139">
        <f t="shared" si="155"/>
        <v>5716.666666666667</v>
      </c>
      <c r="U98" s="139">
        <f t="shared" si="155"/>
        <v>5716.666666666667</v>
      </c>
      <c r="V98" s="137">
        <f t="shared" ref="V98:V104" si="156">SUM(S98:U98)</f>
        <v>17150</v>
      </c>
      <c r="W98" s="133"/>
      <c r="X98" s="140">
        <v>68600</v>
      </c>
    </row>
    <row r="99" spans="1:24" x14ac:dyDescent="0.3">
      <c r="A99" s="126" t="s">
        <v>264</v>
      </c>
      <c r="B99" s="139">
        <v>33100</v>
      </c>
      <c r="C99" s="133"/>
      <c r="D99" s="139">
        <f t="shared" si="149"/>
        <v>1104.1666666666667</v>
      </c>
      <c r="E99" s="139">
        <f t="shared" si="149"/>
        <v>1104.1666666666667</v>
      </c>
      <c r="F99" s="139">
        <f t="shared" si="149"/>
        <v>1104.1666666666667</v>
      </c>
      <c r="G99" s="137">
        <f t="shared" si="150"/>
        <v>3312.5</v>
      </c>
      <c r="H99" s="133"/>
      <c r="I99" s="139">
        <f t="shared" si="151"/>
        <v>1104.1666666666667</v>
      </c>
      <c r="J99" s="139">
        <f t="shared" si="151"/>
        <v>1104.1666666666667</v>
      </c>
      <c r="K99" s="139">
        <f t="shared" si="151"/>
        <v>1104.1666666666667</v>
      </c>
      <c r="L99" s="137">
        <f t="shared" si="152"/>
        <v>3312.5</v>
      </c>
      <c r="M99" s="133"/>
      <c r="N99" s="139">
        <f t="shared" si="153"/>
        <v>1104.1666666666667</v>
      </c>
      <c r="O99" s="139">
        <f t="shared" si="153"/>
        <v>1104.1666666666667</v>
      </c>
      <c r="P99" s="139">
        <f t="shared" si="153"/>
        <v>1104.1666666666667</v>
      </c>
      <c r="Q99" s="137">
        <f t="shared" si="154"/>
        <v>3312.5</v>
      </c>
      <c r="R99" s="133"/>
      <c r="S99" s="139">
        <f t="shared" si="155"/>
        <v>1104.1666666666667</v>
      </c>
      <c r="T99" s="139">
        <f t="shared" si="155"/>
        <v>1104.1666666666667</v>
      </c>
      <c r="U99" s="139">
        <f t="shared" si="155"/>
        <v>1104.1666666666667</v>
      </c>
      <c r="V99" s="137">
        <f t="shared" si="156"/>
        <v>3312.5</v>
      </c>
      <c r="W99" s="133"/>
      <c r="X99" s="140">
        <v>13250</v>
      </c>
    </row>
    <row r="100" spans="1:24" x14ac:dyDescent="0.3">
      <c r="A100" s="126" t="s">
        <v>265</v>
      </c>
      <c r="B100" s="139">
        <v>28000</v>
      </c>
      <c r="C100" s="133"/>
      <c r="D100" s="139">
        <f t="shared" si="149"/>
        <v>2466.6666666666665</v>
      </c>
      <c r="E100" s="139">
        <f t="shared" si="149"/>
        <v>2466.6666666666665</v>
      </c>
      <c r="F100" s="139">
        <f t="shared" si="149"/>
        <v>2466.6666666666665</v>
      </c>
      <c r="G100" s="137">
        <f t="shared" si="150"/>
        <v>7400</v>
      </c>
      <c r="H100" s="133"/>
      <c r="I100" s="139">
        <f t="shared" si="151"/>
        <v>2466.6666666666665</v>
      </c>
      <c r="J100" s="139">
        <f t="shared" si="151"/>
        <v>2466.6666666666665</v>
      </c>
      <c r="K100" s="139">
        <f t="shared" si="151"/>
        <v>2466.6666666666665</v>
      </c>
      <c r="L100" s="137">
        <f t="shared" si="152"/>
        <v>7400</v>
      </c>
      <c r="M100" s="133"/>
      <c r="N100" s="139">
        <f t="shared" si="153"/>
        <v>2466.6666666666665</v>
      </c>
      <c r="O100" s="139">
        <f t="shared" si="153"/>
        <v>2466.6666666666665</v>
      </c>
      <c r="P100" s="139">
        <f t="shared" si="153"/>
        <v>2466.6666666666665</v>
      </c>
      <c r="Q100" s="137">
        <f t="shared" si="154"/>
        <v>7400</v>
      </c>
      <c r="R100" s="133"/>
      <c r="S100" s="139">
        <f t="shared" si="155"/>
        <v>2466.6666666666665</v>
      </c>
      <c r="T100" s="139">
        <f t="shared" si="155"/>
        <v>2466.6666666666665</v>
      </c>
      <c r="U100" s="139">
        <f t="shared" si="155"/>
        <v>2466.6666666666665</v>
      </c>
      <c r="V100" s="137">
        <f t="shared" si="156"/>
        <v>7400</v>
      </c>
      <c r="W100" s="133"/>
      <c r="X100" s="140">
        <v>29600</v>
      </c>
    </row>
    <row r="101" spans="1:24" x14ac:dyDescent="0.3">
      <c r="A101" s="126" t="s">
        <v>266</v>
      </c>
      <c r="B101" s="132">
        <v>18250</v>
      </c>
      <c r="C101" s="133"/>
      <c r="D101" s="132">
        <f t="shared" si="149"/>
        <v>1287.5</v>
      </c>
      <c r="E101" s="132">
        <f t="shared" si="149"/>
        <v>1287.5</v>
      </c>
      <c r="F101" s="132">
        <f t="shared" si="149"/>
        <v>1287.5</v>
      </c>
      <c r="G101" s="134">
        <f t="shared" si="150"/>
        <v>3862.5</v>
      </c>
      <c r="H101" s="133"/>
      <c r="I101" s="132">
        <f t="shared" si="151"/>
        <v>1287.5</v>
      </c>
      <c r="J101" s="132">
        <f t="shared" si="151"/>
        <v>1287.5</v>
      </c>
      <c r="K101" s="132">
        <f t="shared" si="151"/>
        <v>1287.5</v>
      </c>
      <c r="L101" s="134">
        <f t="shared" si="152"/>
        <v>3862.5</v>
      </c>
      <c r="M101" s="133"/>
      <c r="N101" s="132">
        <f t="shared" si="153"/>
        <v>1287.5</v>
      </c>
      <c r="O101" s="132">
        <f t="shared" si="153"/>
        <v>1287.5</v>
      </c>
      <c r="P101" s="132">
        <f t="shared" si="153"/>
        <v>1287.5</v>
      </c>
      <c r="Q101" s="134">
        <f t="shared" si="154"/>
        <v>3862.5</v>
      </c>
      <c r="R101" s="133"/>
      <c r="S101" s="132">
        <f t="shared" si="155"/>
        <v>1287.5</v>
      </c>
      <c r="T101" s="132">
        <f t="shared" si="155"/>
        <v>1287.5</v>
      </c>
      <c r="U101" s="132">
        <f t="shared" si="155"/>
        <v>1287.5</v>
      </c>
      <c r="V101" s="134">
        <f t="shared" si="156"/>
        <v>3862.5</v>
      </c>
      <c r="W101" s="133"/>
      <c r="X101" s="136">
        <v>15450</v>
      </c>
    </row>
    <row r="102" spans="1:24" x14ac:dyDescent="0.3">
      <c r="A102" s="126" t="s">
        <v>267</v>
      </c>
      <c r="B102" s="132">
        <f>SUM(B98:B101)</f>
        <v>125100</v>
      </c>
      <c r="C102" s="133"/>
      <c r="D102" s="132">
        <f>SUM(D98:D101)</f>
        <v>10575</v>
      </c>
      <c r="E102" s="132">
        <f t="shared" ref="E102:F102" si="157">SUM(E98:E101)</f>
        <v>10575</v>
      </c>
      <c r="F102" s="132">
        <f t="shared" si="157"/>
        <v>10575</v>
      </c>
      <c r="G102" s="141">
        <f t="shared" si="150"/>
        <v>31725</v>
      </c>
      <c r="H102" s="133"/>
      <c r="I102" s="132">
        <f t="shared" ref="I102:K102" si="158">SUM(I98:I101)</f>
        <v>10575</v>
      </c>
      <c r="J102" s="132">
        <f t="shared" si="158"/>
        <v>10575</v>
      </c>
      <c r="K102" s="132">
        <f t="shared" si="158"/>
        <v>10575</v>
      </c>
      <c r="L102" s="141">
        <f t="shared" si="152"/>
        <v>31725</v>
      </c>
      <c r="M102" s="133"/>
      <c r="N102" s="132">
        <f t="shared" ref="N102:P102" si="159">SUM(N98:N101)</f>
        <v>10575</v>
      </c>
      <c r="O102" s="132">
        <f t="shared" si="159"/>
        <v>10575</v>
      </c>
      <c r="P102" s="132">
        <f t="shared" si="159"/>
        <v>10575</v>
      </c>
      <c r="Q102" s="141">
        <f t="shared" si="154"/>
        <v>31725</v>
      </c>
      <c r="R102" s="133"/>
      <c r="S102" s="132">
        <f t="shared" ref="S102:U102" si="160">SUM(S98:S101)</f>
        <v>10575</v>
      </c>
      <c r="T102" s="132">
        <f t="shared" si="160"/>
        <v>10575</v>
      </c>
      <c r="U102" s="132">
        <f t="shared" si="160"/>
        <v>10575</v>
      </c>
      <c r="V102" s="141">
        <f t="shared" si="156"/>
        <v>31725</v>
      </c>
      <c r="W102" s="133"/>
      <c r="X102" s="136">
        <f>SUM(X98:X101)</f>
        <v>126900</v>
      </c>
    </row>
    <row r="103" spans="1:24" x14ac:dyDescent="0.3">
      <c r="A103" s="126"/>
      <c r="B103" s="127"/>
      <c r="C103" s="128"/>
      <c r="D103" s="127"/>
      <c r="E103" s="127"/>
      <c r="F103" s="127"/>
      <c r="G103" s="128"/>
      <c r="H103" s="128"/>
      <c r="I103" s="127"/>
      <c r="J103" s="127"/>
      <c r="K103" s="127"/>
      <c r="L103" s="128"/>
      <c r="M103" s="128"/>
      <c r="N103" s="127"/>
      <c r="O103" s="127"/>
      <c r="P103" s="127"/>
      <c r="Q103" s="128"/>
      <c r="R103" s="128"/>
      <c r="S103" s="127"/>
      <c r="T103" s="127"/>
      <c r="U103" s="127"/>
      <c r="V103" s="128"/>
      <c r="W103" s="128"/>
      <c r="X103" s="138"/>
    </row>
    <row r="104" spans="1:24" x14ac:dyDescent="0.3">
      <c r="A104" s="126" t="s">
        <v>17</v>
      </c>
      <c r="B104" s="132">
        <f>+B102+B95+B89+B80</f>
        <v>6519919</v>
      </c>
      <c r="C104" s="133"/>
      <c r="D104" s="132">
        <f t="shared" ref="D104:F104" si="161">+D102+D95+D89+D80</f>
        <v>327163.75</v>
      </c>
      <c r="E104" s="132">
        <f t="shared" si="161"/>
        <v>589633.65909090918</v>
      </c>
      <c r="F104" s="132">
        <f t="shared" si="161"/>
        <v>589633.65909090918</v>
      </c>
      <c r="G104" s="134">
        <f t="shared" si="150"/>
        <v>1506431.0681818184</v>
      </c>
      <c r="H104" s="133"/>
      <c r="I104" s="132">
        <f t="shared" ref="I104:K104" si="162">+I102+I95+I89+I80</f>
        <v>589633.65909090918</v>
      </c>
      <c r="J104" s="132">
        <f t="shared" si="162"/>
        <v>589633.65909090918</v>
      </c>
      <c r="K104" s="132">
        <f t="shared" si="162"/>
        <v>589633.65909090918</v>
      </c>
      <c r="L104" s="134">
        <f t="shared" si="152"/>
        <v>1768900.9772727275</v>
      </c>
      <c r="M104" s="133"/>
      <c r="N104" s="132">
        <f t="shared" ref="N104:P104" si="163">+N102+N95+N89+N80</f>
        <v>657408.65909090918</v>
      </c>
      <c r="O104" s="132">
        <f t="shared" si="163"/>
        <v>589633.65909090918</v>
      </c>
      <c r="P104" s="132">
        <f t="shared" si="163"/>
        <v>589633.65909090918</v>
      </c>
      <c r="Q104" s="134">
        <f t="shared" si="154"/>
        <v>1836675.9772727275</v>
      </c>
      <c r="R104" s="133"/>
      <c r="S104" s="132">
        <f t="shared" ref="S104:U104" si="164">+S102+S95+S89+S80</f>
        <v>589633.65909090918</v>
      </c>
      <c r="T104" s="132">
        <f t="shared" si="164"/>
        <v>589633.65909090918</v>
      </c>
      <c r="U104" s="132">
        <f t="shared" si="164"/>
        <v>657408.65909090918</v>
      </c>
      <c r="V104" s="134">
        <f t="shared" si="156"/>
        <v>1836675.9772727275</v>
      </c>
      <c r="W104" s="133"/>
      <c r="X104" s="136">
        <f>+X102+X95+X89+X80</f>
        <v>6948684</v>
      </c>
    </row>
    <row r="105" spans="1:24" x14ac:dyDescent="0.3">
      <c r="A105" s="126"/>
      <c r="B105" s="127"/>
      <c r="C105" s="128"/>
      <c r="D105" s="127"/>
      <c r="E105" s="127"/>
      <c r="F105" s="127"/>
      <c r="G105" s="127"/>
      <c r="H105" s="128"/>
      <c r="I105" s="127"/>
      <c r="J105" s="127"/>
      <c r="K105" s="127"/>
      <c r="L105" s="127"/>
      <c r="M105" s="128"/>
      <c r="N105" s="127"/>
      <c r="O105" s="127"/>
      <c r="P105" s="127"/>
      <c r="Q105" s="127"/>
      <c r="R105" s="128"/>
      <c r="S105" s="127"/>
      <c r="T105" s="127"/>
      <c r="U105" s="127"/>
      <c r="V105" s="127"/>
      <c r="W105" s="128"/>
      <c r="X105" s="138"/>
    </row>
    <row r="106" spans="1:24" x14ac:dyDescent="0.3">
      <c r="A106" s="126" t="s">
        <v>18</v>
      </c>
      <c r="B106" s="127"/>
      <c r="C106" s="128"/>
      <c r="D106" s="127"/>
      <c r="E106" s="127"/>
      <c r="F106" s="127"/>
      <c r="G106" s="127"/>
      <c r="H106" s="128"/>
      <c r="I106" s="127"/>
      <c r="J106" s="127"/>
      <c r="K106" s="127"/>
      <c r="L106" s="127"/>
      <c r="M106" s="128"/>
      <c r="N106" s="127"/>
      <c r="O106" s="127"/>
      <c r="P106" s="127"/>
      <c r="Q106" s="127"/>
      <c r="R106" s="128"/>
      <c r="S106" s="127"/>
      <c r="T106" s="127"/>
      <c r="U106" s="127"/>
      <c r="V106" s="127"/>
      <c r="W106" s="128"/>
      <c r="X106" s="138"/>
    </row>
    <row r="107" spans="1:24" x14ac:dyDescent="0.3">
      <c r="A107" s="126"/>
      <c r="B107" s="127"/>
      <c r="C107" s="128"/>
      <c r="D107" s="127"/>
      <c r="E107" s="127"/>
      <c r="F107" s="127"/>
      <c r="G107" s="127"/>
      <c r="H107" s="128"/>
      <c r="I107" s="127"/>
      <c r="J107" s="127"/>
      <c r="K107" s="127"/>
      <c r="L107" s="127"/>
      <c r="M107" s="128"/>
      <c r="N107" s="127"/>
      <c r="O107" s="127"/>
      <c r="P107" s="127"/>
      <c r="Q107" s="127"/>
      <c r="R107" s="128"/>
      <c r="S107" s="127"/>
      <c r="T107" s="127"/>
      <c r="U107" s="127"/>
      <c r="V107" s="127"/>
      <c r="W107" s="128"/>
      <c r="X107" s="138"/>
    </row>
    <row r="108" spans="1:24" x14ac:dyDescent="0.3">
      <c r="A108" s="126" t="s">
        <v>268</v>
      </c>
      <c r="B108" s="127"/>
      <c r="C108" s="128"/>
      <c r="D108" s="127"/>
      <c r="E108" s="127"/>
      <c r="F108" s="127"/>
      <c r="G108" s="127"/>
      <c r="H108" s="128"/>
      <c r="I108" s="127"/>
      <c r="J108" s="127"/>
      <c r="K108" s="127"/>
      <c r="L108" s="127"/>
      <c r="M108" s="128"/>
      <c r="N108" s="127"/>
      <c r="O108" s="127"/>
      <c r="P108" s="127"/>
      <c r="Q108" s="127"/>
      <c r="R108" s="128"/>
      <c r="S108" s="127"/>
      <c r="T108" s="127"/>
      <c r="U108" s="127"/>
      <c r="V108" s="127"/>
      <c r="W108" s="128"/>
      <c r="X108" s="138"/>
    </row>
    <row r="109" spans="1:24" x14ac:dyDescent="0.3">
      <c r="A109" s="126" t="s">
        <v>269</v>
      </c>
      <c r="B109" s="132">
        <v>13660</v>
      </c>
      <c r="C109" s="133"/>
      <c r="D109" s="132">
        <f>+$X109/12</f>
        <v>1284.1666666666667</v>
      </c>
      <c r="E109" s="132">
        <f t="shared" ref="E109:F109" si="165">+$X109/12</f>
        <v>1284.1666666666667</v>
      </c>
      <c r="F109" s="132">
        <f t="shared" si="165"/>
        <v>1284.1666666666667</v>
      </c>
      <c r="G109" s="134">
        <f>SUM(D109:F109)</f>
        <v>3852.5</v>
      </c>
      <c r="H109" s="133"/>
      <c r="I109" s="132">
        <f>+$X109/12</f>
        <v>1284.1666666666667</v>
      </c>
      <c r="J109" s="132">
        <f t="shared" ref="J109:K109" si="166">+$X109/12</f>
        <v>1284.1666666666667</v>
      </c>
      <c r="K109" s="132">
        <f t="shared" si="166"/>
        <v>1284.1666666666667</v>
      </c>
      <c r="L109" s="134">
        <f>SUM(I109:K109)</f>
        <v>3852.5</v>
      </c>
      <c r="M109" s="133"/>
      <c r="N109" s="132">
        <f>+$X109/12</f>
        <v>1284.1666666666667</v>
      </c>
      <c r="O109" s="132">
        <f t="shared" ref="O109:P109" si="167">+$X109/12</f>
        <v>1284.1666666666667</v>
      </c>
      <c r="P109" s="132">
        <f t="shared" si="167"/>
        <v>1284.1666666666667</v>
      </c>
      <c r="Q109" s="134">
        <f>SUM(N109:P109)</f>
        <v>3852.5</v>
      </c>
      <c r="R109" s="133"/>
      <c r="S109" s="132">
        <f>+$X109/12</f>
        <v>1284.1666666666667</v>
      </c>
      <c r="T109" s="132">
        <f t="shared" ref="T109:U109" si="168">+$X109/12</f>
        <v>1284.1666666666667</v>
      </c>
      <c r="U109" s="132">
        <f t="shared" si="168"/>
        <v>1284.1666666666667</v>
      </c>
      <c r="V109" s="134">
        <f>SUM(S109:U109)</f>
        <v>3852.5</v>
      </c>
      <c r="W109" s="133"/>
      <c r="X109" s="136">
        <v>15410</v>
      </c>
    </row>
    <row r="110" spans="1:24" x14ac:dyDescent="0.3">
      <c r="A110" s="126" t="s">
        <v>270</v>
      </c>
      <c r="B110" s="132">
        <f>SUM(B109)</f>
        <v>13660</v>
      </c>
      <c r="C110" s="133"/>
      <c r="D110" s="132">
        <f t="shared" ref="D110:G110" si="169">SUM(D109)</f>
        <v>1284.1666666666667</v>
      </c>
      <c r="E110" s="132">
        <f t="shared" si="169"/>
        <v>1284.1666666666667</v>
      </c>
      <c r="F110" s="132">
        <f t="shared" si="169"/>
        <v>1284.1666666666667</v>
      </c>
      <c r="G110" s="141">
        <f t="shared" si="169"/>
        <v>3852.5</v>
      </c>
      <c r="H110" s="133"/>
      <c r="I110" s="132">
        <f t="shared" ref="I110:L110" si="170">SUM(I109)</f>
        <v>1284.1666666666667</v>
      </c>
      <c r="J110" s="132">
        <f t="shared" si="170"/>
        <v>1284.1666666666667</v>
      </c>
      <c r="K110" s="132">
        <f t="shared" si="170"/>
        <v>1284.1666666666667</v>
      </c>
      <c r="L110" s="141">
        <f t="shared" si="170"/>
        <v>3852.5</v>
      </c>
      <c r="M110" s="133"/>
      <c r="N110" s="132">
        <f t="shared" ref="N110:Q110" si="171">SUM(N109)</f>
        <v>1284.1666666666667</v>
      </c>
      <c r="O110" s="132">
        <f t="shared" si="171"/>
        <v>1284.1666666666667</v>
      </c>
      <c r="P110" s="132">
        <f t="shared" si="171"/>
        <v>1284.1666666666667</v>
      </c>
      <c r="Q110" s="141">
        <f t="shared" si="171"/>
        <v>3852.5</v>
      </c>
      <c r="R110" s="133"/>
      <c r="S110" s="132">
        <f t="shared" ref="S110:V110" si="172">SUM(S109)</f>
        <v>1284.1666666666667</v>
      </c>
      <c r="T110" s="132">
        <f t="shared" si="172"/>
        <v>1284.1666666666667</v>
      </c>
      <c r="U110" s="132">
        <f t="shared" si="172"/>
        <v>1284.1666666666667</v>
      </c>
      <c r="V110" s="141">
        <f t="shared" si="172"/>
        <v>3852.5</v>
      </c>
      <c r="W110" s="133"/>
      <c r="X110" s="136">
        <f>SUM(X109)</f>
        <v>15410</v>
      </c>
    </row>
    <row r="111" spans="1:24" x14ac:dyDescent="0.3">
      <c r="A111" s="126"/>
      <c r="B111" s="127"/>
      <c r="C111" s="128"/>
      <c r="D111" s="127"/>
      <c r="E111" s="127"/>
      <c r="F111" s="127"/>
      <c r="G111" s="127"/>
      <c r="H111" s="128"/>
      <c r="I111" s="127"/>
      <c r="J111" s="127"/>
      <c r="K111" s="127"/>
      <c r="L111" s="127"/>
      <c r="M111" s="128"/>
      <c r="N111" s="127"/>
      <c r="O111" s="127"/>
      <c r="P111" s="127"/>
      <c r="Q111" s="127"/>
      <c r="R111" s="128"/>
      <c r="S111" s="127"/>
      <c r="T111" s="127"/>
      <c r="U111" s="127"/>
      <c r="V111" s="127"/>
      <c r="W111" s="128"/>
      <c r="X111" s="138"/>
    </row>
    <row r="112" spans="1:24" x14ac:dyDescent="0.3">
      <c r="A112" s="126" t="s">
        <v>271</v>
      </c>
      <c r="B112" s="127"/>
      <c r="C112" s="128"/>
      <c r="D112" s="127"/>
      <c r="E112" s="127"/>
      <c r="F112" s="127"/>
      <c r="G112" s="127"/>
      <c r="H112" s="128"/>
      <c r="I112" s="127"/>
      <c r="J112" s="127"/>
      <c r="K112" s="127"/>
      <c r="L112" s="127"/>
      <c r="M112" s="128"/>
      <c r="N112" s="127"/>
      <c r="O112" s="127"/>
      <c r="P112" s="127"/>
      <c r="Q112" s="127"/>
      <c r="R112" s="128"/>
      <c r="S112" s="127"/>
      <c r="T112" s="127"/>
      <c r="U112" s="127"/>
      <c r="V112" s="127"/>
      <c r="W112" s="128"/>
      <c r="X112" s="138"/>
    </row>
    <row r="113" spans="1:24" x14ac:dyDescent="0.3">
      <c r="A113" s="126" t="s">
        <v>272</v>
      </c>
      <c r="B113" s="139">
        <v>87950</v>
      </c>
      <c r="C113" s="133"/>
      <c r="D113" s="139">
        <f t="shared" ref="D113:F115" si="173">+$X113/12</f>
        <v>6745.833333333333</v>
      </c>
      <c r="E113" s="139">
        <f t="shared" si="173"/>
        <v>6745.833333333333</v>
      </c>
      <c r="F113" s="139">
        <f t="shared" si="173"/>
        <v>6745.833333333333</v>
      </c>
      <c r="G113" s="137">
        <f t="shared" ref="G113:G116" si="174">SUM(D113:F113)</f>
        <v>20237.5</v>
      </c>
      <c r="H113" s="133"/>
      <c r="I113" s="139">
        <f t="shared" ref="I113:K115" si="175">+$X113/12</f>
        <v>6745.833333333333</v>
      </c>
      <c r="J113" s="139">
        <f t="shared" si="175"/>
        <v>6745.833333333333</v>
      </c>
      <c r="K113" s="139">
        <f t="shared" si="175"/>
        <v>6745.833333333333</v>
      </c>
      <c r="L113" s="137">
        <f t="shared" ref="L113:L115" si="176">SUM(I113:K113)</f>
        <v>20237.5</v>
      </c>
      <c r="M113" s="133"/>
      <c r="N113" s="139">
        <f t="shared" ref="N113:P115" si="177">+$X113/12</f>
        <v>6745.833333333333</v>
      </c>
      <c r="O113" s="139">
        <f t="shared" si="177"/>
        <v>6745.833333333333</v>
      </c>
      <c r="P113" s="139">
        <f t="shared" si="177"/>
        <v>6745.833333333333</v>
      </c>
      <c r="Q113" s="137">
        <f t="shared" ref="Q113:Q116" si="178">SUM(N113:P113)</f>
        <v>20237.5</v>
      </c>
      <c r="R113" s="133"/>
      <c r="S113" s="139">
        <f t="shared" ref="S113:U115" si="179">+$X113/12</f>
        <v>6745.833333333333</v>
      </c>
      <c r="T113" s="139">
        <f t="shared" si="179"/>
        <v>6745.833333333333</v>
      </c>
      <c r="U113" s="139">
        <f t="shared" si="179"/>
        <v>6745.833333333333</v>
      </c>
      <c r="V113" s="137">
        <f t="shared" ref="V113:V115" si="180">SUM(S113:U113)</f>
        <v>20237.5</v>
      </c>
      <c r="W113" s="133"/>
      <c r="X113" s="140">
        <v>80950</v>
      </c>
    </row>
    <row r="114" spans="1:24" x14ac:dyDescent="0.3">
      <c r="A114" s="126" t="s">
        <v>273</v>
      </c>
      <c r="B114" s="139">
        <v>27959</v>
      </c>
      <c r="C114" s="133"/>
      <c r="D114" s="139">
        <f t="shared" si="173"/>
        <v>2429.9166666666665</v>
      </c>
      <c r="E114" s="139">
        <f t="shared" si="173"/>
        <v>2429.9166666666665</v>
      </c>
      <c r="F114" s="139">
        <f t="shared" si="173"/>
        <v>2429.9166666666665</v>
      </c>
      <c r="G114" s="137">
        <f t="shared" si="174"/>
        <v>7289.75</v>
      </c>
      <c r="H114" s="133"/>
      <c r="I114" s="139">
        <f t="shared" si="175"/>
        <v>2429.9166666666665</v>
      </c>
      <c r="J114" s="139">
        <f t="shared" si="175"/>
        <v>2429.9166666666665</v>
      </c>
      <c r="K114" s="139">
        <f t="shared" si="175"/>
        <v>2429.9166666666665</v>
      </c>
      <c r="L114" s="137">
        <f t="shared" si="176"/>
        <v>7289.75</v>
      </c>
      <c r="M114" s="133"/>
      <c r="N114" s="139">
        <f t="shared" si="177"/>
        <v>2429.9166666666665</v>
      </c>
      <c r="O114" s="139">
        <f t="shared" si="177"/>
        <v>2429.9166666666665</v>
      </c>
      <c r="P114" s="139">
        <f t="shared" si="177"/>
        <v>2429.9166666666665</v>
      </c>
      <c r="Q114" s="137">
        <f t="shared" si="178"/>
        <v>7289.75</v>
      </c>
      <c r="R114" s="133"/>
      <c r="S114" s="139">
        <f t="shared" si="179"/>
        <v>2429.9166666666665</v>
      </c>
      <c r="T114" s="139">
        <f t="shared" si="179"/>
        <v>2429.9166666666665</v>
      </c>
      <c r="U114" s="139">
        <f t="shared" si="179"/>
        <v>2429.9166666666665</v>
      </c>
      <c r="V114" s="137">
        <f t="shared" si="180"/>
        <v>7289.75</v>
      </c>
      <c r="W114" s="133"/>
      <c r="X114" s="140">
        <v>29159</v>
      </c>
    </row>
    <row r="115" spans="1:24" x14ac:dyDescent="0.3">
      <c r="A115" s="126" t="s">
        <v>274</v>
      </c>
      <c r="B115" s="132">
        <v>11500</v>
      </c>
      <c r="C115" s="133"/>
      <c r="D115" s="132">
        <f t="shared" si="173"/>
        <v>1166.6666666666667</v>
      </c>
      <c r="E115" s="132">
        <f t="shared" si="173"/>
        <v>1166.6666666666667</v>
      </c>
      <c r="F115" s="132">
        <f t="shared" si="173"/>
        <v>1166.6666666666667</v>
      </c>
      <c r="G115" s="134">
        <f t="shared" si="174"/>
        <v>3500</v>
      </c>
      <c r="H115" s="133"/>
      <c r="I115" s="132">
        <f t="shared" si="175"/>
        <v>1166.6666666666667</v>
      </c>
      <c r="J115" s="132">
        <f t="shared" si="175"/>
        <v>1166.6666666666667</v>
      </c>
      <c r="K115" s="132">
        <f t="shared" si="175"/>
        <v>1166.6666666666667</v>
      </c>
      <c r="L115" s="134">
        <f t="shared" si="176"/>
        <v>3500</v>
      </c>
      <c r="M115" s="133"/>
      <c r="N115" s="132">
        <f t="shared" si="177"/>
        <v>1166.6666666666667</v>
      </c>
      <c r="O115" s="132">
        <f t="shared" si="177"/>
        <v>1166.6666666666667</v>
      </c>
      <c r="P115" s="132">
        <f t="shared" si="177"/>
        <v>1166.6666666666667</v>
      </c>
      <c r="Q115" s="134">
        <f t="shared" si="178"/>
        <v>3500</v>
      </c>
      <c r="R115" s="133"/>
      <c r="S115" s="132">
        <f t="shared" si="179"/>
        <v>1166.6666666666667</v>
      </c>
      <c r="T115" s="132">
        <f t="shared" si="179"/>
        <v>1166.6666666666667</v>
      </c>
      <c r="U115" s="132">
        <f t="shared" si="179"/>
        <v>1166.6666666666667</v>
      </c>
      <c r="V115" s="134">
        <f t="shared" si="180"/>
        <v>3500</v>
      </c>
      <c r="W115" s="133"/>
      <c r="X115" s="136">
        <v>14000</v>
      </c>
    </row>
    <row r="116" spans="1:24" x14ac:dyDescent="0.3">
      <c r="A116" s="126" t="s">
        <v>275</v>
      </c>
      <c r="B116" s="132">
        <f>SUM(B113:B115)</f>
        <v>127409</v>
      </c>
      <c r="C116" s="133"/>
      <c r="D116" s="132">
        <f t="shared" ref="D116:F116" si="181">SUM(D113:D115)</f>
        <v>10342.416666666666</v>
      </c>
      <c r="E116" s="132">
        <f t="shared" si="181"/>
        <v>10342.416666666666</v>
      </c>
      <c r="F116" s="132">
        <f t="shared" si="181"/>
        <v>10342.416666666666</v>
      </c>
      <c r="G116" s="141">
        <f t="shared" si="174"/>
        <v>31027.25</v>
      </c>
      <c r="H116" s="133"/>
      <c r="I116" s="132">
        <f>SUM(I113:I115)</f>
        <v>10342.416666666666</v>
      </c>
      <c r="J116" s="132">
        <f t="shared" ref="J116:K116" si="182">SUM(J113:J115)</f>
        <v>10342.416666666666</v>
      </c>
      <c r="K116" s="132">
        <f t="shared" si="182"/>
        <v>10342.416666666666</v>
      </c>
      <c r="L116" s="141">
        <f>SUM(I116:K116)</f>
        <v>31027.25</v>
      </c>
      <c r="M116" s="133"/>
      <c r="N116" s="132">
        <f>SUM(N113:N115)</f>
        <v>10342.416666666666</v>
      </c>
      <c r="O116" s="132">
        <f t="shared" ref="O116:P116" si="183">SUM(O113:O115)</f>
        <v>10342.416666666666</v>
      </c>
      <c r="P116" s="132">
        <f t="shared" si="183"/>
        <v>10342.416666666666</v>
      </c>
      <c r="Q116" s="141">
        <f t="shared" si="178"/>
        <v>31027.25</v>
      </c>
      <c r="R116" s="133"/>
      <c r="S116" s="132">
        <f>SUM(S113:S115)</f>
        <v>10342.416666666666</v>
      </c>
      <c r="T116" s="132">
        <f t="shared" ref="T116:U116" si="184">SUM(T113:T115)</f>
        <v>10342.416666666666</v>
      </c>
      <c r="U116" s="132">
        <f t="shared" si="184"/>
        <v>10342.416666666666</v>
      </c>
      <c r="V116" s="141">
        <f>SUM(S116:U116)</f>
        <v>31027.25</v>
      </c>
      <c r="W116" s="133"/>
      <c r="X116" s="136">
        <f>SUM(X113:X115)</f>
        <v>124109</v>
      </c>
    </row>
    <row r="117" spans="1:24" x14ac:dyDescent="0.3">
      <c r="A117" s="126"/>
      <c r="B117" s="127"/>
      <c r="C117" s="128"/>
      <c r="D117" s="127"/>
      <c r="E117" s="127"/>
      <c r="F117" s="127"/>
      <c r="G117" s="127"/>
      <c r="H117" s="128"/>
      <c r="I117" s="127"/>
      <c r="J117" s="127"/>
      <c r="K117" s="127"/>
      <c r="L117" s="127"/>
      <c r="M117" s="128"/>
      <c r="N117" s="127"/>
      <c r="O117" s="127"/>
      <c r="P117" s="127"/>
      <c r="Q117" s="127"/>
      <c r="R117" s="128"/>
      <c r="S117" s="127"/>
      <c r="T117" s="127"/>
      <c r="U117" s="127"/>
      <c r="V117" s="127"/>
      <c r="W117" s="128"/>
      <c r="X117" s="138"/>
    </row>
    <row r="118" spans="1:24" x14ac:dyDescent="0.3">
      <c r="A118" s="126" t="s">
        <v>276</v>
      </c>
      <c r="B118" s="127"/>
      <c r="C118" s="128"/>
      <c r="D118" s="127"/>
      <c r="E118" s="127"/>
      <c r="F118" s="127"/>
      <c r="G118" s="127"/>
      <c r="H118" s="128"/>
      <c r="I118" s="127"/>
      <c r="J118" s="127"/>
      <c r="K118" s="127"/>
      <c r="L118" s="127"/>
      <c r="M118" s="128"/>
      <c r="N118" s="127"/>
      <c r="O118" s="127"/>
      <c r="P118" s="127"/>
      <c r="Q118" s="127"/>
      <c r="R118" s="128"/>
      <c r="S118" s="127"/>
      <c r="T118" s="127"/>
      <c r="U118" s="127"/>
      <c r="V118" s="127"/>
      <c r="W118" s="128"/>
      <c r="X118" s="138"/>
    </row>
    <row r="119" spans="1:24" x14ac:dyDescent="0.3">
      <c r="A119" s="126" t="s">
        <v>277</v>
      </c>
      <c r="B119" s="132">
        <v>8000</v>
      </c>
      <c r="C119" s="133"/>
      <c r="D119" s="132">
        <f>+$X119/12</f>
        <v>1091.6666666666667</v>
      </c>
      <c r="E119" s="132">
        <f t="shared" ref="E119:F119" si="185">+$X119/12</f>
        <v>1091.6666666666667</v>
      </c>
      <c r="F119" s="132">
        <f t="shared" si="185"/>
        <v>1091.6666666666667</v>
      </c>
      <c r="G119" s="134">
        <f>SUM(D119:F119)</f>
        <v>3275</v>
      </c>
      <c r="H119" s="133"/>
      <c r="I119" s="132">
        <f>+$X119/12</f>
        <v>1091.6666666666667</v>
      </c>
      <c r="J119" s="132">
        <f t="shared" ref="J119:K119" si="186">+$X119/12</f>
        <v>1091.6666666666667</v>
      </c>
      <c r="K119" s="132">
        <f t="shared" si="186"/>
        <v>1091.6666666666667</v>
      </c>
      <c r="L119" s="134">
        <f>SUM(I119:K119)</f>
        <v>3275</v>
      </c>
      <c r="M119" s="133"/>
      <c r="N119" s="132">
        <f>+$X119/12</f>
        <v>1091.6666666666667</v>
      </c>
      <c r="O119" s="132">
        <f t="shared" ref="O119:P119" si="187">+$X119/12</f>
        <v>1091.6666666666667</v>
      </c>
      <c r="P119" s="132">
        <f t="shared" si="187"/>
        <v>1091.6666666666667</v>
      </c>
      <c r="Q119" s="134">
        <f>SUM(N119:P119)</f>
        <v>3275</v>
      </c>
      <c r="R119" s="133"/>
      <c r="S119" s="132">
        <f>+$X119/12</f>
        <v>1091.6666666666667</v>
      </c>
      <c r="T119" s="132">
        <f t="shared" ref="T119:U119" si="188">+$X119/12</f>
        <v>1091.6666666666667</v>
      </c>
      <c r="U119" s="132">
        <f t="shared" si="188"/>
        <v>1091.6666666666667</v>
      </c>
      <c r="V119" s="134">
        <f>SUM(S119:U119)</f>
        <v>3275</v>
      </c>
      <c r="W119" s="133"/>
      <c r="X119" s="136">
        <v>13100</v>
      </c>
    </row>
    <row r="120" spans="1:24" x14ac:dyDescent="0.3">
      <c r="A120" s="126" t="s">
        <v>278</v>
      </c>
      <c r="B120" s="132">
        <f>SUM(B119)</f>
        <v>8000</v>
      </c>
      <c r="C120" s="133"/>
      <c r="D120" s="132">
        <f t="shared" ref="D120:G120" si="189">SUM(D119)</f>
        <v>1091.6666666666667</v>
      </c>
      <c r="E120" s="132">
        <f t="shared" si="189"/>
        <v>1091.6666666666667</v>
      </c>
      <c r="F120" s="132">
        <f t="shared" si="189"/>
        <v>1091.6666666666667</v>
      </c>
      <c r="G120" s="141">
        <f t="shared" si="189"/>
        <v>3275</v>
      </c>
      <c r="H120" s="133"/>
      <c r="I120" s="132">
        <f t="shared" ref="I120:L120" si="190">SUM(I119)</f>
        <v>1091.6666666666667</v>
      </c>
      <c r="J120" s="132">
        <f t="shared" si="190"/>
        <v>1091.6666666666667</v>
      </c>
      <c r="K120" s="132">
        <f t="shared" si="190"/>
        <v>1091.6666666666667</v>
      </c>
      <c r="L120" s="141">
        <f t="shared" si="190"/>
        <v>3275</v>
      </c>
      <c r="M120" s="133"/>
      <c r="N120" s="132">
        <f t="shared" ref="N120:Q120" si="191">SUM(N119)</f>
        <v>1091.6666666666667</v>
      </c>
      <c r="O120" s="132">
        <f t="shared" si="191"/>
        <v>1091.6666666666667</v>
      </c>
      <c r="P120" s="132">
        <f t="shared" si="191"/>
        <v>1091.6666666666667</v>
      </c>
      <c r="Q120" s="141">
        <f t="shared" si="191"/>
        <v>3275</v>
      </c>
      <c r="R120" s="133"/>
      <c r="S120" s="132">
        <f t="shared" ref="S120:V120" si="192">SUM(S119)</f>
        <v>1091.6666666666667</v>
      </c>
      <c r="T120" s="132">
        <f t="shared" si="192"/>
        <v>1091.6666666666667</v>
      </c>
      <c r="U120" s="132">
        <f t="shared" si="192"/>
        <v>1091.6666666666667</v>
      </c>
      <c r="V120" s="141">
        <f t="shared" si="192"/>
        <v>3275</v>
      </c>
      <c r="W120" s="133"/>
      <c r="X120" s="136">
        <f>SUM(X119)</f>
        <v>13100</v>
      </c>
    </row>
    <row r="121" spans="1:24" x14ac:dyDescent="0.3">
      <c r="A121" s="126"/>
      <c r="B121" s="127"/>
      <c r="C121" s="128"/>
      <c r="D121" s="127"/>
      <c r="E121" s="127"/>
      <c r="F121" s="127"/>
      <c r="G121" s="127"/>
      <c r="H121" s="128"/>
      <c r="I121" s="127"/>
      <c r="J121" s="127"/>
      <c r="K121" s="127"/>
      <c r="L121" s="127"/>
      <c r="M121" s="128"/>
      <c r="N121" s="127"/>
      <c r="O121" s="127"/>
      <c r="P121" s="127"/>
      <c r="Q121" s="127"/>
      <c r="R121" s="128"/>
      <c r="S121" s="127"/>
      <c r="T121" s="127"/>
      <c r="U121" s="127"/>
      <c r="V121" s="127"/>
      <c r="W121" s="128"/>
      <c r="X121" s="138"/>
    </row>
    <row r="122" spans="1:24" x14ac:dyDescent="0.3">
      <c r="A122" s="126" t="s">
        <v>279</v>
      </c>
      <c r="B122" s="127"/>
      <c r="C122" s="128"/>
      <c r="D122" s="127"/>
      <c r="E122" s="127"/>
      <c r="F122" s="127"/>
      <c r="G122" s="127"/>
      <c r="H122" s="128"/>
      <c r="I122" s="127"/>
      <c r="J122" s="127"/>
      <c r="K122" s="127"/>
      <c r="L122" s="127"/>
      <c r="M122" s="128"/>
      <c r="N122" s="127"/>
      <c r="O122" s="127"/>
      <c r="P122" s="127"/>
      <c r="Q122" s="127"/>
      <c r="R122" s="128"/>
      <c r="S122" s="127"/>
      <c r="T122" s="127"/>
      <c r="U122" s="127"/>
      <c r="V122" s="127"/>
      <c r="W122" s="128"/>
      <c r="X122" s="138"/>
    </row>
    <row r="123" spans="1:24" x14ac:dyDescent="0.3">
      <c r="A123" s="126" t="s">
        <v>280</v>
      </c>
      <c r="B123" s="139"/>
      <c r="C123" s="133"/>
      <c r="D123" s="139"/>
      <c r="E123" s="139"/>
      <c r="F123" s="139"/>
      <c r="G123" s="135"/>
      <c r="H123" s="133"/>
      <c r="I123" s="139"/>
      <c r="J123" s="139"/>
      <c r="K123" s="139"/>
      <c r="L123" s="135"/>
      <c r="M123" s="133"/>
      <c r="N123" s="139"/>
      <c r="O123" s="139"/>
      <c r="P123" s="139"/>
      <c r="Q123" s="135"/>
      <c r="R123" s="133"/>
      <c r="S123" s="139"/>
      <c r="T123" s="139"/>
      <c r="U123" s="139"/>
      <c r="V123" s="135"/>
      <c r="W123" s="133"/>
      <c r="X123" s="140"/>
    </row>
    <row r="124" spans="1:24" x14ac:dyDescent="0.3">
      <c r="A124" s="126" t="s">
        <v>281</v>
      </c>
      <c r="B124" s="132">
        <v>115575</v>
      </c>
      <c r="C124" s="133"/>
      <c r="D124" s="132">
        <f>+$X124/12</f>
        <v>12556.25</v>
      </c>
      <c r="E124" s="132">
        <f t="shared" ref="E124:F124" si="193">+$X124/12</f>
        <v>12556.25</v>
      </c>
      <c r="F124" s="132">
        <f t="shared" si="193"/>
        <v>12556.25</v>
      </c>
      <c r="G124" s="134">
        <f>SUM(D124:F124)</f>
        <v>37668.75</v>
      </c>
      <c r="H124" s="133"/>
      <c r="I124" s="132">
        <f>+$X124/12</f>
        <v>12556.25</v>
      </c>
      <c r="J124" s="132">
        <f t="shared" ref="J124:K124" si="194">+$X124/12</f>
        <v>12556.25</v>
      </c>
      <c r="K124" s="132">
        <f t="shared" si="194"/>
        <v>12556.25</v>
      </c>
      <c r="L124" s="134">
        <f>SUM(I124:K124)</f>
        <v>37668.75</v>
      </c>
      <c r="M124" s="133"/>
      <c r="N124" s="132">
        <f>+$X124/12</f>
        <v>12556.25</v>
      </c>
      <c r="O124" s="132">
        <f t="shared" ref="O124:P124" si="195">+$X124/12</f>
        <v>12556.25</v>
      </c>
      <c r="P124" s="132">
        <f t="shared" si="195"/>
        <v>12556.25</v>
      </c>
      <c r="Q124" s="134">
        <f>SUM(N124:P124)</f>
        <v>37668.75</v>
      </c>
      <c r="R124" s="133"/>
      <c r="S124" s="132">
        <f>+$X124/12</f>
        <v>12556.25</v>
      </c>
      <c r="T124" s="132">
        <f t="shared" ref="T124:U124" si="196">+$X124/12</f>
        <v>12556.25</v>
      </c>
      <c r="U124" s="132">
        <f t="shared" si="196"/>
        <v>12556.25</v>
      </c>
      <c r="V124" s="134">
        <f>SUM(S124:U124)</f>
        <v>37668.75</v>
      </c>
      <c r="W124" s="133"/>
      <c r="X124" s="136">
        <v>150675</v>
      </c>
    </row>
    <row r="125" spans="1:24" x14ac:dyDescent="0.3">
      <c r="A125" s="126" t="s">
        <v>282</v>
      </c>
      <c r="B125" s="132">
        <f>SUM(B123:B124)</f>
        <v>115575</v>
      </c>
      <c r="C125" s="133"/>
      <c r="D125" s="132">
        <f t="shared" ref="D125" si="197">SUM(D124)</f>
        <v>12556.25</v>
      </c>
      <c r="E125" s="132">
        <f t="shared" ref="E125:G125" si="198">SUM(E124)</f>
        <v>12556.25</v>
      </c>
      <c r="F125" s="132">
        <f t="shared" si="198"/>
        <v>12556.25</v>
      </c>
      <c r="G125" s="141">
        <f t="shared" si="198"/>
        <v>37668.75</v>
      </c>
      <c r="H125" s="133"/>
      <c r="I125" s="132">
        <f t="shared" ref="I125:L125" si="199">SUM(I124)</f>
        <v>12556.25</v>
      </c>
      <c r="J125" s="132">
        <f t="shared" si="199"/>
        <v>12556.25</v>
      </c>
      <c r="K125" s="132">
        <f t="shared" si="199"/>
        <v>12556.25</v>
      </c>
      <c r="L125" s="141">
        <f t="shared" si="199"/>
        <v>37668.75</v>
      </c>
      <c r="M125" s="133"/>
      <c r="N125" s="132">
        <f t="shared" ref="N125:Q125" si="200">SUM(N124)</f>
        <v>12556.25</v>
      </c>
      <c r="O125" s="132">
        <f t="shared" si="200"/>
        <v>12556.25</v>
      </c>
      <c r="P125" s="132">
        <f t="shared" si="200"/>
        <v>12556.25</v>
      </c>
      <c r="Q125" s="141">
        <f t="shared" si="200"/>
        <v>37668.75</v>
      </c>
      <c r="R125" s="133"/>
      <c r="S125" s="132">
        <f t="shared" ref="S125:V125" si="201">SUM(S124)</f>
        <v>12556.25</v>
      </c>
      <c r="T125" s="132">
        <f t="shared" si="201"/>
        <v>12556.25</v>
      </c>
      <c r="U125" s="132">
        <f t="shared" si="201"/>
        <v>12556.25</v>
      </c>
      <c r="V125" s="141">
        <f t="shared" si="201"/>
        <v>37668.75</v>
      </c>
      <c r="W125" s="133"/>
      <c r="X125" s="136">
        <f>SUM(X124)</f>
        <v>150675</v>
      </c>
    </row>
    <row r="126" spans="1:24" x14ac:dyDescent="0.3">
      <c r="A126" s="126"/>
      <c r="B126" s="127"/>
      <c r="C126" s="128"/>
      <c r="D126" s="127"/>
      <c r="E126" s="127"/>
      <c r="F126" s="127"/>
      <c r="G126" s="127"/>
      <c r="H126" s="128"/>
      <c r="I126" s="127"/>
      <c r="J126" s="127"/>
      <c r="K126" s="127"/>
      <c r="L126" s="127"/>
      <c r="M126" s="128"/>
      <c r="N126" s="127"/>
      <c r="O126" s="127"/>
      <c r="P126" s="127"/>
      <c r="Q126" s="127"/>
      <c r="R126" s="128"/>
      <c r="S126" s="127"/>
      <c r="T126" s="127"/>
      <c r="U126" s="127"/>
      <c r="V126" s="127"/>
      <c r="W126" s="128"/>
      <c r="X126" s="138"/>
    </row>
    <row r="127" spans="1:24" x14ac:dyDescent="0.3">
      <c r="A127" s="126" t="s">
        <v>283</v>
      </c>
      <c r="B127" s="127"/>
      <c r="C127" s="128"/>
      <c r="D127" s="127"/>
      <c r="E127" s="127"/>
      <c r="F127" s="127"/>
      <c r="G127" s="127"/>
      <c r="H127" s="128"/>
      <c r="I127" s="127"/>
      <c r="J127" s="127"/>
      <c r="K127" s="127"/>
      <c r="L127" s="127"/>
      <c r="M127" s="128"/>
      <c r="N127" s="127"/>
      <c r="O127" s="127"/>
      <c r="P127" s="127"/>
      <c r="Q127" s="127"/>
      <c r="R127" s="128"/>
      <c r="S127" s="127"/>
      <c r="T127" s="127"/>
      <c r="U127" s="127"/>
      <c r="V127" s="127"/>
      <c r="W127" s="128"/>
      <c r="X127" s="138"/>
    </row>
    <row r="128" spans="1:24" x14ac:dyDescent="0.3">
      <c r="A128" s="126" t="s">
        <v>284</v>
      </c>
      <c r="B128" s="132">
        <v>57300</v>
      </c>
      <c r="C128" s="133"/>
      <c r="D128" s="132">
        <f>+$X128/12</f>
        <v>6454.166666666667</v>
      </c>
      <c r="E128" s="132">
        <f t="shared" ref="E128:F128" si="202">+$X128/12</f>
        <v>6454.166666666667</v>
      </c>
      <c r="F128" s="132">
        <f t="shared" si="202"/>
        <v>6454.166666666667</v>
      </c>
      <c r="G128" s="134">
        <f>SUM(D128:F128)</f>
        <v>19362.5</v>
      </c>
      <c r="H128" s="133"/>
      <c r="I128" s="132">
        <f>+$X128/12</f>
        <v>6454.166666666667</v>
      </c>
      <c r="J128" s="132">
        <f t="shared" ref="J128:K128" si="203">+$X128/12</f>
        <v>6454.166666666667</v>
      </c>
      <c r="K128" s="132">
        <f t="shared" si="203"/>
        <v>6454.166666666667</v>
      </c>
      <c r="L128" s="134">
        <f>SUM(I128:K128)</f>
        <v>19362.5</v>
      </c>
      <c r="M128" s="133"/>
      <c r="N128" s="132">
        <f>+$X128/12</f>
        <v>6454.166666666667</v>
      </c>
      <c r="O128" s="132">
        <f t="shared" ref="O128:P128" si="204">+$X128/12</f>
        <v>6454.166666666667</v>
      </c>
      <c r="P128" s="132">
        <f t="shared" si="204"/>
        <v>6454.166666666667</v>
      </c>
      <c r="Q128" s="134">
        <f>SUM(N128:P128)</f>
        <v>19362.5</v>
      </c>
      <c r="R128" s="133"/>
      <c r="S128" s="132">
        <f>+$X128/12</f>
        <v>6454.166666666667</v>
      </c>
      <c r="T128" s="132">
        <f t="shared" ref="T128:U128" si="205">+$X128/12</f>
        <v>6454.166666666667</v>
      </c>
      <c r="U128" s="132">
        <f t="shared" si="205"/>
        <v>6454.166666666667</v>
      </c>
      <c r="V128" s="134">
        <f>SUM(S128:U128)</f>
        <v>19362.5</v>
      </c>
      <c r="W128" s="133"/>
      <c r="X128" s="136">
        <v>77450</v>
      </c>
    </row>
    <row r="129" spans="1:24" x14ac:dyDescent="0.3">
      <c r="A129" s="126" t="s">
        <v>285</v>
      </c>
      <c r="B129" s="132">
        <f>SUM(B128)</f>
        <v>57300</v>
      </c>
      <c r="C129" s="133"/>
      <c r="D129" s="132">
        <f t="shared" ref="D129:G129" si="206">SUM(D128)</f>
        <v>6454.166666666667</v>
      </c>
      <c r="E129" s="132">
        <f t="shared" si="206"/>
        <v>6454.166666666667</v>
      </c>
      <c r="F129" s="132">
        <f t="shared" si="206"/>
        <v>6454.166666666667</v>
      </c>
      <c r="G129" s="141">
        <f t="shared" si="206"/>
        <v>19362.5</v>
      </c>
      <c r="H129" s="133"/>
      <c r="I129" s="132">
        <f t="shared" ref="I129:L129" si="207">SUM(I128)</f>
        <v>6454.166666666667</v>
      </c>
      <c r="J129" s="132">
        <f t="shared" si="207"/>
        <v>6454.166666666667</v>
      </c>
      <c r="K129" s="132">
        <f t="shared" si="207"/>
        <v>6454.166666666667</v>
      </c>
      <c r="L129" s="141">
        <f t="shared" si="207"/>
        <v>19362.5</v>
      </c>
      <c r="M129" s="133"/>
      <c r="N129" s="132">
        <f t="shared" ref="N129:Q129" si="208">SUM(N128)</f>
        <v>6454.166666666667</v>
      </c>
      <c r="O129" s="132">
        <f t="shared" si="208"/>
        <v>6454.166666666667</v>
      </c>
      <c r="P129" s="132">
        <f t="shared" si="208"/>
        <v>6454.166666666667</v>
      </c>
      <c r="Q129" s="141">
        <f t="shared" si="208"/>
        <v>19362.5</v>
      </c>
      <c r="R129" s="133"/>
      <c r="S129" s="132">
        <f t="shared" ref="S129:V129" si="209">SUM(S128)</f>
        <v>6454.166666666667</v>
      </c>
      <c r="T129" s="132">
        <f t="shared" si="209"/>
        <v>6454.166666666667</v>
      </c>
      <c r="U129" s="132">
        <f t="shared" si="209"/>
        <v>6454.166666666667</v>
      </c>
      <c r="V129" s="141">
        <f t="shared" si="209"/>
        <v>19362.5</v>
      </c>
      <c r="W129" s="133"/>
      <c r="X129" s="136">
        <f>SUM(X128)</f>
        <v>77450</v>
      </c>
    </row>
    <row r="130" spans="1:24" x14ac:dyDescent="0.3">
      <c r="A130" s="126"/>
      <c r="B130" s="127"/>
      <c r="C130" s="128"/>
      <c r="D130" s="127"/>
      <c r="E130" s="127"/>
      <c r="F130" s="127"/>
      <c r="G130" s="127"/>
      <c r="H130" s="128"/>
      <c r="I130" s="127"/>
      <c r="J130" s="127"/>
      <c r="K130" s="127"/>
      <c r="L130" s="127"/>
      <c r="M130" s="128"/>
      <c r="N130" s="127"/>
      <c r="O130" s="127"/>
      <c r="P130" s="127"/>
      <c r="Q130" s="127"/>
      <c r="R130" s="128"/>
      <c r="S130" s="127"/>
      <c r="T130" s="127"/>
      <c r="U130" s="127"/>
      <c r="V130" s="127"/>
      <c r="W130" s="128"/>
      <c r="X130" s="138"/>
    </row>
    <row r="131" spans="1:24" x14ac:dyDescent="0.3">
      <c r="A131" s="126" t="s">
        <v>286</v>
      </c>
      <c r="B131" s="127"/>
      <c r="C131" s="128"/>
      <c r="D131" s="127"/>
      <c r="E131" s="127"/>
      <c r="F131" s="127"/>
      <c r="G131" s="127"/>
      <c r="H131" s="128"/>
      <c r="I131" s="127"/>
      <c r="J131" s="127"/>
      <c r="K131" s="127"/>
      <c r="L131" s="127"/>
      <c r="M131" s="128"/>
      <c r="N131" s="127"/>
      <c r="O131" s="127"/>
      <c r="P131" s="127"/>
      <c r="Q131" s="127"/>
      <c r="R131" s="128"/>
      <c r="S131" s="127"/>
      <c r="T131" s="127"/>
      <c r="U131" s="127"/>
      <c r="V131" s="127"/>
      <c r="W131" s="128"/>
      <c r="X131" s="138"/>
    </row>
    <row r="132" spans="1:24" x14ac:dyDescent="0.3">
      <c r="A132" s="126" t="s">
        <v>287</v>
      </c>
      <c r="B132" s="132">
        <v>10000</v>
      </c>
      <c r="C132" s="133"/>
      <c r="D132" s="132">
        <f>+$X132/12</f>
        <v>833.33333333333337</v>
      </c>
      <c r="E132" s="132">
        <f t="shared" ref="E132:F132" si="210">+$X132/12</f>
        <v>833.33333333333337</v>
      </c>
      <c r="F132" s="132">
        <f t="shared" si="210"/>
        <v>833.33333333333337</v>
      </c>
      <c r="G132" s="134">
        <f>SUM(D132:F132)</f>
        <v>2500</v>
      </c>
      <c r="H132" s="133"/>
      <c r="I132" s="132">
        <f>+$X132/12</f>
        <v>833.33333333333337</v>
      </c>
      <c r="J132" s="132">
        <f t="shared" ref="J132:K132" si="211">+$X132/12</f>
        <v>833.33333333333337</v>
      </c>
      <c r="K132" s="132">
        <f t="shared" si="211"/>
        <v>833.33333333333337</v>
      </c>
      <c r="L132" s="134">
        <f>SUM(I132:K132)</f>
        <v>2500</v>
      </c>
      <c r="M132" s="133"/>
      <c r="N132" s="132">
        <f>+$X132/12</f>
        <v>833.33333333333337</v>
      </c>
      <c r="O132" s="132">
        <f t="shared" ref="O132:P132" si="212">+$X132/12</f>
        <v>833.33333333333337</v>
      </c>
      <c r="P132" s="132">
        <f t="shared" si="212"/>
        <v>833.33333333333337</v>
      </c>
      <c r="Q132" s="134">
        <f>SUM(N132:P132)</f>
        <v>2500</v>
      </c>
      <c r="R132" s="133"/>
      <c r="S132" s="132">
        <f>+$X132/12</f>
        <v>833.33333333333337</v>
      </c>
      <c r="T132" s="132">
        <f t="shared" ref="T132:U132" si="213">+$X132/12</f>
        <v>833.33333333333337</v>
      </c>
      <c r="U132" s="132">
        <f t="shared" si="213"/>
        <v>833.33333333333337</v>
      </c>
      <c r="V132" s="134">
        <f>SUM(S132:U132)</f>
        <v>2500</v>
      </c>
      <c r="W132" s="133"/>
      <c r="X132" s="136">
        <v>10000</v>
      </c>
    </row>
    <row r="133" spans="1:24" x14ac:dyDescent="0.3">
      <c r="A133" s="126" t="s">
        <v>288</v>
      </c>
      <c r="B133" s="132">
        <f>SUM(B132)</f>
        <v>10000</v>
      </c>
      <c r="C133" s="133"/>
      <c r="D133" s="132">
        <f t="shared" ref="D133:G133" si="214">SUM(D132)</f>
        <v>833.33333333333337</v>
      </c>
      <c r="E133" s="132">
        <f t="shared" si="214"/>
        <v>833.33333333333337</v>
      </c>
      <c r="F133" s="132">
        <f t="shared" si="214"/>
        <v>833.33333333333337</v>
      </c>
      <c r="G133" s="141">
        <f t="shared" si="214"/>
        <v>2500</v>
      </c>
      <c r="H133" s="133"/>
      <c r="I133" s="132">
        <f t="shared" ref="I133:L133" si="215">SUM(I132)</f>
        <v>833.33333333333337</v>
      </c>
      <c r="J133" s="132">
        <f t="shared" si="215"/>
        <v>833.33333333333337</v>
      </c>
      <c r="K133" s="132">
        <f t="shared" si="215"/>
        <v>833.33333333333337</v>
      </c>
      <c r="L133" s="141">
        <f t="shared" si="215"/>
        <v>2500</v>
      </c>
      <c r="M133" s="133"/>
      <c r="N133" s="132">
        <f t="shared" ref="N133:Q133" si="216">SUM(N132)</f>
        <v>833.33333333333337</v>
      </c>
      <c r="O133" s="132">
        <f t="shared" si="216"/>
        <v>833.33333333333337</v>
      </c>
      <c r="P133" s="132">
        <f t="shared" si="216"/>
        <v>833.33333333333337</v>
      </c>
      <c r="Q133" s="141">
        <f t="shared" si="216"/>
        <v>2500</v>
      </c>
      <c r="R133" s="133"/>
      <c r="S133" s="132">
        <f t="shared" ref="S133:V133" si="217">SUM(S132)</f>
        <v>833.33333333333337</v>
      </c>
      <c r="T133" s="132">
        <f t="shared" si="217"/>
        <v>833.33333333333337</v>
      </c>
      <c r="U133" s="132">
        <f t="shared" si="217"/>
        <v>833.33333333333337</v>
      </c>
      <c r="V133" s="141">
        <f t="shared" si="217"/>
        <v>2500</v>
      </c>
      <c r="W133" s="133"/>
      <c r="X133" s="136">
        <f>SUM(X132)</f>
        <v>10000</v>
      </c>
    </row>
    <row r="134" spans="1:24" x14ac:dyDescent="0.3">
      <c r="A134" s="126"/>
      <c r="B134" s="127"/>
      <c r="C134" s="128"/>
      <c r="D134" s="127"/>
      <c r="E134" s="127"/>
      <c r="F134" s="127"/>
      <c r="G134" s="127"/>
      <c r="H134" s="128"/>
      <c r="I134" s="127"/>
      <c r="J134" s="127"/>
      <c r="K134" s="127"/>
      <c r="L134" s="127"/>
      <c r="M134" s="128"/>
      <c r="N134" s="127"/>
      <c r="O134" s="127"/>
      <c r="P134" s="127"/>
      <c r="Q134" s="127"/>
      <c r="R134" s="128"/>
      <c r="S134" s="127"/>
      <c r="T134" s="127"/>
      <c r="U134" s="127"/>
      <c r="V134" s="127"/>
      <c r="W134" s="128"/>
      <c r="X134" s="138"/>
    </row>
    <row r="135" spans="1:24" x14ac:dyDescent="0.3">
      <c r="A135" s="126" t="s">
        <v>289</v>
      </c>
      <c r="B135" s="139">
        <f>+B133+B129+B125+B120+B116+B110</f>
        <v>331944</v>
      </c>
      <c r="C135" s="133"/>
      <c r="D135" s="144">
        <f t="shared" ref="D135:F135" si="218">+D133+D129+D125+D120+D116+D110</f>
        <v>32562.000000000004</v>
      </c>
      <c r="E135" s="144">
        <f t="shared" si="218"/>
        <v>32562.000000000004</v>
      </c>
      <c r="F135" s="144">
        <f t="shared" si="218"/>
        <v>32562.000000000004</v>
      </c>
      <c r="G135" s="135">
        <f t="shared" ref="G135" si="219">SUM(D135:F135)</f>
        <v>97686.000000000015</v>
      </c>
      <c r="H135" s="133"/>
      <c r="I135" s="144">
        <f t="shared" ref="I135:K135" si="220">+I133+I129+I125+I120+I116+I110</f>
        <v>32562.000000000004</v>
      </c>
      <c r="J135" s="144">
        <f t="shared" si="220"/>
        <v>32562.000000000004</v>
      </c>
      <c r="K135" s="144">
        <f t="shared" si="220"/>
        <v>32562.000000000004</v>
      </c>
      <c r="L135" s="135">
        <f t="shared" ref="L135" si="221">SUM(I135:K135)</f>
        <v>97686.000000000015</v>
      </c>
      <c r="M135" s="133"/>
      <c r="N135" s="144">
        <f t="shared" ref="N135:P135" si="222">+N133+N129+N125+N120+N116+N110</f>
        <v>32562.000000000004</v>
      </c>
      <c r="O135" s="144">
        <f t="shared" si="222"/>
        <v>32562.000000000004</v>
      </c>
      <c r="P135" s="144">
        <f t="shared" si="222"/>
        <v>32562.000000000004</v>
      </c>
      <c r="Q135" s="135">
        <f t="shared" ref="Q135" si="223">SUM(N135:P135)</f>
        <v>97686.000000000015</v>
      </c>
      <c r="R135" s="133"/>
      <c r="S135" s="144">
        <f t="shared" ref="S135:U135" si="224">+S133+S129+S125+S120+S116+S110</f>
        <v>32562.000000000004</v>
      </c>
      <c r="T135" s="144">
        <f t="shared" si="224"/>
        <v>32562.000000000004</v>
      </c>
      <c r="U135" s="144">
        <f t="shared" si="224"/>
        <v>32562.000000000004</v>
      </c>
      <c r="V135" s="135">
        <f t="shared" ref="V135" si="225">SUM(S135:U135)</f>
        <v>97686.000000000015</v>
      </c>
      <c r="W135" s="133"/>
      <c r="X135" s="145">
        <f>+X133+X129+X125+X120+X116+X110</f>
        <v>390744</v>
      </c>
    </row>
    <row r="136" spans="1:24" x14ac:dyDescent="0.3">
      <c r="A136" s="126"/>
      <c r="B136" s="127"/>
      <c r="C136" s="128"/>
      <c r="D136" s="127"/>
      <c r="E136" s="127"/>
      <c r="F136" s="127"/>
      <c r="G136" s="127"/>
      <c r="H136" s="128"/>
      <c r="I136" s="127"/>
      <c r="J136" s="127"/>
      <c r="K136" s="127"/>
      <c r="L136" s="127"/>
      <c r="M136" s="128"/>
      <c r="N136" s="127"/>
      <c r="O136" s="127"/>
      <c r="P136" s="127"/>
      <c r="Q136" s="127"/>
      <c r="R136" s="128"/>
      <c r="S136" s="127"/>
      <c r="T136" s="127"/>
      <c r="U136" s="127"/>
      <c r="V136" s="127"/>
      <c r="W136" s="128"/>
      <c r="X136" s="138"/>
    </row>
    <row r="137" spans="1:24" x14ac:dyDescent="0.3">
      <c r="A137" s="126" t="s">
        <v>21</v>
      </c>
      <c r="B137" s="127"/>
      <c r="C137" s="128"/>
      <c r="D137" s="127"/>
      <c r="E137" s="127"/>
      <c r="F137" s="127"/>
      <c r="G137" s="127"/>
      <c r="H137" s="128"/>
      <c r="I137" s="127"/>
      <c r="J137" s="127"/>
      <c r="K137" s="127"/>
      <c r="L137" s="127"/>
      <c r="M137" s="128"/>
      <c r="N137" s="127"/>
      <c r="O137" s="127"/>
      <c r="P137" s="127"/>
      <c r="Q137" s="127"/>
      <c r="R137" s="128"/>
      <c r="S137" s="127"/>
      <c r="T137" s="127"/>
      <c r="U137" s="127"/>
      <c r="V137" s="127"/>
      <c r="W137" s="128"/>
      <c r="X137" s="138"/>
    </row>
    <row r="138" spans="1:24" x14ac:dyDescent="0.3">
      <c r="A138" s="126"/>
      <c r="B138" s="127"/>
      <c r="C138" s="128"/>
      <c r="D138" s="127"/>
      <c r="E138" s="127"/>
      <c r="F138" s="127"/>
      <c r="G138" s="127"/>
      <c r="H138" s="128"/>
      <c r="I138" s="127"/>
      <c r="J138" s="127"/>
      <c r="K138" s="127"/>
      <c r="L138" s="127"/>
      <c r="M138" s="128"/>
      <c r="N138" s="127"/>
      <c r="O138" s="127"/>
      <c r="P138" s="127"/>
      <c r="Q138" s="127"/>
      <c r="R138" s="128"/>
      <c r="S138" s="127"/>
      <c r="T138" s="127"/>
      <c r="U138" s="127"/>
      <c r="V138" s="127"/>
      <c r="W138" s="128"/>
      <c r="X138" s="138"/>
    </row>
    <row r="139" spans="1:24" x14ac:dyDescent="0.3">
      <c r="A139" s="126" t="s">
        <v>290</v>
      </c>
      <c r="B139" s="127"/>
      <c r="C139" s="128"/>
      <c r="D139" s="127"/>
      <c r="E139" s="127"/>
      <c r="F139" s="127"/>
      <c r="G139" s="127"/>
      <c r="H139" s="128"/>
      <c r="I139" s="127"/>
      <c r="J139" s="127"/>
      <c r="K139" s="127"/>
      <c r="L139" s="127"/>
      <c r="M139" s="128"/>
      <c r="N139" s="127"/>
      <c r="O139" s="127"/>
      <c r="P139" s="127"/>
      <c r="Q139" s="127"/>
      <c r="R139" s="128"/>
      <c r="S139" s="127"/>
      <c r="T139" s="127"/>
      <c r="U139" s="127"/>
      <c r="V139" s="127"/>
      <c r="W139" s="128"/>
      <c r="X139" s="138"/>
    </row>
    <row r="140" spans="1:24" x14ac:dyDescent="0.3">
      <c r="A140" s="126" t="s">
        <v>291</v>
      </c>
      <c r="B140" s="139">
        <v>53750</v>
      </c>
      <c r="C140" s="133"/>
      <c r="D140" s="139">
        <f t="shared" ref="D140:F141" si="226">+$X140/12</f>
        <v>4479.166666666667</v>
      </c>
      <c r="E140" s="139">
        <f t="shared" si="226"/>
        <v>4479.166666666667</v>
      </c>
      <c r="F140" s="139">
        <f t="shared" si="226"/>
        <v>4479.166666666667</v>
      </c>
      <c r="G140" s="137">
        <f t="shared" ref="G140:G142" si="227">SUM(D140:F140)</f>
        <v>13437.5</v>
      </c>
      <c r="H140" s="133"/>
      <c r="I140" s="139">
        <f t="shared" ref="I140:K141" si="228">+$X140/12</f>
        <v>4479.166666666667</v>
      </c>
      <c r="J140" s="139">
        <f t="shared" si="228"/>
        <v>4479.166666666667</v>
      </c>
      <c r="K140" s="139">
        <f t="shared" si="228"/>
        <v>4479.166666666667</v>
      </c>
      <c r="L140" s="137">
        <f t="shared" ref="L140:L142" si="229">SUM(I140:K140)</f>
        <v>13437.5</v>
      </c>
      <c r="M140" s="133"/>
      <c r="N140" s="139">
        <f t="shared" ref="N140:P141" si="230">+$X140/12</f>
        <v>4479.166666666667</v>
      </c>
      <c r="O140" s="139">
        <f t="shared" si="230"/>
        <v>4479.166666666667</v>
      </c>
      <c r="P140" s="139">
        <f t="shared" si="230"/>
        <v>4479.166666666667</v>
      </c>
      <c r="Q140" s="137">
        <f t="shared" ref="Q140:Q141" si="231">SUM(N140:P140)</f>
        <v>13437.5</v>
      </c>
      <c r="R140" s="133"/>
      <c r="S140" s="139">
        <f t="shared" ref="S140:U141" si="232">+$X140/12</f>
        <v>4479.166666666667</v>
      </c>
      <c r="T140" s="139">
        <f t="shared" si="232"/>
        <v>4479.166666666667</v>
      </c>
      <c r="U140" s="139">
        <f t="shared" si="232"/>
        <v>4479.166666666667</v>
      </c>
      <c r="V140" s="137">
        <f t="shared" ref="V140:V141" si="233">SUM(S140:U140)</f>
        <v>13437.5</v>
      </c>
      <c r="W140" s="133"/>
      <c r="X140" s="140">
        <v>53750</v>
      </c>
    </row>
    <row r="141" spans="1:24" x14ac:dyDescent="0.3">
      <c r="A141" s="126" t="s">
        <v>292</v>
      </c>
      <c r="B141" s="132">
        <v>4000</v>
      </c>
      <c r="C141" s="133"/>
      <c r="D141" s="132">
        <f t="shared" si="226"/>
        <v>401.08333333333331</v>
      </c>
      <c r="E141" s="132">
        <f t="shared" si="226"/>
        <v>401.08333333333331</v>
      </c>
      <c r="F141" s="132">
        <f t="shared" si="226"/>
        <v>401.08333333333331</v>
      </c>
      <c r="G141" s="134">
        <f t="shared" si="227"/>
        <v>1203.25</v>
      </c>
      <c r="H141" s="133"/>
      <c r="I141" s="132">
        <f t="shared" si="228"/>
        <v>401.08333333333331</v>
      </c>
      <c r="J141" s="132">
        <f t="shared" si="228"/>
        <v>401.08333333333331</v>
      </c>
      <c r="K141" s="132">
        <f t="shared" si="228"/>
        <v>401.08333333333331</v>
      </c>
      <c r="L141" s="134">
        <f t="shared" si="229"/>
        <v>1203.25</v>
      </c>
      <c r="M141" s="133"/>
      <c r="N141" s="132">
        <f t="shared" si="230"/>
        <v>401.08333333333331</v>
      </c>
      <c r="O141" s="132">
        <f t="shared" si="230"/>
        <v>401.08333333333331</v>
      </c>
      <c r="P141" s="132">
        <f t="shared" si="230"/>
        <v>401.08333333333331</v>
      </c>
      <c r="Q141" s="134">
        <f t="shared" si="231"/>
        <v>1203.25</v>
      </c>
      <c r="R141" s="133"/>
      <c r="S141" s="132">
        <f t="shared" si="232"/>
        <v>401.08333333333331</v>
      </c>
      <c r="T141" s="132">
        <f t="shared" si="232"/>
        <v>401.08333333333331</v>
      </c>
      <c r="U141" s="132">
        <f t="shared" si="232"/>
        <v>401.08333333333331</v>
      </c>
      <c r="V141" s="134">
        <f t="shared" si="233"/>
        <v>1203.25</v>
      </c>
      <c r="W141" s="133"/>
      <c r="X141" s="136">
        <v>4813</v>
      </c>
    </row>
    <row r="142" spans="1:24" x14ac:dyDescent="0.3">
      <c r="A142" s="126" t="s">
        <v>293</v>
      </c>
      <c r="B142" s="132">
        <f>SUM(B140:B141)</f>
        <v>57750</v>
      </c>
      <c r="C142" s="133"/>
      <c r="D142" s="132">
        <f>SUM(D140:D141)</f>
        <v>4880.25</v>
      </c>
      <c r="E142" s="132">
        <f t="shared" ref="E142:F142" si="234">SUM(E140:E141)</f>
        <v>4880.25</v>
      </c>
      <c r="F142" s="132">
        <f t="shared" si="234"/>
        <v>4880.25</v>
      </c>
      <c r="G142" s="141">
        <f t="shared" si="227"/>
        <v>14640.75</v>
      </c>
      <c r="H142" s="133"/>
      <c r="I142" s="132">
        <f t="shared" ref="I142:K142" si="235">SUM(I140:I141)</f>
        <v>4880.25</v>
      </c>
      <c r="J142" s="132">
        <f t="shared" si="235"/>
        <v>4880.25</v>
      </c>
      <c r="K142" s="132">
        <f t="shared" si="235"/>
        <v>4880.25</v>
      </c>
      <c r="L142" s="141">
        <f t="shared" si="229"/>
        <v>14640.75</v>
      </c>
      <c r="M142" s="133"/>
      <c r="N142" s="132">
        <f>SUM(N140:N141)</f>
        <v>4880.25</v>
      </c>
      <c r="O142" s="132">
        <f>SUM(O140:O141)</f>
        <v>4880.25</v>
      </c>
      <c r="P142" s="132">
        <f>SUM(P140:P141)</f>
        <v>4880.25</v>
      </c>
      <c r="Q142" s="132">
        <f>SUM(Q139:Q141)</f>
        <v>14640.75</v>
      </c>
      <c r="R142" s="133"/>
      <c r="S142" s="132">
        <f t="shared" ref="S142:U142" si="236">SUM(S140:S141)</f>
        <v>4880.25</v>
      </c>
      <c r="T142" s="132">
        <f t="shared" si="236"/>
        <v>4880.25</v>
      </c>
      <c r="U142" s="132">
        <f t="shared" si="236"/>
        <v>4880.25</v>
      </c>
      <c r="V142" s="132">
        <f>SUM(V139:V141)</f>
        <v>14640.75</v>
      </c>
      <c r="W142" s="133"/>
      <c r="X142" s="136">
        <f>SUM(X139:X141)</f>
        <v>58563</v>
      </c>
    </row>
    <row r="143" spans="1:24" x14ac:dyDescent="0.3">
      <c r="A143" s="126"/>
      <c r="B143" s="127"/>
      <c r="C143" s="128"/>
      <c r="D143" s="127"/>
      <c r="E143" s="127"/>
      <c r="F143" s="127"/>
      <c r="G143" s="127"/>
      <c r="H143" s="128"/>
      <c r="I143" s="127"/>
      <c r="J143" s="127"/>
      <c r="K143" s="127"/>
      <c r="L143" s="127"/>
      <c r="M143" s="128"/>
      <c r="N143" s="127"/>
      <c r="O143" s="127"/>
      <c r="P143" s="127"/>
      <c r="Q143" s="127"/>
      <c r="R143" s="128"/>
      <c r="S143" s="127"/>
      <c r="T143" s="127"/>
      <c r="U143" s="127"/>
      <c r="V143" s="127"/>
      <c r="W143" s="128"/>
      <c r="X143" s="138"/>
    </row>
    <row r="144" spans="1:24" x14ac:dyDescent="0.3">
      <c r="A144" s="126" t="s">
        <v>294</v>
      </c>
      <c r="B144" s="127"/>
      <c r="C144" s="128"/>
      <c r="D144" s="127"/>
      <c r="E144" s="127"/>
      <c r="F144" s="127"/>
      <c r="G144" s="127"/>
      <c r="H144" s="128"/>
      <c r="I144" s="127"/>
      <c r="J144" s="127"/>
      <c r="K144" s="127"/>
      <c r="L144" s="127"/>
      <c r="M144" s="128"/>
      <c r="N144" s="127"/>
      <c r="O144" s="127"/>
      <c r="P144" s="127"/>
      <c r="Q144" s="127"/>
      <c r="R144" s="128"/>
      <c r="S144" s="127"/>
      <c r="T144" s="127"/>
      <c r="U144" s="127"/>
      <c r="V144" s="127"/>
      <c r="W144" s="128"/>
      <c r="X144" s="138"/>
    </row>
    <row r="145" spans="1:24" x14ac:dyDescent="0.3">
      <c r="A145" s="126" t="s">
        <v>295</v>
      </c>
      <c r="B145" s="132">
        <v>242400</v>
      </c>
      <c r="C145" s="133"/>
      <c r="D145" s="132">
        <f>+$X145/12</f>
        <v>19733.333333333332</v>
      </c>
      <c r="E145" s="132">
        <f t="shared" ref="E145:F145" si="237">+$X145/12</f>
        <v>19733.333333333332</v>
      </c>
      <c r="F145" s="132">
        <f t="shared" si="237"/>
        <v>19733.333333333332</v>
      </c>
      <c r="G145" s="134">
        <f>SUM(D145:F145)</f>
        <v>59200</v>
      </c>
      <c r="H145" s="133"/>
      <c r="I145" s="132">
        <f>+$X145/12</f>
        <v>19733.333333333332</v>
      </c>
      <c r="J145" s="132">
        <f t="shared" ref="J145:K145" si="238">+$X145/12</f>
        <v>19733.333333333332</v>
      </c>
      <c r="K145" s="132">
        <f t="shared" si="238"/>
        <v>19733.333333333332</v>
      </c>
      <c r="L145" s="134">
        <f>SUM(I145:K145)</f>
        <v>59200</v>
      </c>
      <c r="M145" s="133"/>
      <c r="N145" s="132">
        <f>+$X145/12</f>
        <v>19733.333333333332</v>
      </c>
      <c r="O145" s="132">
        <f t="shared" ref="O145:P145" si="239">+$X145/12</f>
        <v>19733.333333333332</v>
      </c>
      <c r="P145" s="132">
        <f t="shared" si="239"/>
        <v>19733.333333333332</v>
      </c>
      <c r="Q145" s="134">
        <f>SUM(N145:P145)</f>
        <v>59200</v>
      </c>
      <c r="R145" s="133"/>
      <c r="S145" s="132">
        <f>+$X145/12</f>
        <v>19733.333333333332</v>
      </c>
      <c r="T145" s="132">
        <f t="shared" ref="T145:U145" si="240">+$X145/12</f>
        <v>19733.333333333332</v>
      </c>
      <c r="U145" s="132">
        <f t="shared" si="240"/>
        <v>19733.333333333332</v>
      </c>
      <c r="V145" s="134">
        <f>SUM(S145:U145)</f>
        <v>59200</v>
      </c>
      <c r="W145" s="133"/>
      <c r="X145" s="136">
        <v>236800</v>
      </c>
    </row>
    <row r="146" spans="1:24" x14ac:dyDescent="0.3">
      <c r="A146" s="126" t="s">
        <v>296</v>
      </c>
      <c r="B146" s="132">
        <f>SUM(B145)</f>
        <v>242400</v>
      </c>
      <c r="C146" s="133"/>
      <c r="D146" s="132">
        <f t="shared" ref="D146:G146" si="241">SUM(D145)</f>
        <v>19733.333333333332</v>
      </c>
      <c r="E146" s="132">
        <f t="shared" si="241"/>
        <v>19733.333333333332</v>
      </c>
      <c r="F146" s="132">
        <f t="shared" si="241"/>
        <v>19733.333333333332</v>
      </c>
      <c r="G146" s="141">
        <f t="shared" si="241"/>
        <v>59200</v>
      </c>
      <c r="H146" s="133"/>
      <c r="I146" s="132">
        <f t="shared" ref="I146:L146" si="242">SUM(I145)</f>
        <v>19733.333333333332</v>
      </c>
      <c r="J146" s="132">
        <f t="shared" si="242"/>
        <v>19733.333333333332</v>
      </c>
      <c r="K146" s="132">
        <f t="shared" si="242"/>
        <v>19733.333333333332</v>
      </c>
      <c r="L146" s="141">
        <f t="shared" si="242"/>
        <v>59200</v>
      </c>
      <c r="M146" s="133"/>
      <c r="N146" s="132">
        <f t="shared" ref="N146:Q146" si="243">SUM(N145)</f>
        <v>19733.333333333332</v>
      </c>
      <c r="O146" s="132">
        <f t="shared" si="243"/>
        <v>19733.333333333332</v>
      </c>
      <c r="P146" s="132">
        <f t="shared" si="243"/>
        <v>19733.333333333332</v>
      </c>
      <c r="Q146" s="141">
        <f t="shared" si="243"/>
        <v>59200</v>
      </c>
      <c r="R146" s="133"/>
      <c r="S146" s="132">
        <f t="shared" ref="S146:V146" si="244">SUM(S145)</f>
        <v>19733.333333333332</v>
      </c>
      <c r="T146" s="132">
        <f t="shared" si="244"/>
        <v>19733.333333333332</v>
      </c>
      <c r="U146" s="132">
        <f t="shared" si="244"/>
        <v>19733.333333333332</v>
      </c>
      <c r="V146" s="141">
        <f t="shared" si="244"/>
        <v>59200</v>
      </c>
      <c r="W146" s="133"/>
      <c r="X146" s="136">
        <f>SUM(X145)</f>
        <v>236800</v>
      </c>
    </row>
    <row r="147" spans="1:24" x14ac:dyDescent="0.3">
      <c r="A147" s="126"/>
      <c r="B147" s="127"/>
      <c r="C147" s="128"/>
      <c r="D147" s="127"/>
      <c r="E147" s="127"/>
      <c r="F147" s="127"/>
      <c r="G147" s="127"/>
      <c r="H147" s="128"/>
      <c r="I147" s="127"/>
      <c r="J147" s="127"/>
      <c r="K147" s="127"/>
      <c r="L147" s="127"/>
      <c r="M147" s="128"/>
      <c r="N147" s="127"/>
      <c r="O147" s="127"/>
      <c r="P147" s="127"/>
      <c r="Q147" s="127"/>
      <c r="R147" s="128"/>
      <c r="S147" s="127"/>
      <c r="T147" s="127"/>
      <c r="U147" s="127"/>
      <c r="V147" s="127"/>
      <c r="W147" s="128"/>
      <c r="X147" s="138"/>
    </row>
    <row r="148" spans="1:24" x14ac:dyDescent="0.3">
      <c r="A148" s="126" t="s">
        <v>297</v>
      </c>
      <c r="B148" s="127"/>
      <c r="C148" s="128"/>
      <c r="D148" s="127"/>
      <c r="E148" s="127"/>
      <c r="F148" s="127"/>
      <c r="G148" s="127"/>
      <c r="H148" s="128"/>
      <c r="I148" s="127"/>
      <c r="J148" s="127"/>
      <c r="K148" s="127"/>
      <c r="L148" s="127"/>
      <c r="M148" s="128"/>
      <c r="N148" s="127"/>
      <c r="O148" s="127"/>
      <c r="P148" s="127"/>
      <c r="Q148" s="127"/>
      <c r="R148" s="128"/>
      <c r="S148" s="127"/>
      <c r="T148" s="127"/>
      <c r="U148" s="127"/>
      <c r="V148" s="127"/>
      <c r="W148" s="128"/>
      <c r="X148" s="138"/>
    </row>
    <row r="149" spans="1:24" x14ac:dyDescent="0.3">
      <c r="A149" s="126" t="s">
        <v>298</v>
      </c>
      <c r="B149" s="139">
        <v>445612</v>
      </c>
      <c r="C149" s="133"/>
      <c r="D149" s="139">
        <f t="shared" ref="D149:F154" si="245">+$X149/12</f>
        <v>38575</v>
      </c>
      <c r="E149" s="139">
        <f t="shared" si="245"/>
        <v>38575</v>
      </c>
      <c r="F149" s="139">
        <f t="shared" si="245"/>
        <v>38575</v>
      </c>
      <c r="G149" s="137">
        <f t="shared" ref="G149:G155" si="246">SUM(D149:F149)</f>
        <v>115725</v>
      </c>
      <c r="H149" s="133"/>
      <c r="I149" s="139">
        <f t="shared" ref="I149:K154" si="247">+$X149/12</f>
        <v>38575</v>
      </c>
      <c r="J149" s="139">
        <f t="shared" si="247"/>
        <v>38575</v>
      </c>
      <c r="K149" s="139">
        <f t="shared" si="247"/>
        <v>38575</v>
      </c>
      <c r="L149" s="137">
        <f t="shared" ref="L149:L155" si="248">SUM(I149:K149)</f>
        <v>115725</v>
      </c>
      <c r="M149" s="133"/>
      <c r="N149" s="139">
        <f t="shared" ref="N149:P154" si="249">+$X149/12</f>
        <v>38575</v>
      </c>
      <c r="O149" s="139">
        <f t="shared" si="249"/>
        <v>38575</v>
      </c>
      <c r="P149" s="139">
        <f t="shared" si="249"/>
        <v>38575</v>
      </c>
      <c r="Q149" s="137">
        <f t="shared" ref="Q149:Q155" si="250">SUM(N149:P149)</f>
        <v>115725</v>
      </c>
      <c r="R149" s="133"/>
      <c r="S149" s="139">
        <f t="shared" ref="S149:U154" si="251">+$X149/12</f>
        <v>38575</v>
      </c>
      <c r="T149" s="139">
        <f t="shared" si="251"/>
        <v>38575</v>
      </c>
      <c r="U149" s="139">
        <f t="shared" si="251"/>
        <v>38575</v>
      </c>
      <c r="V149" s="137">
        <f t="shared" ref="V149:V155" si="252">SUM(S149:U149)</f>
        <v>115725</v>
      </c>
      <c r="W149" s="133"/>
      <c r="X149" s="140">
        <v>462900</v>
      </c>
    </row>
    <row r="150" spans="1:24" x14ac:dyDescent="0.3">
      <c r="A150" s="126" t="s">
        <v>299</v>
      </c>
      <c r="B150" s="139">
        <v>19452</v>
      </c>
      <c r="C150" s="133"/>
      <c r="D150" s="139">
        <f t="shared" si="245"/>
        <v>1812.25</v>
      </c>
      <c r="E150" s="139">
        <f t="shared" si="245"/>
        <v>1812.25</v>
      </c>
      <c r="F150" s="139">
        <f t="shared" si="245"/>
        <v>1812.25</v>
      </c>
      <c r="G150" s="137">
        <f t="shared" si="246"/>
        <v>5436.75</v>
      </c>
      <c r="H150" s="133"/>
      <c r="I150" s="139">
        <f t="shared" si="247"/>
        <v>1812.25</v>
      </c>
      <c r="J150" s="139">
        <f t="shared" si="247"/>
        <v>1812.25</v>
      </c>
      <c r="K150" s="139">
        <f t="shared" si="247"/>
        <v>1812.25</v>
      </c>
      <c r="L150" s="137">
        <f t="shared" si="248"/>
        <v>5436.75</v>
      </c>
      <c r="M150" s="133"/>
      <c r="N150" s="139">
        <f t="shared" si="249"/>
        <v>1812.25</v>
      </c>
      <c r="O150" s="139">
        <f t="shared" si="249"/>
        <v>1812.25</v>
      </c>
      <c r="P150" s="139">
        <f t="shared" si="249"/>
        <v>1812.25</v>
      </c>
      <c r="Q150" s="137">
        <f t="shared" si="250"/>
        <v>5436.75</v>
      </c>
      <c r="R150" s="133"/>
      <c r="S150" s="139">
        <f t="shared" si="251"/>
        <v>1812.25</v>
      </c>
      <c r="T150" s="139">
        <f t="shared" si="251"/>
        <v>1812.25</v>
      </c>
      <c r="U150" s="139">
        <f t="shared" si="251"/>
        <v>1812.25</v>
      </c>
      <c r="V150" s="137">
        <f t="shared" si="252"/>
        <v>5436.75</v>
      </c>
      <c r="W150" s="133"/>
      <c r="X150" s="140">
        <v>21747</v>
      </c>
    </row>
    <row r="151" spans="1:24" x14ac:dyDescent="0.3">
      <c r="A151" s="126" t="s">
        <v>300</v>
      </c>
      <c r="B151" s="139">
        <v>8808</v>
      </c>
      <c r="C151" s="133"/>
      <c r="D151" s="139">
        <f t="shared" si="245"/>
        <v>881</v>
      </c>
      <c r="E151" s="139">
        <f t="shared" si="245"/>
        <v>881</v>
      </c>
      <c r="F151" s="139">
        <f t="shared" si="245"/>
        <v>881</v>
      </c>
      <c r="G151" s="137">
        <f t="shared" si="246"/>
        <v>2643</v>
      </c>
      <c r="H151" s="133"/>
      <c r="I151" s="139">
        <f t="shared" si="247"/>
        <v>881</v>
      </c>
      <c r="J151" s="139">
        <f t="shared" si="247"/>
        <v>881</v>
      </c>
      <c r="K151" s="139">
        <f t="shared" si="247"/>
        <v>881</v>
      </c>
      <c r="L151" s="137">
        <f t="shared" si="248"/>
        <v>2643</v>
      </c>
      <c r="M151" s="133"/>
      <c r="N151" s="139">
        <f t="shared" si="249"/>
        <v>881</v>
      </c>
      <c r="O151" s="139">
        <f t="shared" si="249"/>
        <v>881</v>
      </c>
      <c r="P151" s="139">
        <f t="shared" si="249"/>
        <v>881</v>
      </c>
      <c r="Q151" s="137">
        <f t="shared" si="250"/>
        <v>2643</v>
      </c>
      <c r="R151" s="133"/>
      <c r="S151" s="139">
        <f t="shared" si="251"/>
        <v>881</v>
      </c>
      <c r="T151" s="139">
        <f t="shared" si="251"/>
        <v>881</v>
      </c>
      <c r="U151" s="139">
        <f t="shared" si="251"/>
        <v>881</v>
      </c>
      <c r="V151" s="137">
        <f t="shared" si="252"/>
        <v>2643</v>
      </c>
      <c r="W151" s="133"/>
      <c r="X151" s="140">
        <v>10572</v>
      </c>
    </row>
    <row r="152" spans="1:24" x14ac:dyDescent="0.3">
      <c r="A152" s="126" t="s">
        <v>301</v>
      </c>
      <c r="B152" s="139">
        <v>1500</v>
      </c>
      <c r="C152" s="133"/>
      <c r="D152" s="139">
        <f t="shared" si="245"/>
        <v>125</v>
      </c>
      <c r="E152" s="139">
        <f t="shared" si="245"/>
        <v>125</v>
      </c>
      <c r="F152" s="139">
        <f t="shared" si="245"/>
        <v>125</v>
      </c>
      <c r="G152" s="137">
        <f t="shared" si="246"/>
        <v>375</v>
      </c>
      <c r="H152" s="133"/>
      <c r="I152" s="139">
        <f t="shared" si="247"/>
        <v>125</v>
      </c>
      <c r="J152" s="139">
        <f t="shared" si="247"/>
        <v>125</v>
      </c>
      <c r="K152" s="139">
        <f t="shared" si="247"/>
        <v>125</v>
      </c>
      <c r="L152" s="137">
        <f t="shared" si="248"/>
        <v>375</v>
      </c>
      <c r="M152" s="133"/>
      <c r="N152" s="139">
        <f t="shared" si="249"/>
        <v>125</v>
      </c>
      <c r="O152" s="139">
        <f t="shared" si="249"/>
        <v>125</v>
      </c>
      <c r="P152" s="139">
        <f t="shared" si="249"/>
        <v>125</v>
      </c>
      <c r="Q152" s="137">
        <f t="shared" si="250"/>
        <v>375</v>
      </c>
      <c r="R152" s="133"/>
      <c r="S152" s="139">
        <f t="shared" si="251"/>
        <v>125</v>
      </c>
      <c r="T152" s="139">
        <f t="shared" si="251"/>
        <v>125</v>
      </c>
      <c r="U152" s="139">
        <f t="shared" si="251"/>
        <v>125</v>
      </c>
      <c r="V152" s="137">
        <f t="shared" si="252"/>
        <v>375</v>
      </c>
      <c r="W152" s="133"/>
      <c r="X152" s="140">
        <v>1500</v>
      </c>
    </row>
    <row r="153" spans="1:24" x14ac:dyDescent="0.3">
      <c r="A153" s="126" t="s">
        <v>302</v>
      </c>
      <c r="B153" s="139">
        <v>1500</v>
      </c>
      <c r="C153" s="133"/>
      <c r="D153" s="139">
        <f t="shared" si="245"/>
        <v>0</v>
      </c>
      <c r="E153" s="139">
        <f t="shared" si="245"/>
        <v>0</v>
      </c>
      <c r="F153" s="139">
        <f t="shared" si="245"/>
        <v>0</v>
      </c>
      <c r="G153" s="137">
        <f t="shared" si="246"/>
        <v>0</v>
      </c>
      <c r="H153" s="133"/>
      <c r="I153" s="139">
        <f t="shared" si="247"/>
        <v>0</v>
      </c>
      <c r="J153" s="139">
        <f t="shared" si="247"/>
        <v>0</v>
      </c>
      <c r="K153" s="139">
        <f t="shared" si="247"/>
        <v>0</v>
      </c>
      <c r="L153" s="137">
        <f t="shared" si="248"/>
        <v>0</v>
      </c>
      <c r="M153" s="133"/>
      <c r="N153" s="139">
        <f t="shared" si="249"/>
        <v>0</v>
      </c>
      <c r="O153" s="139">
        <f t="shared" si="249"/>
        <v>0</v>
      </c>
      <c r="P153" s="139">
        <f t="shared" si="249"/>
        <v>0</v>
      </c>
      <c r="Q153" s="137">
        <f t="shared" si="250"/>
        <v>0</v>
      </c>
      <c r="R153" s="133"/>
      <c r="S153" s="139">
        <f t="shared" si="251"/>
        <v>0</v>
      </c>
      <c r="T153" s="139">
        <f t="shared" si="251"/>
        <v>0</v>
      </c>
      <c r="U153" s="139">
        <f t="shared" si="251"/>
        <v>0</v>
      </c>
      <c r="V153" s="137">
        <f t="shared" si="252"/>
        <v>0</v>
      </c>
      <c r="W153" s="133"/>
      <c r="X153" s="140">
        <v>0</v>
      </c>
    </row>
    <row r="154" spans="1:24" x14ac:dyDescent="0.3">
      <c r="A154" s="126" t="s">
        <v>303</v>
      </c>
      <c r="B154" s="132">
        <v>34500</v>
      </c>
      <c r="C154" s="133"/>
      <c r="D154" s="132">
        <f t="shared" si="245"/>
        <v>3853.3333333333335</v>
      </c>
      <c r="E154" s="132">
        <f t="shared" si="245"/>
        <v>3853.3333333333335</v>
      </c>
      <c r="F154" s="132">
        <f t="shared" si="245"/>
        <v>3853.3333333333335</v>
      </c>
      <c r="G154" s="134">
        <f t="shared" si="246"/>
        <v>11560</v>
      </c>
      <c r="H154" s="133"/>
      <c r="I154" s="132">
        <f t="shared" si="247"/>
        <v>3853.3333333333335</v>
      </c>
      <c r="J154" s="132">
        <f t="shared" si="247"/>
        <v>3853.3333333333335</v>
      </c>
      <c r="K154" s="132">
        <f t="shared" si="247"/>
        <v>3853.3333333333335</v>
      </c>
      <c r="L154" s="134">
        <f t="shared" si="248"/>
        <v>11560</v>
      </c>
      <c r="M154" s="133"/>
      <c r="N154" s="132">
        <f t="shared" si="249"/>
        <v>3853.3333333333335</v>
      </c>
      <c r="O154" s="132">
        <f t="shared" si="249"/>
        <v>3853.3333333333335</v>
      </c>
      <c r="P154" s="132">
        <f t="shared" si="249"/>
        <v>3853.3333333333335</v>
      </c>
      <c r="Q154" s="134">
        <f t="shared" si="250"/>
        <v>11560</v>
      </c>
      <c r="R154" s="133"/>
      <c r="S154" s="132">
        <f t="shared" si="251"/>
        <v>3853.3333333333335</v>
      </c>
      <c r="T154" s="132">
        <f t="shared" si="251"/>
        <v>3853.3333333333335</v>
      </c>
      <c r="U154" s="132">
        <f t="shared" si="251"/>
        <v>3853.3333333333335</v>
      </c>
      <c r="V154" s="134">
        <f t="shared" si="252"/>
        <v>11560</v>
      </c>
      <c r="W154" s="133"/>
      <c r="X154" s="136">
        <v>46240</v>
      </c>
    </row>
    <row r="155" spans="1:24" x14ac:dyDescent="0.3">
      <c r="A155" s="126" t="s">
        <v>304</v>
      </c>
      <c r="B155" s="132">
        <f>SUM(B149:B154)</f>
        <v>511372</v>
      </c>
      <c r="C155" s="133"/>
      <c r="D155" s="132">
        <f>SUM(D147:D154)</f>
        <v>45246.583333333336</v>
      </c>
      <c r="E155" s="132">
        <f t="shared" ref="E155:F155" si="253">SUM(E147:E154)</f>
        <v>45246.583333333336</v>
      </c>
      <c r="F155" s="132">
        <f t="shared" si="253"/>
        <v>45246.583333333336</v>
      </c>
      <c r="G155" s="141">
        <f t="shared" si="246"/>
        <v>135739.75</v>
      </c>
      <c r="H155" s="133"/>
      <c r="I155" s="132">
        <f t="shared" ref="I155:K155" si="254">SUM(I147:I154)</f>
        <v>45246.583333333336</v>
      </c>
      <c r="J155" s="132">
        <f t="shared" si="254"/>
        <v>45246.583333333336</v>
      </c>
      <c r="K155" s="132">
        <f t="shared" si="254"/>
        <v>45246.583333333336</v>
      </c>
      <c r="L155" s="141">
        <f t="shared" si="248"/>
        <v>135739.75</v>
      </c>
      <c r="M155" s="133"/>
      <c r="N155" s="132">
        <f t="shared" ref="N155:P155" si="255">SUM(N147:N154)</f>
        <v>45246.583333333336</v>
      </c>
      <c r="O155" s="132">
        <f t="shared" si="255"/>
        <v>45246.583333333336</v>
      </c>
      <c r="P155" s="132">
        <f t="shared" si="255"/>
        <v>45246.583333333336</v>
      </c>
      <c r="Q155" s="141">
        <f t="shared" si="250"/>
        <v>135739.75</v>
      </c>
      <c r="R155" s="133"/>
      <c r="S155" s="132">
        <f t="shared" ref="S155:U155" si="256">SUM(S147:S154)</f>
        <v>45246.583333333336</v>
      </c>
      <c r="T155" s="132">
        <f t="shared" si="256"/>
        <v>45246.583333333336</v>
      </c>
      <c r="U155" s="132">
        <f t="shared" si="256"/>
        <v>45246.583333333336</v>
      </c>
      <c r="V155" s="141">
        <f t="shared" si="252"/>
        <v>135739.75</v>
      </c>
      <c r="W155" s="133"/>
      <c r="X155" s="136">
        <f>SUM(X149:X154)</f>
        <v>542959</v>
      </c>
    </row>
    <row r="156" spans="1:24" x14ac:dyDescent="0.3">
      <c r="A156" s="126"/>
      <c r="B156" s="127"/>
      <c r="C156" s="128"/>
      <c r="D156" s="127"/>
      <c r="E156" s="127"/>
      <c r="F156" s="127"/>
      <c r="G156" s="127"/>
      <c r="H156" s="128"/>
      <c r="I156" s="127"/>
      <c r="J156" s="127"/>
      <c r="K156" s="127"/>
      <c r="L156" s="127"/>
      <c r="M156" s="128"/>
      <c r="N156" s="127"/>
      <c r="O156" s="127"/>
      <c r="P156" s="127"/>
      <c r="Q156" s="127"/>
      <c r="R156" s="128"/>
      <c r="S156" s="127"/>
      <c r="T156" s="127"/>
      <c r="U156" s="127"/>
      <c r="V156" s="127"/>
      <c r="W156" s="128"/>
      <c r="X156" s="138"/>
    </row>
    <row r="157" spans="1:24" x14ac:dyDescent="0.3">
      <c r="A157" s="126" t="s">
        <v>25</v>
      </c>
      <c r="B157" s="139">
        <f>+B155+B146+B142</f>
        <v>811522</v>
      </c>
      <c r="C157" s="133"/>
      <c r="D157" s="139">
        <f t="shared" ref="D157:F157" si="257">+D155+D146+D142</f>
        <v>69860.166666666672</v>
      </c>
      <c r="E157" s="139">
        <f t="shared" si="257"/>
        <v>69860.166666666672</v>
      </c>
      <c r="F157" s="139">
        <f t="shared" si="257"/>
        <v>69860.166666666672</v>
      </c>
      <c r="G157" s="137">
        <f t="shared" ref="G157" si="258">SUM(D157:F157)</f>
        <v>209580.5</v>
      </c>
      <c r="H157" s="133"/>
      <c r="I157" s="139">
        <f t="shared" ref="I157:K157" si="259">+I155+I146+I142</f>
        <v>69860.166666666672</v>
      </c>
      <c r="J157" s="139">
        <f t="shared" si="259"/>
        <v>69860.166666666672</v>
      </c>
      <c r="K157" s="139">
        <f t="shared" si="259"/>
        <v>69860.166666666672</v>
      </c>
      <c r="L157" s="137">
        <f t="shared" ref="L157" si="260">SUM(I157:K157)</f>
        <v>209580.5</v>
      </c>
      <c r="M157" s="133"/>
      <c r="N157" s="139">
        <f>+N155+N146+N142</f>
        <v>69860.166666666672</v>
      </c>
      <c r="O157" s="139">
        <f t="shared" ref="O157:P157" si="261">+O155+O146+O142</f>
        <v>69860.166666666672</v>
      </c>
      <c r="P157" s="139">
        <f t="shared" si="261"/>
        <v>69860.166666666672</v>
      </c>
      <c r="Q157" s="137">
        <f t="shared" ref="Q157" si="262">SUM(N157:P157)</f>
        <v>209580.5</v>
      </c>
      <c r="R157" s="133"/>
      <c r="S157" s="139">
        <f>+S155+S146+S142</f>
        <v>69860.166666666672</v>
      </c>
      <c r="T157" s="139">
        <f t="shared" ref="T157:U157" si="263">+T155+T146+T142</f>
        <v>69860.166666666672</v>
      </c>
      <c r="U157" s="139">
        <f t="shared" si="263"/>
        <v>69860.166666666672</v>
      </c>
      <c r="V157" s="137">
        <f t="shared" ref="V157" si="264">SUM(S157:U157)</f>
        <v>209580.5</v>
      </c>
      <c r="W157" s="133"/>
      <c r="X157" s="140">
        <f>+X155+X146+X142</f>
        <v>838322</v>
      </c>
    </row>
    <row r="158" spans="1:24" x14ac:dyDescent="0.3">
      <c r="A158" s="126"/>
      <c r="B158" s="127"/>
      <c r="C158" s="128"/>
      <c r="D158" s="127"/>
      <c r="E158" s="127"/>
      <c r="F158" s="127"/>
      <c r="G158" s="127"/>
      <c r="H158" s="128"/>
      <c r="I158" s="127"/>
      <c r="J158" s="127"/>
      <c r="K158" s="127"/>
      <c r="L158" s="127"/>
      <c r="M158" s="128"/>
      <c r="N158" s="127"/>
      <c r="O158" s="127"/>
      <c r="P158" s="127"/>
      <c r="Q158" s="127"/>
      <c r="R158" s="128"/>
      <c r="S158" s="127"/>
      <c r="T158" s="127"/>
      <c r="U158" s="127"/>
      <c r="V158" s="127"/>
      <c r="W158" s="128"/>
      <c r="X158" s="138"/>
    </row>
    <row r="159" spans="1:24" x14ac:dyDescent="0.3">
      <c r="A159" s="126" t="s">
        <v>305</v>
      </c>
      <c r="B159" s="127"/>
      <c r="C159" s="128"/>
      <c r="D159" s="127"/>
      <c r="E159" s="127"/>
      <c r="F159" s="127"/>
      <c r="G159" s="127"/>
      <c r="H159" s="128"/>
      <c r="I159" s="127"/>
      <c r="J159" s="127"/>
      <c r="K159" s="127"/>
      <c r="L159" s="127"/>
      <c r="M159" s="128"/>
      <c r="N159" s="127"/>
      <c r="O159" s="127"/>
      <c r="P159" s="127"/>
      <c r="Q159" s="127"/>
      <c r="R159" s="128"/>
      <c r="S159" s="127"/>
      <c r="T159" s="127"/>
      <c r="U159" s="127"/>
      <c r="V159" s="127"/>
      <c r="W159" s="128"/>
      <c r="X159" s="138"/>
    </row>
    <row r="160" spans="1:24" x14ac:dyDescent="0.3">
      <c r="A160" s="126"/>
      <c r="B160" s="127"/>
      <c r="C160" s="128"/>
      <c r="D160" s="127"/>
      <c r="E160" s="127"/>
      <c r="F160" s="127"/>
      <c r="G160" s="127"/>
      <c r="H160" s="128"/>
      <c r="I160" s="127"/>
      <c r="J160" s="127"/>
      <c r="K160" s="127"/>
      <c r="L160" s="127"/>
      <c r="M160" s="128"/>
      <c r="N160" s="127"/>
      <c r="O160" s="127"/>
      <c r="P160" s="127"/>
      <c r="Q160" s="127"/>
      <c r="R160" s="128"/>
      <c r="S160" s="127"/>
      <c r="T160" s="127"/>
      <c r="U160" s="127"/>
      <c r="V160" s="127"/>
      <c r="W160" s="128"/>
      <c r="X160" s="138"/>
    </row>
    <row r="161" spans="1:24" x14ac:dyDescent="0.3">
      <c r="A161" s="126" t="s">
        <v>306</v>
      </c>
      <c r="B161" s="127"/>
      <c r="C161" s="128"/>
      <c r="D161" s="127"/>
      <c r="E161" s="127"/>
      <c r="F161" s="127"/>
      <c r="G161" s="127"/>
      <c r="H161" s="128"/>
      <c r="I161" s="127"/>
      <c r="J161" s="127"/>
      <c r="K161" s="127"/>
      <c r="L161" s="127"/>
      <c r="M161" s="128"/>
      <c r="N161" s="127"/>
      <c r="O161" s="127"/>
      <c r="P161" s="127"/>
      <c r="Q161" s="127"/>
      <c r="R161" s="128"/>
      <c r="S161" s="127"/>
      <c r="T161" s="127"/>
      <c r="U161" s="127"/>
      <c r="V161" s="127"/>
      <c r="W161" s="128"/>
      <c r="X161" s="138"/>
    </row>
    <row r="162" spans="1:24" x14ac:dyDescent="0.3">
      <c r="A162" s="126" t="s">
        <v>307</v>
      </c>
      <c r="B162" s="132">
        <v>73542</v>
      </c>
      <c r="C162" s="133"/>
      <c r="D162" s="132">
        <f>+$X162/12</f>
        <v>5289.583333333333</v>
      </c>
      <c r="E162" s="132">
        <f t="shared" ref="E162:F162" si="265">+$X162/12</f>
        <v>5289.583333333333</v>
      </c>
      <c r="F162" s="132">
        <f t="shared" si="265"/>
        <v>5289.583333333333</v>
      </c>
      <c r="G162" s="134">
        <f>SUM(D162:F162)</f>
        <v>15868.75</v>
      </c>
      <c r="H162" s="133"/>
      <c r="I162" s="132">
        <f>+$X162/12</f>
        <v>5289.583333333333</v>
      </c>
      <c r="J162" s="132">
        <f t="shared" ref="J162:K162" si="266">+$X162/12</f>
        <v>5289.583333333333</v>
      </c>
      <c r="K162" s="132">
        <f t="shared" si="266"/>
        <v>5289.583333333333</v>
      </c>
      <c r="L162" s="134">
        <f>SUM(I162:K162)</f>
        <v>15868.75</v>
      </c>
      <c r="M162" s="133"/>
      <c r="N162" s="132">
        <f>+$X162/12</f>
        <v>5289.583333333333</v>
      </c>
      <c r="O162" s="132">
        <f t="shared" ref="O162:P162" si="267">+$X162/12</f>
        <v>5289.583333333333</v>
      </c>
      <c r="P162" s="132">
        <f t="shared" si="267"/>
        <v>5289.583333333333</v>
      </c>
      <c r="Q162" s="134">
        <f>SUM(N162:P162)</f>
        <v>15868.75</v>
      </c>
      <c r="R162" s="133"/>
      <c r="S162" s="132">
        <f>+$X162/12</f>
        <v>5289.583333333333</v>
      </c>
      <c r="T162" s="132">
        <f t="shared" ref="T162:U162" si="268">+$X162/12</f>
        <v>5289.583333333333</v>
      </c>
      <c r="U162" s="132">
        <f t="shared" si="268"/>
        <v>5289.583333333333</v>
      </c>
      <c r="V162" s="134">
        <f>SUM(S162:U162)</f>
        <v>15868.75</v>
      </c>
      <c r="W162" s="133"/>
      <c r="X162" s="136">
        <v>63475</v>
      </c>
    </row>
    <row r="163" spans="1:24" x14ac:dyDescent="0.3">
      <c r="A163" s="126" t="s">
        <v>308</v>
      </c>
      <c r="B163" s="132">
        <f>SUM(B162)</f>
        <v>73542</v>
      </c>
      <c r="C163" s="133"/>
      <c r="D163" s="132">
        <f t="shared" ref="D163:G163" si="269">SUM(D162)</f>
        <v>5289.583333333333</v>
      </c>
      <c r="E163" s="132">
        <f t="shared" si="269"/>
        <v>5289.583333333333</v>
      </c>
      <c r="F163" s="132">
        <f t="shared" si="269"/>
        <v>5289.583333333333</v>
      </c>
      <c r="G163" s="141">
        <f t="shared" si="269"/>
        <v>15868.75</v>
      </c>
      <c r="H163" s="133"/>
      <c r="I163" s="132">
        <f t="shared" ref="I163:L163" si="270">SUM(I162)</f>
        <v>5289.583333333333</v>
      </c>
      <c r="J163" s="132">
        <f t="shared" si="270"/>
        <v>5289.583333333333</v>
      </c>
      <c r="K163" s="132">
        <f t="shared" si="270"/>
        <v>5289.583333333333</v>
      </c>
      <c r="L163" s="141">
        <f t="shared" si="270"/>
        <v>15868.75</v>
      </c>
      <c r="M163" s="133"/>
      <c r="N163" s="132">
        <f t="shared" ref="N163:Q163" si="271">SUM(N162)</f>
        <v>5289.583333333333</v>
      </c>
      <c r="O163" s="132">
        <f t="shared" si="271"/>
        <v>5289.583333333333</v>
      </c>
      <c r="P163" s="132">
        <f t="shared" si="271"/>
        <v>5289.583333333333</v>
      </c>
      <c r="Q163" s="141">
        <f t="shared" si="271"/>
        <v>15868.75</v>
      </c>
      <c r="R163" s="133"/>
      <c r="S163" s="132">
        <f t="shared" ref="S163:V163" si="272">SUM(S162)</f>
        <v>5289.583333333333</v>
      </c>
      <c r="T163" s="132">
        <f t="shared" si="272"/>
        <v>5289.583333333333</v>
      </c>
      <c r="U163" s="132">
        <f t="shared" si="272"/>
        <v>5289.583333333333</v>
      </c>
      <c r="V163" s="141">
        <f t="shared" si="272"/>
        <v>15868.75</v>
      </c>
      <c r="W163" s="133"/>
      <c r="X163" s="136">
        <f>SUM(X162)</f>
        <v>63475</v>
      </c>
    </row>
    <row r="164" spans="1:24" x14ac:dyDescent="0.3">
      <c r="A164" s="126"/>
      <c r="B164" s="127"/>
      <c r="C164" s="128"/>
      <c r="D164" s="127"/>
      <c r="E164" s="127"/>
      <c r="F164" s="127"/>
      <c r="G164" s="127"/>
      <c r="H164" s="128"/>
      <c r="I164" s="127"/>
      <c r="J164" s="127"/>
      <c r="K164" s="127"/>
      <c r="L164" s="127"/>
      <c r="M164" s="128"/>
      <c r="N164" s="127"/>
      <c r="O164" s="127"/>
      <c r="P164" s="127"/>
      <c r="Q164" s="127"/>
      <c r="R164" s="128"/>
      <c r="S164" s="127"/>
      <c r="T164" s="127"/>
      <c r="U164" s="127"/>
      <c r="V164" s="127"/>
      <c r="W164" s="128"/>
      <c r="X164" s="138"/>
    </row>
    <row r="165" spans="1:24" ht="28.8" x14ac:dyDescent="0.3">
      <c r="A165" s="126" t="s">
        <v>309</v>
      </c>
      <c r="B165" s="127"/>
      <c r="C165" s="128"/>
      <c r="D165" s="127"/>
      <c r="E165" s="127"/>
      <c r="F165" s="127"/>
      <c r="G165" s="127"/>
      <c r="H165" s="128"/>
      <c r="I165" s="127"/>
      <c r="J165" s="127"/>
      <c r="K165" s="127"/>
      <c r="L165" s="127"/>
      <c r="M165" s="128"/>
      <c r="N165" s="127"/>
      <c r="O165" s="127"/>
      <c r="P165" s="127"/>
      <c r="Q165" s="127"/>
      <c r="R165" s="128"/>
      <c r="S165" s="127"/>
      <c r="T165" s="127"/>
      <c r="U165" s="127"/>
      <c r="V165" s="127"/>
      <c r="W165" s="128"/>
      <c r="X165" s="138"/>
    </row>
    <row r="166" spans="1:24" x14ac:dyDescent="0.3">
      <c r="A166" s="126" t="s">
        <v>310</v>
      </c>
      <c r="B166" s="139">
        <v>45376</v>
      </c>
      <c r="C166" s="133"/>
      <c r="D166" s="139">
        <f t="shared" ref="D166:F167" si="273">+$X166/12</f>
        <v>3781.3333333333335</v>
      </c>
      <c r="E166" s="139">
        <f t="shared" si="273"/>
        <v>3781.3333333333335</v>
      </c>
      <c r="F166" s="139">
        <f t="shared" si="273"/>
        <v>3781.3333333333335</v>
      </c>
      <c r="G166" s="137">
        <f t="shared" ref="G166:G168" si="274">SUM(D166:F166)</f>
        <v>11344</v>
      </c>
      <c r="H166" s="133"/>
      <c r="I166" s="139">
        <f t="shared" ref="I166:K167" si="275">+$X166/12</f>
        <v>3781.3333333333335</v>
      </c>
      <c r="J166" s="139">
        <f t="shared" si="275"/>
        <v>3781.3333333333335</v>
      </c>
      <c r="K166" s="139">
        <f t="shared" si="275"/>
        <v>3781.3333333333335</v>
      </c>
      <c r="L166" s="137">
        <f t="shared" ref="L166:L168" si="276">SUM(I166:K166)</f>
        <v>11344</v>
      </c>
      <c r="M166" s="133"/>
      <c r="N166" s="139">
        <f t="shared" ref="N166:P167" si="277">+$X166/12</f>
        <v>3781.3333333333335</v>
      </c>
      <c r="O166" s="139">
        <f t="shared" si="277"/>
        <v>3781.3333333333335</v>
      </c>
      <c r="P166" s="139">
        <f t="shared" si="277"/>
        <v>3781.3333333333335</v>
      </c>
      <c r="Q166" s="137">
        <f t="shared" ref="Q166:Q167" si="278">SUM(N166:P166)</f>
        <v>11344</v>
      </c>
      <c r="R166" s="133"/>
      <c r="S166" s="139">
        <f t="shared" ref="S166:U167" si="279">+$X166/12</f>
        <v>3781.3333333333335</v>
      </c>
      <c r="T166" s="139">
        <f t="shared" si="279"/>
        <v>3781.3333333333335</v>
      </c>
      <c r="U166" s="139">
        <f t="shared" si="279"/>
        <v>3781.3333333333335</v>
      </c>
      <c r="V166" s="137">
        <f t="shared" ref="V166:V167" si="280">SUM(S166:U166)</f>
        <v>11344</v>
      </c>
      <c r="W166" s="133"/>
      <c r="X166" s="140">
        <v>45376</v>
      </c>
    </row>
    <row r="167" spans="1:24" x14ac:dyDescent="0.3">
      <c r="A167" s="126" t="s">
        <v>311</v>
      </c>
      <c r="B167" s="132">
        <v>167682</v>
      </c>
      <c r="C167" s="133"/>
      <c r="D167" s="132">
        <f t="shared" si="273"/>
        <v>16675.5</v>
      </c>
      <c r="E167" s="132">
        <f t="shared" si="273"/>
        <v>16675.5</v>
      </c>
      <c r="F167" s="132">
        <f t="shared" si="273"/>
        <v>16675.5</v>
      </c>
      <c r="G167" s="134">
        <f t="shared" si="274"/>
        <v>50026.5</v>
      </c>
      <c r="H167" s="133"/>
      <c r="I167" s="132">
        <f t="shared" si="275"/>
        <v>16675.5</v>
      </c>
      <c r="J167" s="132">
        <f t="shared" si="275"/>
        <v>16675.5</v>
      </c>
      <c r="K167" s="132">
        <f t="shared" si="275"/>
        <v>16675.5</v>
      </c>
      <c r="L167" s="134">
        <f t="shared" si="276"/>
        <v>50026.5</v>
      </c>
      <c r="M167" s="133"/>
      <c r="N167" s="132">
        <f t="shared" si="277"/>
        <v>16675.5</v>
      </c>
      <c r="O167" s="132">
        <f t="shared" si="277"/>
        <v>16675.5</v>
      </c>
      <c r="P167" s="132">
        <f t="shared" si="277"/>
        <v>16675.5</v>
      </c>
      <c r="Q167" s="134">
        <f t="shared" si="278"/>
        <v>50026.5</v>
      </c>
      <c r="R167" s="133"/>
      <c r="S167" s="132">
        <f t="shared" si="279"/>
        <v>16675.5</v>
      </c>
      <c r="T167" s="132">
        <f t="shared" si="279"/>
        <v>16675.5</v>
      </c>
      <c r="U167" s="132">
        <f t="shared" si="279"/>
        <v>16675.5</v>
      </c>
      <c r="V167" s="134">
        <f t="shared" si="280"/>
        <v>50026.5</v>
      </c>
      <c r="W167" s="133"/>
      <c r="X167" s="136">
        <v>200106</v>
      </c>
    </row>
    <row r="168" spans="1:24" ht="28.8" x14ac:dyDescent="0.3">
      <c r="A168" s="126" t="s">
        <v>312</v>
      </c>
      <c r="B168" s="132">
        <f>SUM(B166:B167)</f>
        <v>213058</v>
      </c>
      <c r="C168" s="133"/>
      <c r="D168" s="132">
        <f>SUM(D166:D167)</f>
        <v>20456.833333333332</v>
      </c>
      <c r="E168" s="132">
        <f t="shared" ref="E168:F168" si="281">SUM(E166:E167)</f>
        <v>20456.833333333332</v>
      </c>
      <c r="F168" s="132">
        <f t="shared" si="281"/>
        <v>20456.833333333332</v>
      </c>
      <c r="G168" s="141">
        <f t="shared" si="274"/>
        <v>61370.5</v>
      </c>
      <c r="H168" s="133"/>
      <c r="I168" s="132">
        <f t="shared" ref="I168:K168" si="282">SUM(I166:I167)</f>
        <v>20456.833333333332</v>
      </c>
      <c r="J168" s="132">
        <f t="shared" si="282"/>
        <v>20456.833333333332</v>
      </c>
      <c r="K168" s="132">
        <f t="shared" si="282"/>
        <v>20456.833333333332</v>
      </c>
      <c r="L168" s="141">
        <f t="shared" si="276"/>
        <v>61370.5</v>
      </c>
      <c r="M168" s="133"/>
      <c r="N168" s="132">
        <f>SUM(N166:N167)</f>
        <v>20456.833333333332</v>
      </c>
      <c r="O168" s="132">
        <f>SUM(O166:O167)</f>
        <v>20456.833333333332</v>
      </c>
      <c r="P168" s="132">
        <f>SUM(P166:P167)</f>
        <v>20456.833333333332</v>
      </c>
      <c r="Q168" s="132">
        <f>SUM(Q165:Q167)</f>
        <v>61370.5</v>
      </c>
      <c r="R168" s="133"/>
      <c r="S168" s="132">
        <f t="shared" ref="S168:U168" si="283">SUM(S166:S167)</f>
        <v>20456.833333333332</v>
      </c>
      <c r="T168" s="132">
        <f t="shared" si="283"/>
        <v>20456.833333333332</v>
      </c>
      <c r="U168" s="132">
        <f t="shared" si="283"/>
        <v>20456.833333333332</v>
      </c>
      <c r="V168" s="132">
        <f>SUM(V165:V167)</f>
        <v>61370.5</v>
      </c>
      <c r="W168" s="133"/>
      <c r="X168" s="136">
        <f>SUM(X165:X167)</f>
        <v>245482</v>
      </c>
    </row>
    <row r="169" spans="1:24" x14ac:dyDescent="0.3">
      <c r="A169" s="126"/>
      <c r="B169" s="127"/>
      <c r="C169" s="128"/>
      <c r="D169" s="127"/>
      <c r="E169" s="127"/>
      <c r="F169" s="127"/>
      <c r="G169" s="127"/>
      <c r="H169" s="128"/>
      <c r="I169" s="127"/>
      <c r="J169" s="127"/>
      <c r="K169" s="127"/>
      <c r="L169" s="127"/>
      <c r="M169" s="128"/>
      <c r="N169" s="127"/>
      <c r="O169" s="127"/>
      <c r="P169" s="127"/>
      <c r="Q169" s="127"/>
      <c r="R169" s="128"/>
      <c r="S169" s="127"/>
      <c r="T169" s="127"/>
      <c r="U169" s="127"/>
      <c r="V169" s="127"/>
      <c r="W169" s="128"/>
      <c r="X169" s="138"/>
    </row>
    <row r="170" spans="1:24" x14ac:dyDescent="0.3">
      <c r="A170" s="126" t="s">
        <v>313</v>
      </c>
      <c r="B170" s="127"/>
      <c r="C170" s="128"/>
      <c r="D170" s="127"/>
      <c r="E170" s="127"/>
      <c r="F170" s="127"/>
      <c r="G170" s="127"/>
      <c r="H170" s="128"/>
      <c r="I170" s="127"/>
      <c r="J170" s="127"/>
      <c r="K170" s="127"/>
      <c r="L170" s="127"/>
      <c r="M170" s="128"/>
      <c r="N170" s="127"/>
      <c r="O170" s="127"/>
      <c r="P170" s="127"/>
      <c r="Q170" s="127"/>
      <c r="R170" s="128"/>
      <c r="S170" s="127"/>
      <c r="T170" s="127"/>
      <c r="U170" s="127"/>
      <c r="V170" s="127"/>
      <c r="W170" s="128"/>
      <c r="X170" s="138"/>
    </row>
    <row r="171" spans="1:24" x14ac:dyDescent="0.3">
      <c r="A171" s="126" t="s">
        <v>314</v>
      </c>
      <c r="B171" s="132">
        <v>54050</v>
      </c>
      <c r="C171" s="133"/>
      <c r="D171" s="132">
        <f>+$X171/12</f>
        <v>5808.5</v>
      </c>
      <c r="E171" s="132">
        <f t="shared" ref="E171:F171" si="284">+$X171/12</f>
        <v>5808.5</v>
      </c>
      <c r="F171" s="132">
        <f t="shared" si="284"/>
        <v>5808.5</v>
      </c>
      <c r="G171" s="134">
        <f>SUM(D171:F171)</f>
        <v>17425.5</v>
      </c>
      <c r="H171" s="133"/>
      <c r="I171" s="132">
        <f>+$X171/12</f>
        <v>5808.5</v>
      </c>
      <c r="J171" s="132">
        <f t="shared" ref="J171:K171" si="285">+$X171/12</f>
        <v>5808.5</v>
      </c>
      <c r="K171" s="132">
        <f t="shared" si="285"/>
        <v>5808.5</v>
      </c>
      <c r="L171" s="134">
        <f>SUM(I171:K171)</f>
        <v>17425.5</v>
      </c>
      <c r="M171" s="133"/>
      <c r="N171" s="132">
        <f>+$X171/12</f>
        <v>5808.5</v>
      </c>
      <c r="O171" s="132">
        <f t="shared" ref="O171:P171" si="286">+$X171/12</f>
        <v>5808.5</v>
      </c>
      <c r="P171" s="132">
        <f t="shared" si="286"/>
        <v>5808.5</v>
      </c>
      <c r="Q171" s="134">
        <f>SUM(N171:P171)</f>
        <v>17425.5</v>
      </c>
      <c r="R171" s="133"/>
      <c r="S171" s="132">
        <f>+$X171/12</f>
        <v>5808.5</v>
      </c>
      <c r="T171" s="132">
        <f t="shared" ref="T171:U171" si="287">+$X171/12</f>
        <v>5808.5</v>
      </c>
      <c r="U171" s="132">
        <f t="shared" si="287"/>
        <v>5808.5</v>
      </c>
      <c r="V171" s="134">
        <f>SUM(S171:U171)</f>
        <v>17425.5</v>
      </c>
      <c r="W171" s="133"/>
      <c r="X171" s="136">
        <v>69702</v>
      </c>
    </row>
    <row r="172" spans="1:24" x14ac:dyDescent="0.3">
      <c r="A172" s="126" t="s">
        <v>315</v>
      </c>
      <c r="B172" s="132">
        <f>SUM(B171)</f>
        <v>54050</v>
      </c>
      <c r="C172" s="133"/>
      <c r="D172" s="132">
        <f t="shared" ref="D172:G172" si="288">SUM(D171)</f>
        <v>5808.5</v>
      </c>
      <c r="E172" s="132">
        <f t="shared" si="288"/>
        <v>5808.5</v>
      </c>
      <c r="F172" s="132">
        <f t="shared" si="288"/>
        <v>5808.5</v>
      </c>
      <c r="G172" s="141">
        <f t="shared" si="288"/>
        <v>17425.5</v>
      </c>
      <c r="H172" s="133"/>
      <c r="I172" s="132">
        <f t="shared" ref="I172:L172" si="289">SUM(I171)</f>
        <v>5808.5</v>
      </c>
      <c r="J172" s="132">
        <f t="shared" si="289"/>
        <v>5808.5</v>
      </c>
      <c r="K172" s="132">
        <f t="shared" si="289"/>
        <v>5808.5</v>
      </c>
      <c r="L172" s="141">
        <f t="shared" si="289"/>
        <v>17425.5</v>
      </c>
      <c r="M172" s="133"/>
      <c r="N172" s="132">
        <f t="shared" ref="N172:Q172" si="290">SUM(N171)</f>
        <v>5808.5</v>
      </c>
      <c r="O172" s="132">
        <f t="shared" si="290"/>
        <v>5808.5</v>
      </c>
      <c r="P172" s="132">
        <f t="shared" si="290"/>
        <v>5808.5</v>
      </c>
      <c r="Q172" s="141">
        <f t="shared" si="290"/>
        <v>17425.5</v>
      </c>
      <c r="R172" s="133"/>
      <c r="S172" s="132">
        <f t="shared" ref="S172:V172" si="291">SUM(S171)</f>
        <v>5808.5</v>
      </c>
      <c r="T172" s="132">
        <f t="shared" si="291"/>
        <v>5808.5</v>
      </c>
      <c r="U172" s="132">
        <f t="shared" si="291"/>
        <v>5808.5</v>
      </c>
      <c r="V172" s="141">
        <f t="shared" si="291"/>
        <v>17425.5</v>
      </c>
      <c r="W172" s="133"/>
      <c r="X172" s="136">
        <f>SUM(X171)</f>
        <v>69702</v>
      </c>
    </row>
    <row r="173" spans="1:24" x14ac:dyDescent="0.3">
      <c r="A173" s="126"/>
      <c r="B173" s="127"/>
      <c r="C173" s="128"/>
      <c r="D173" s="127"/>
      <c r="E173" s="127"/>
      <c r="F173" s="127"/>
      <c r="G173" s="127"/>
      <c r="H173" s="128"/>
      <c r="I173" s="127"/>
      <c r="J173" s="127"/>
      <c r="K173" s="127"/>
      <c r="L173" s="127"/>
      <c r="M173" s="128"/>
      <c r="N173" s="127"/>
      <c r="O173" s="127"/>
      <c r="P173" s="127"/>
      <c r="Q173" s="127"/>
      <c r="R173" s="128"/>
      <c r="S173" s="127"/>
      <c r="T173" s="127"/>
      <c r="U173" s="127"/>
      <c r="V173" s="127"/>
      <c r="W173" s="128"/>
      <c r="X173" s="138"/>
    </row>
    <row r="174" spans="1:24" x14ac:dyDescent="0.3">
      <c r="A174" s="126" t="s">
        <v>316</v>
      </c>
      <c r="B174" s="127"/>
      <c r="C174" s="128"/>
      <c r="D174" s="127"/>
      <c r="E174" s="127"/>
      <c r="F174" s="127"/>
      <c r="G174" s="127"/>
      <c r="H174" s="128"/>
      <c r="I174" s="127"/>
      <c r="J174" s="127"/>
      <c r="K174" s="127"/>
      <c r="L174" s="127"/>
      <c r="M174" s="128"/>
      <c r="N174" s="127"/>
      <c r="O174" s="127"/>
      <c r="P174" s="127"/>
      <c r="Q174" s="127"/>
      <c r="R174" s="128"/>
      <c r="S174" s="127"/>
      <c r="T174" s="127"/>
      <c r="U174" s="127"/>
      <c r="V174" s="127"/>
      <c r="W174" s="128"/>
      <c r="X174" s="138"/>
    </row>
    <row r="175" spans="1:24" x14ac:dyDescent="0.3">
      <c r="A175" s="126" t="s">
        <v>317</v>
      </c>
      <c r="B175" s="139">
        <v>202349</v>
      </c>
      <c r="C175" s="133"/>
      <c r="D175" s="139">
        <f t="shared" ref="D175:F177" si="292">+$X175/12</f>
        <v>16977.5</v>
      </c>
      <c r="E175" s="139">
        <f t="shared" si="292"/>
        <v>16977.5</v>
      </c>
      <c r="F175" s="139">
        <f t="shared" si="292"/>
        <v>16977.5</v>
      </c>
      <c r="G175" s="137">
        <f t="shared" ref="G175:G178" si="293">SUM(D175:F175)</f>
        <v>50932.5</v>
      </c>
      <c r="H175" s="133"/>
      <c r="I175" s="139">
        <f t="shared" ref="I175:K177" si="294">+$X175/12</f>
        <v>16977.5</v>
      </c>
      <c r="J175" s="139">
        <f t="shared" si="294"/>
        <v>16977.5</v>
      </c>
      <c r="K175" s="139">
        <f t="shared" si="294"/>
        <v>16977.5</v>
      </c>
      <c r="L175" s="137">
        <f t="shared" ref="L175:L177" si="295">SUM(I175:K175)</f>
        <v>50932.5</v>
      </c>
      <c r="M175" s="133"/>
      <c r="N175" s="139">
        <f t="shared" ref="N175:P177" si="296">+$X175/12</f>
        <v>16977.5</v>
      </c>
      <c r="O175" s="139">
        <f t="shared" si="296"/>
        <v>16977.5</v>
      </c>
      <c r="P175" s="139">
        <f t="shared" si="296"/>
        <v>16977.5</v>
      </c>
      <c r="Q175" s="137">
        <f t="shared" ref="Q175:Q178" si="297">SUM(N175:P175)</f>
        <v>50932.5</v>
      </c>
      <c r="R175" s="133"/>
      <c r="S175" s="139">
        <f t="shared" ref="S175:U177" si="298">+$X175/12</f>
        <v>16977.5</v>
      </c>
      <c r="T175" s="139">
        <f t="shared" si="298"/>
        <v>16977.5</v>
      </c>
      <c r="U175" s="139">
        <f t="shared" si="298"/>
        <v>16977.5</v>
      </c>
      <c r="V175" s="137">
        <f t="shared" ref="V175:V177" si="299">SUM(S175:U175)</f>
        <v>50932.5</v>
      </c>
      <c r="W175" s="133"/>
      <c r="X175" s="140">
        <v>203730</v>
      </c>
    </row>
    <row r="176" spans="1:24" x14ac:dyDescent="0.3">
      <c r="A176" s="126" t="s">
        <v>318</v>
      </c>
      <c r="B176" s="139">
        <v>4000</v>
      </c>
      <c r="C176" s="133"/>
      <c r="D176" s="139">
        <f t="shared" si="292"/>
        <v>333.33333333333331</v>
      </c>
      <c r="E176" s="139">
        <f t="shared" si="292"/>
        <v>333.33333333333331</v>
      </c>
      <c r="F176" s="139">
        <f t="shared" si="292"/>
        <v>333.33333333333331</v>
      </c>
      <c r="G176" s="137">
        <f t="shared" si="293"/>
        <v>1000</v>
      </c>
      <c r="H176" s="133"/>
      <c r="I176" s="139">
        <f t="shared" si="294"/>
        <v>333.33333333333331</v>
      </c>
      <c r="J176" s="139">
        <f t="shared" si="294"/>
        <v>333.33333333333331</v>
      </c>
      <c r="K176" s="139">
        <f t="shared" si="294"/>
        <v>333.33333333333331</v>
      </c>
      <c r="L176" s="137">
        <f t="shared" si="295"/>
        <v>1000</v>
      </c>
      <c r="M176" s="133"/>
      <c r="N176" s="139">
        <f t="shared" si="296"/>
        <v>333.33333333333331</v>
      </c>
      <c r="O176" s="139">
        <f t="shared" si="296"/>
        <v>333.33333333333331</v>
      </c>
      <c r="P176" s="139">
        <f t="shared" si="296"/>
        <v>333.33333333333331</v>
      </c>
      <c r="Q176" s="137">
        <f t="shared" si="297"/>
        <v>1000</v>
      </c>
      <c r="R176" s="133"/>
      <c r="S176" s="139">
        <f t="shared" si="298"/>
        <v>333.33333333333331</v>
      </c>
      <c r="T176" s="139">
        <f t="shared" si="298"/>
        <v>333.33333333333331</v>
      </c>
      <c r="U176" s="139">
        <f t="shared" si="298"/>
        <v>333.33333333333331</v>
      </c>
      <c r="V176" s="137">
        <f t="shared" si="299"/>
        <v>1000</v>
      </c>
      <c r="W176" s="133"/>
      <c r="X176" s="140">
        <v>4000</v>
      </c>
    </row>
    <row r="177" spans="1:24" x14ac:dyDescent="0.3">
      <c r="A177" s="126" t="s">
        <v>319</v>
      </c>
      <c r="B177" s="132">
        <v>12000</v>
      </c>
      <c r="C177" s="133"/>
      <c r="D177" s="132">
        <f t="shared" si="292"/>
        <v>1000</v>
      </c>
      <c r="E177" s="132">
        <f t="shared" si="292"/>
        <v>1000</v>
      </c>
      <c r="F177" s="132">
        <f t="shared" si="292"/>
        <v>1000</v>
      </c>
      <c r="G177" s="134">
        <f t="shared" si="293"/>
        <v>3000</v>
      </c>
      <c r="H177" s="133"/>
      <c r="I177" s="132">
        <f t="shared" si="294"/>
        <v>1000</v>
      </c>
      <c r="J177" s="132">
        <f t="shared" si="294"/>
        <v>1000</v>
      </c>
      <c r="K177" s="132">
        <f t="shared" si="294"/>
        <v>1000</v>
      </c>
      <c r="L177" s="134">
        <f t="shared" si="295"/>
        <v>3000</v>
      </c>
      <c r="M177" s="133"/>
      <c r="N177" s="132">
        <f t="shared" si="296"/>
        <v>1000</v>
      </c>
      <c r="O177" s="132">
        <f t="shared" si="296"/>
        <v>1000</v>
      </c>
      <c r="P177" s="132">
        <f t="shared" si="296"/>
        <v>1000</v>
      </c>
      <c r="Q177" s="134">
        <f t="shared" si="297"/>
        <v>3000</v>
      </c>
      <c r="R177" s="133"/>
      <c r="S177" s="132">
        <f t="shared" si="298"/>
        <v>1000</v>
      </c>
      <c r="T177" s="132">
        <f t="shared" si="298"/>
        <v>1000</v>
      </c>
      <c r="U177" s="132">
        <f t="shared" si="298"/>
        <v>1000</v>
      </c>
      <c r="V177" s="134">
        <f t="shared" si="299"/>
        <v>3000</v>
      </c>
      <c r="W177" s="133"/>
      <c r="X177" s="136">
        <v>12000</v>
      </c>
    </row>
    <row r="178" spans="1:24" ht="28.8" x14ac:dyDescent="0.3">
      <c r="A178" s="126" t="s">
        <v>320</v>
      </c>
      <c r="B178" s="132">
        <f>SUM(B175:B177)</f>
        <v>218349</v>
      </c>
      <c r="C178" s="133"/>
      <c r="D178" s="132">
        <f t="shared" ref="D178:F178" si="300">SUM(D175:D177)</f>
        <v>18310.833333333332</v>
      </c>
      <c r="E178" s="132">
        <f t="shared" si="300"/>
        <v>18310.833333333332</v>
      </c>
      <c r="F178" s="132">
        <f t="shared" si="300"/>
        <v>18310.833333333332</v>
      </c>
      <c r="G178" s="141">
        <f t="shared" si="293"/>
        <v>54932.5</v>
      </c>
      <c r="H178" s="133"/>
      <c r="I178" s="132">
        <f>SUM(I175:I177)</f>
        <v>18310.833333333332</v>
      </c>
      <c r="J178" s="132">
        <f t="shared" ref="J178:K178" si="301">SUM(J175:J177)</f>
        <v>18310.833333333332</v>
      </c>
      <c r="K178" s="132">
        <f t="shared" si="301"/>
        <v>18310.833333333332</v>
      </c>
      <c r="L178" s="141">
        <f>SUM(I178:K178)</f>
        <v>54932.5</v>
      </c>
      <c r="M178" s="133"/>
      <c r="N178" s="132">
        <f>SUM(N175:N177)</f>
        <v>18310.833333333332</v>
      </c>
      <c r="O178" s="132">
        <f t="shared" ref="O178:P178" si="302">SUM(O175:O177)</f>
        <v>18310.833333333332</v>
      </c>
      <c r="P178" s="132">
        <f t="shared" si="302"/>
        <v>18310.833333333332</v>
      </c>
      <c r="Q178" s="141">
        <f t="shared" si="297"/>
        <v>54932.5</v>
      </c>
      <c r="R178" s="133"/>
      <c r="S178" s="132">
        <f>SUM(S175:S177)</f>
        <v>18310.833333333332</v>
      </c>
      <c r="T178" s="132">
        <f t="shared" ref="T178:U178" si="303">SUM(T175:T177)</f>
        <v>18310.833333333332</v>
      </c>
      <c r="U178" s="132">
        <f t="shared" si="303"/>
        <v>18310.833333333332</v>
      </c>
      <c r="V178" s="141">
        <f>SUM(S178:U178)</f>
        <v>54932.5</v>
      </c>
      <c r="W178" s="133"/>
      <c r="X178" s="136">
        <f>SUM(X175:X177)</f>
        <v>219730</v>
      </c>
    </row>
    <row r="179" spans="1:24" x14ac:dyDescent="0.3">
      <c r="A179" s="126"/>
      <c r="B179" s="127"/>
      <c r="C179" s="128"/>
      <c r="D179" s="127"/>
      <c r="E179" s="127"/>
      <c r="F179" s="127"/>
      <c r="G179" s="127"/>
      <c r="H179" s="128"/>
      <c r="I179" s="127"/>
      <c r="J179" s="127"/>
      <c r="K179" s="127"/>
      <c r="L179" s="127"/>
      <c r="M179" s="128"/>
      <c r="N179" s="127"/>
      <c r="O179" s="127"/>
      <c r="P179" s="127"/>
      <c r="Q179" s="127"/>
      <c r="R179" s="128"/>
      <c r="S179" s="127"/>
      <c r="T179" s="127"/>
      <c r="U179" s="127"/>
      <c r="V179" s="127"/>
      <c r="W179" s="128"/>
      <c r="X179" s="138"/>
    </row>
    <row r="180" spans="1:24" x14ac:dyDescent="0.3">
      <c r="A180" s="126" t="s">
        <v>321</v>
      </c>
      <c r="B180" s="127"/>
      <c r="C180" s="128"/>
      <c r="D180" s="127"/>
      <c r="E180" s="127"/>
      <c r="F180" s="127"/>
      <c r="G180" s="127"/>
      <c r="H180" s="128"/>
      <c r="I180" s="127"/>
      <c r="J180" s="127"/>
      <c r="K180" s="127"/>
      <c r="L180" s="127"/>
      <c r="M180" s="128"/>
      <c r="N180" s="127"/>
      <c r="O180" s="127"/>
      <c r="P180" s="127"/>
      <c r="Q180" s="127"/>
      <c r="R180" s="128"/>
      <c r="S180" s="127"/>
      <c r="T180" s="127"/>
      <c r="U180" s="127"/>
      <c r="V180" s="127"/>
      <c r="W180" s="128"/>
      <c r="X180" s="138"/>
    </row>
    <row r="181" spans="1:24" x14ac:dyDescent="0.3">
      <c r="A181" s="126" t="s">
        <v>322</v>
      </c>
      <c r="B181" s="132">
        <v>35735</v>
      </c>
      <c r="C181" s="133"/>
      <c r="D181" s="132">
        <f>+$X181/12</f>
        <v>2873.75</v>
      </c>
      <c r="E181" s="132">
        <f t="shared" ref="E181:F181" si="304">+$X181/12</f>
        <v>2873.75</v>
      </c>
      <c r="F181" s="132">
        <f t="shared" si="304"/>
        <v>2873.75</v>
      </c>
      <c r="G181" s="134">
        <f>SUM(D181:F181)</f>
        <v>8621.25</v>
      </c>
      <c r="H181" s="133"/>
      <c r="I181" s="132">
        <f>+$X181/12</f>
        <v>2873.75</v>
      </c>
      <c r="J181" s="132">
        <f t="shared" ref="J181:K181" si="305">+$X181/12</f>
        <v>2873.75</v>
      </c>
      <c r="K181" s="132">
        <f t="shared" si="305"/>
        <v>2873.75</v>
      </c>
      <c r="L181" s="134">
        <f>SUM(I181:K181)</f>
        <v>8621.25</v>
      </c>
      <c r="M181" s="133"/>
      <c r="N181" s="132">
        <f>+$X181/12</f>
        <v>2873.75</v>
      </c>
      <c r="O181" s="132">
        <f t="shared" ref="O181:P181" si="306">+$X181/12</f>
        <v>2873.75</v>
      </c>
      <c r="P181" s="132">
        <f t="shared" si="306"/>
        <v>2873.75</v>
      </c>
      <c r="Q181" s="134">
        <f>SUM(N181:P181)</f>
        <v>8621.25</v>
      </c>
      <c r="R181" s="133"/>
      <c r="S181" s="132">
        <f>+$X181/12</f>
        <v>2873.75</v>
      </c>
      <c r="T181" s="132">
        <f t="shared" ref="T181:U181" si="307">+$X181/12</f>
        <v>2873.75</v>
      </c>
      <c r="U181" s="132">
        <f t="shared" si="307"/>
        <v>2873.75</v>
      </c>
      <c r="V181" s="134">
        <f>SUM(S181:U181)</f>
        <v>8621.25</v>
      </c>
      <c r="W181" s="133"/>
      <c r="X181" s="136">
        <v>34485</v>
      </c>
    </row>
    <row r="182" spans="1:24" x14ac:dyDescent="0.3">
      <c r="A182" s="126" t="s">
        <v>323</v>
      </c>
      <c r="B182" s="132">
        <f>SUM(B181)</f>
        <v>35735</v>
      </c>
      <c r="C182" s="133"/>
      <c r="D182" s="132">
        <f t="shared" ref="D182:G182" si="308">SUM(D181)</f>
        <v>2873.75</v>
      </c>
      <c r="E182" s="132">
        <f t="shared" si="308"/>
        <v>2873.75</v>
      </c>
      <c r="F182" s="132">
        <f t="shared" si="308"/>
        <v>2873.75</v>
      </c>
      <c r="G182" s="141">
        <f t="shared" si="308"/>
        <v>8621.25</v>
      </c>
      <c r="H182" s="133"/>
      <c r="I182" s="132">
        <f t="shared" ref="I182:L182" si="309">SUM(I181)</f>
        <v>2873.75</v>
      </c>
      <c r="J182" s="132">
        <f t="shared" si="309"/>
        <v>2873.75</v>
      </c>
      <c r="K182" s="132">
        <f t="shared" si="309"/>
        <v>2873.75</v>
      </c>
      <c r="L182" s="141">
        <f t="shared" si="309"/>
        <v>8621.25</v>
      </c>
      <c r="M182" s="133"/>
      <c r="N182" s="132">
        <f t="shared" ref="N182:Q182" si="310">SUM(N181)</f>
        <v>2873.75</v>
      </c>
      <c r="O182" s="132">
        <f t="shared" si="310"/>
        <v>2873.75</v>
      </c>
      <c r="P182" s="132">
        <f t="shared" si="310"/>
        <v>2873.75</v>
      </c>
      <c r="Q182" s="141">
        <f t="shared" si="310"/>
        <v>8621.25</v>
      </c>
      <c r="R182" s="133"/>
      <c r="S182" s="132">
        <f t="shared" ref="S182:V182" si="311">SUM(S181)</f>
        <v>2873.75</v>
      </c>
      <c r="T182" s="132">
        <f t="shared" si="311"/>
        <v>2873.75</v>
      </c>
      <c r="U182" s="132">
        <f t="shared" si="311"/>
        <v>2873.75</v>
      </c>
      <c r="V182" s="141">
        <f t="shared" si="311"/>
        <v>8621.25</v>
      </c>
      <c r="W182" s="133"/>
      <c r="X182" s="136">
        <f>SUM(X181)</f>
        <v>34485</v>
      </c>
    </row>
    <row r="183" spans="1:24" x14ac:dyDescent="0.3">
      <c r="A183" s="126"/>
      <c r="B183" s="127"/>
      <c r="C183" s="128"/>
      <c r="D183" s="127"/>
      <c r="E183" s="127"/>
      <c r="F183" s="127"/>
      <c r="G183" s="127"/>
      <c r="H183" s="128"/>
      <c r="I183" s="127"/>
      <c r="J183" s="127"/>
      <c r="K183" s="127"/>
      <c r="L183" s="127"/>
      <c r="M183" s="128"/>
      <c r="N183" s="127"/>
      <c r="O183" s="127"/>
      <c r="P183" s="127"/>
      <c r="Q183" s="127"/>
      <c r="R183" s="128"/>
      <c r="S183" s="127"/>
      <c r="T183" s="127"/>
      <c r="U183" s="127"/>
      <c r="V183" s="127"/>
      <c r="W183" s="128"/>
      <c r="X183" s="138"/>
    </row>
    <row r="184" spans="1:24" x14ac:dyDescent="0.3">
      <c r="A184" s="126" t="s">
        <v>324</v>
      </c>
      <c r="B184" s="127"/>
      <c r="C184" s="128"/>
      <c r="D184" s="127"/>
      <c r="E184" s="127"/>
      <c r="F184" s="127"/>
      <c r="G184" s="127"/>
      <c r="H184" s="128"/>
      <c r="I184" s="127"/>
      <c r="J184" s="127"/>
      <c r="K184" s="127"/>
      <c r="L184" s="127"/>
      <c r="M184" s="128"/>
      <c r="N184" s="127"/>
      <c r="O184" s="127"/>
      <c r="P184" s="127"/>
      <c r="Q184" s="127"/>
      <c r="R184" s="128"/>
      <c r="S184" s="127"/>
      <c r="T184" s="127"/>
      <c r="U184" s="127"/>
      <c r="V184" s="127"/>
      <c r="W184" s="128"/>
      <c r="X184" s="138"/>
    </row>
    <row r="185" spans="1:24" x14ac:dyDescent="0.3">
      <c r="A185" s="126" t="s">
        <v>325</v>
      </c>
      <c r="B185" s="132">
        <v>10850</v>
      </c>
      <c r="C185" s="133"/>
      <c r="D185" s="132">
        <f>+$X185/12</f>
        <v>666.66666666666663</v>
      </c>
      <c r="E185" s="132">
        <f t="shared" ref="E185:F185" si="312">+$X185/12</f>
        <v>666.66666666666663</v>
      </c>
      <c r="F185" s="132">
        <f t="shared" si="312"/>
        <v>666.66666666666663</v>
      </c>
      <c r="G185" s="134">
        <f>SUM(D185:F185)</f>
        <v>2000</v>
      </c>
      <c r="H185" s="133"/>
      <c r="I185" s="132">
        <f>+$X185/12</f>
        <v>666.66666666666663</v>
      </c>
      <c r="J185" s="132">
        <f t="shared" ref="J185:K185" si="313">+$X185/12</f>
        <v>666.66666666666663</v>
      </c>
      <c r="K185" s="132">
        <f t="shared" si="313"/>
        <v>666.66666666666663</v>
      </c>
      <c r="L185" s="134">
        <f>SUM(I185:K185)</f>
        <v>2000</v>
      </c>
      <c r="M185" s="133"/>
      <c r="N185" s="132">
        <f>+$X185/12</f>
        <v>666.66666666666663</v>
      </c>
      <c r="O185" s="132">
        <f t="shared" ref="O185:P185" si="314">+$X185/12</f>
        <v>666.66666666666663</v>
      </c>
      <c r="P185" s="132">
        <f t="shared" si="314"/>
        <v>666.66666666666663</v>
      </c>
      <c r="Q185" s="134">
        <f>SUM(N185:P185)</f>
        <v>2000</v>
      </c>
      <c r="R185" s="133"/>
      <c r="S185" s="132">
        <f>+$X185/12</f>
        <v>666.66666666666663</v>
      </c>
      <c r="T185" s="132">
        <f t="shared" ref="T185:U185" si="315">+$X185/12</f>
        <v>666.66666666666663</v>
      </c>
      <c r="U185" s="132">
        <f t="shared" si="315"/>
        <v>666.66666666666663</v>
      </c>
      <c r="V185" s="134">
        <f>SUM(S185:U185)</f>
        <v>2000</v>
      </c>
      <c r="W185" s="133"/>
      <c r="X185" s="136">
        <v>8000</v>
      </c>
    </row>
    <row r="186" spans="1:24" x14ac:dyDescent="0.3">
      <c r="A186" s="126" t="s">
        <v>326</v>
      </c>
      <c r="B186" s="132">
        <f>SUM(B185)</f>
        <v>10850</v>
      </c>
      <c r="C186" s="133"/>
      <c r="D186" s="132">
        <f t="shared" ref="D186:G186" si="316">SUM(D185)</f>
        <v>666.66666666666663</v>
      </c>
      <c r="E186" s="132">
        <f t="shared" si="316"/>
        <v>666.66666666666663</v>
      </c>
      <c r="F186" s="132">
        <f t="shared" si="316"/>
        <v>666.66666666666663</v>
      </c>
      <c r="G186" s="141">
        <f t="shared" si="316"/>
        <v>2000</v>
      </c>
      <c r="H186" s="133"/>
      <c r="I186" s="132">
        <f t="shared" ref="I186:L186" si="317">SUM(I185)</f>
        <v>666.66666666666663</v>
      </c>
      <c r="J186" s="132">
        <f t="shared" si="317"/>
        <v>666.66666666666663</v>
      </c>
      <c r="K186" s="132">
        <f t="shared" si="317"/>
        <v>666.66666666666663</v>
      </c>
      <c r="L186" s="141">
        <f t="shared" si="317"/>
        <v>2000</v>
      </c>
      <c r="M186" s="133"/>
      <c r="N186" s="132">
        <f t="shared" ref="N186:Q186" si="318">SUM(N185)</f>
        <v>666.66666666666663</v>
      </c>
      <c r="O186" s="132">
        <f t="shared" si="318"/>
        <v>666.66666666666663</v>
      </c>
      <c r="P186" s="132">
        <f t="shared" si="318"/>
        <v>666.66666666666663</v>
      </c>
      <c r="Q186" s="141">
        <f t="shared" si="318"/>
        <v>2000</v>
      </c>
      <c r="R186" s="133"/>
      <c r="S186" s="132">
        <f t="shared" ref="S186" si="319">SUM(S185)</f>
        <v>666.66666666666663</v>
      </c>
      <c r="T186" s="132">
        <f t="shared" ref="T186" si="320">SUM(T185)</f>
        <v>666.66666666666663</v>
      </c>
      <c r="U186" s="132">
        <f t="shared" ref="U186:V186" si="321">SUM(U185)</f>
        <v>666.66666666666663</v>
      </c>
      <c r="V186" s="141">
        <f t="shared" si="321"/>
        <v>2000</v>
      </c>
      <c r="W186" s="133"/>
      <c r="X186" s="136">
        <f>SUM(X185)</f>
        <v>8000</v>
      </c>
    </row>
    <row r="187" spans="1:24" x14ac:dyDescent="0.3">
      <c r="A187" s="126"/>
      <c r="B187" s="127"/>
      <c r="C187" s="128"/>
      <c r="D187" s="127"/>
      <c r="E187" s="127"/>
      <c r="F187" s="127"/>
      <c r="G187" s="127"/>
      <c r="H187" s="128"/>
      <c r="I187" s="127"/>
      <c r="J187" s="127"/>
      <c r="K187" s="127"/>
      <c r="L187" s="127"/>
      <c r="M187" s="128"/>
      <c r="N187" s="127"/>
      <c r="O187" s="127"/>
      <c r="P187" s="127"/>
      <c r="Q187" s="127"/>
      <c r="R187" s="128"/>
      <c r="S187" s="127"/>
      <c r="T187" s="127"/>
      <c r="U187" s="127"/>
      <c r="V187" s="127"/>
      <c r="W187" s="128"/>
      <c r="X187" s="138"/>
    </row>
    <row r="188" spans="1:24" x14ac:dyDescent="0.3">
      <c r="A188" s="126" t="s">
        <v>327</v>
      </c>
      <c r="B188" s="139">
        <f>+B186+B182+B178+B172+B168+B163</f>
        <v>605584</v>
      </c>
      <c r="C188" s="133"/>
      <c r="D188" s="144">
        <f t="shared" ref="D188:F188" si="322">+D186+D182+D178+D172+D168+D163</f>
        <v>53406.166666666664</v>
      </c>
      <c r="E188" s="144">
        <f t="shared" si="322"/>
        <v>53406.166666666664</v>
      </c>
      <c r="F188" s="144">
        <f t="shared" si="322"/>
        <v>53406.166666666664</v>
      </c>
      <c r="G188" s="137">
        <f t="shared" ref="G188" si="323">SUM(D188:F188)</f>
        <v>160218.5</v>
      </c>
      <c r="H188" s="133"/>
      <c r="I188" s="144">
        <f t="shared" ref="I188:K188" si="324">+I186+I182+I178+I172+I168+I163</f>
        <v>53406.166666666664</v>
      </c>
      <c r="J188" s="144">
        <f t="shared" si="324"/>
        <v>53406.166666666664</v>
      </c>
      <c r="K188" s="144">
        <f t="shared" si="324"/>
        <v>53406.166666666664</v>
      </c>
      <c r="L188" s="137">
        <f t="shared" ref="L188" si="325">SUM(I188:K188)</f>
        <v>160218.5</v>
      </c>
      <c r="M188" s="133"/>
      <c r="N188" s="144">
        <f t="shared" ref="N188:P188" si="326">+N186+N182+N178+N172+N168+N163</f>
        <v>53406.166666666664</v>
      </c>
      <c r="O188" s="144">
        <f t="shared" si="326"/>
        <v>53406.166666666664</v>
      </c>
      <c r="P188" s="144">
        <f t="shared" si="326"/>
        <v>53406.166666666664</v>
      </c>
      <c r="Q188" s="137">
        <f t="shared" ref="Q188" si="327">SUM(N188:P188)</f>
        <v>160218.5</v>
      </c>
      <c r="R188" s="133"/>
      <c r="S188" s="144">
        <f t="shared" ref="S188:U188" si="328">+S186+S182+S178+S172+S168+S163</f>
        <v>53406.166666666664</v>
      </c>
      <c r="T188" s="144">
        <f t="shared" si="328"/>
        <v>53406.166666666664</v>
      </c>
      <c r="U188" s="144">
        <f t="shared" si="328"/>
        <v>53406.166666666664</v>
      </c>
      <c r="V188" s="137">
        <f t="shared" ref="V188" si="329">SUM(S188:U188)</f>
        <v>160218.5</v>
      </c>
      <c r="W188" s="133"/>
      <c r="X188" s="145">
        <f>+X186+X182+X178+X172+X168+X163</f>
        <v>640874</v>
      </c>
    </row>
    <row r="189" spans="1:24" x14ac:dyDescent="0.3">
      <c r="A189" s="126"/>
      <c r="B189" s="127"/>
      <c r="C189" s="128"/>
      <c r="D189" s="127"/>
      <c r="E189" s="127"/>
      <c r="F189" s="127"/>
      <c r="G189" s="127"/>
      <c r="H189" s="128"/>
      <c r="I189" s="127"/>
      <c r="J189" s="127"/>
      <c r="K189" s="127"/>
      <c r="L189" s="127"/>
      <c r="M189" s="128"/>
      <c r="N189" s="127"/>
      <c r="O189" s="127"/>
      <c r="P189" s="127"/>
      <c r="Q189" s="127"/>
      <c r="R189" s="128"/>
      <c r="S189" s="127"/>
      <c r="T189" s="127"/>
      <c r="U189" s="127"/>
      <c r="V189" s="127"/>
      <c r="W189" s="128"/>
      <c r="X189" s="138"/>
    </row>
    <row r="190" spans="1:24" x14ac:dyDescent="0.3">
      <c r="A190" s="126" t="s">
        <v>328</v>
      </c>
      <c r="B190" s="127"/>
      <c r="C190" s="128"/>
      <c r="D190" s="127"/>
      <c r="E190" s="127"/>
      <c r="F190" s="127"/>
      <c r="G190" s="127"/>
      <c r="H190" s="128"/>
      <c r="I190" s="127"/>
      <c r="J190" s="127"/>
      <c r="K190" s="127"/>
      <c r="L190" s="127"/>
      <c r="M190" s="128"/>
      <c r="N190" s="127"/>
      <c r="O190" s="127"/>
      <c r="P190" s="127"/>
      <c r="Q190" s="127"/>
      <c r="R190" s="128"/>
      <c r="S190" s="127"/>
      <c r="T190" s="127"/>
      <c r="U190" s="127"/>
      <c r="V190" s="127"/>
      <c r="W190" s="128"/>
      <c r="X190" s="138"/>
    </row>
    <row r="191" spans="1:24" x14ac:dyDescent="0.3">
      <c r="A191" s="126"/>
      <c r="B191" s="127"/>
      <c r="C191" s="128"/>
      <c r="D191" s="127"/>
      <c r="E191" s="127"/>
      <c r="F191" s="127"/>
      <c r="G191" s="127"/>
      <c r="H191" s="128"/>
      <c r="I191" s="127"/>
      <c r="J191" s="127"/>
      <c r="K191" s="127"/>
      <c r="L191" s="127"/>
      <c r="M191" s="128"/>
      <c r="N191" s="127"/>
      <c r="O191" s="127"/>
      <c r="P191" s="127"/>
      <c r="Q191" s="127"/>
      <c r="R191" s="128"/>
      <c r="S191" s="127"/>
      <c r="T191" s="127"/>
      <c r="U191" s="127"/>
      <c r="V191" s="127"/>
      <c r="W191" s="128"/>
      <c r="X191" s="138"/>
    </row>
    <row r="192" spans="1:24" x14ac:dyDescent="0.3">
      <c r="A192" s="126" t="s">
        <v>329</v>
      </c>
      <c r="B192" s="127"/>
      <c r="C192" s="128"/>
      <c r="D192" s="127"/>
      <c r="E192" s="127"/>
      <c r="F192" s="127"/>
      <c r="G192" s="127"/>
      <c r="H192" s="128"/>
      <c r="I192" s="127"/>
      <c r="J192" s="127"/>
      <c r="K192" s="127"/>
      <c r="L192" s="127"/>
      <c r="M192" s="128"/>
      <c r="N192" s="127"/>
      <c r="O192" s="127"/>
      <c r="P192" s="127"/>
      <c r="Q192" s="127"/>
      <c r="R192" s="128"/>
      <c r="S192" s="127"/>
      <c r="T192" s="127"/>
      <c r="U192" s="127"/>
      <c r="V192" s="127"/>
      <c r="W192" s="128"/>
      <c r="X192" s="138"/>
    </row>
    <row r="193" spans="1:24" x14ac:dyDescent="0.3">
      <c r="A193" s="126" t="s">
        <v>330</v>
      </c>
      <c r="B193" s="132">
        <v>46000</v>
      </c>
      <c r="C193" s="133"/>
      <c r="D193" s="132">
        <f>+$X193/12</f>
        <v>4102.083333333333</v>
      </c>
      <c r="E193" s="132">
        <f t="shared" ref="E193:F193" si="330">+$X193/12</f>
        <v>4102.083333333333</v>
      </c>
      <c r="F193" s="132">
        <f t="shared" si="330"/>
        <v>4102.083333333333</v>
      </c>
      <c r="G193" s="134">
        <f>SUM(D193:F193)</f>
        <v>12306.25</v>
      </c>
      <c r="H193" s="133"/>
      <c r="I193" s="132">
        <f>+$X193/12</f>
        <v>4102.083333333333</v>
      </c>
      <c r="J193" s="132">
        <f t="shared" ref="J193:K193" si="331">+$X193/12</f>
        <v>4102.083333333333</v>
      </c>
      <c r="K193" s="132">
        <f t="shared" si="331"/>
        <v>4102.083333333333</v>
      </c>
      <c r="L193" s="134">
        <f>SUM(I193:K193)</f>
        <v>12306.25</v>
      </c>
      <c r="M193" s="133"/>
      <c r="N193" s="132">
        <f>+$X193/12</f>
        <v>4102.083333333333</v>
      </c>
      <c r="O193" s="132">
        <f t="shared" ref="O193:P193" si="332">+$X193/12</f>
        <v>4102.083333333333</v>
      </c>
      <c r="P193" s="132">
        <f t="shared" si="332"/>
        <v>4102.083333333333</v>
      </c>
      <c r="Q193" s="134">
        <f>SUM(N193:P193)</f>
        <v>12306.25</v>
      </c>
      <c r="R193" s="133"/>
      <c r="S193" s="132">
        <f>+$X193/12</f>
        <v>4102.083333333333</v>
      </c>
      <c r="T193" s="132">
        <f t="shared" ref="T193:U193" si="333">+$X193/12</f>
        <v>4102.083333333333</v>
      </c>
      <c r="U193" s="132">
        <f t="shared" si="333"/>
        <v>4102.083333333333</v>
      </c>
      <c r="V193" s="134">
        <f>SUM(S193:U193)</f>
        <v>12306.25</v>
      </c>
      <c r="W193" s="133"/>
      <c r="X193" s="136">
        <v>49225</v>
      </c>
    </row>
    <row r="194" spans="1:24" x14ac:dyDescent="0.3">
      <c r="A194" s="126" t="s">
        <v>331</v>
      </c>
      <c r="B194" s="132">
        <f>SUM(B193)</f>
        <v>46000</v>
      </c>
      <c r="C194" s="133"/>
      <c r="D194" s="132">
        <f t="shared" ref="D194:G194" si="334">SUM(D193)</f>
        <v>4102.083333333333</v>
      </c>
      <c r="E194" s="132">
        <f t="shared" si="334"/>
        <v>4102.083333333333</v>
      </c>
      <c r="F194" s="132">
        <f t="shared" si="334"/>
        <v>4102.083333333333</v>
      </c>
      <c r="G194" s="141">
        <f t="shared" si="334"/>
        <v>12306.25</v>
      </c>
      <c r="H194" s="133"/>
      <c r="I194" s="132">
        <f t="shared" ref="I194:L194" si="335">SUM(I193)</f>
        <v>4102.083333333333</v>
      </c>
      <c r="J194" s="132">
        <f t="shared" si="335"/>
        <v>4102.083333333333</v>
      </c>
      <c r="K194" s="132">
        <f t="shared" si="335"/>
        <v>4102.083333333333</v>
      </c>
      <c r="L194" s="141">
        <f t="shared" si="335"/>
        <v>12306.25</v>
      </c>
      <c r="M194" s="133"/>
      <c r="N194" s="132">
        <f t="shared" ref="N194:Q194" si="336">SUM(N193)</f>
        <v>4102.083333333333</v>
      </c>
      <c r="O194" s="132">
        <f t="shared" si="336"/>
        <v>4102.083333333333</v>
      </c>
      <c r="P194" s="132">
        <f t="shared" si="336"/>
        <v>4102.083333333333</v>
      </c>
      <c r="Q194" s="141">
        <f t="shared" si="336"/>
        <v>12306.25</v>
      </c>
      <c r="R194" s="133"/>
      <c r="S194" s="132">
        <f t="shared" ref="S194:V194" si="337">SUM(S193)</f>
        <v>4102.083333333333</v>
      </c>
      <c r="T194" s="132">
        <f t="shared" si="337"/>
        <v>4102.083333333333</v>
      </c>
      <c r="U194" s="132">
        <f t="shared" si="337"/>
        <v>4102.083333333333</v>
      </c>
      <c r="V194" s="141">
        <f t="shared" si="337"/>
        <v>12306.25</v>
      </c>
      <c r="W194" s="133"/>
      <c r="X194" s="136">
        <f>SUM(X193)</f>
        <v>49225</v>
      </c>
    </row>
    <row r="195" spans="1:24" x14ac:dyDescent="0.3">
      <c r="A195" s="126"/>
      <c r="B195" s="127"/>
      <c r="C195" s="128"/>
      <c r="D195" s="127"/>
      <c r="E195" s="127"/>
      <c r="F195" s="127"/>
      <c r="G195" s="127"/>
      <c r="H195" s="128"/>
      <c r="I195" s="127"/>
      <c r="J195" s="127"/>
      <c r="K195" s="127"/>
      <c r="L195" s="127"/>
      <c r="M195" s="128"/>
      <c r="N195" s="127"/>
      <c r="O195" s="127"/>
      <c r="P195" s="127"/>
      <c r="Q195" s="127"/>
      <c r="R195" s="128"/>
      <c r="S195" s="127"/>
      <c r="T195" s="127"/>
      <c r="U195" s="127"/>
      <c r="V195" s="127"/>
      <c r="W195" s="128"/>
      <c r="X195" s="138"/>
    </row>
    <row r="196" spans="1:24" x14ac:dyDescent="0.3">
      <c r="A196" s="126" t="s">
        <v>332</v>
      </c>
      <c r="B196" s="127"/>
      <c r="C196" s="128"/>
      <c r="D196" s="127"/>
      <c r="E196" s="127"/>
      <c r="F196" s="127"/>
      <c r="G196" s="127"/>
      <c r="H196" s="128"/>
      <c r="I196" s="127"/>
      <c r="J196" s="127"/>
      <c r="K196" s="127"/>
      <c r="L196" s="127"/>
      <c r="M196" s="128"/>
      <c r="N196" s="127"/>
      <c r="O196" s="127"/>
      <c r="P196" s="127"/>
      <c r="Q196" s="127"/>
      <c r="R196" s="128"/>
      <c r="S196" s="127"/>
      <c r="T196" s="127"/>
      <c r="U196" s="127"/>
      <c r="V196" s="127"/>
      <c r="W196" s="128"/>
      <c r="X196" s="138"/>
    </row>
    <row r="197" spans="1:24" x14ac:dyDescent="0.3">
      <c r="A197" s="126" t="s">
        <v>333</v>
      </c>
      <c r="B197" s="132">
        <v>194050</v>
      </c>
      <c r="C197" s="133"/>
      <c r="D197" s="132">
        <f>+$X197/12</f>
        <v>13670.833333333334</v>
      </c>
      <c r="E197" s="132">
        <f t="shared" ref="E197:F197" si="338">+$X197/12</f>
        <v>13670.833333333334</v>
      </c>
      <c r="F197" s="132">
        <f t="shared" si="338"/>
        <v>13670.833333333334</v>
      </c>
      <c r="G197" s="134">
        <f>SUM(D197:F197)</f>
        <v>41012.5</v>
      </c>
      <c r="H197" s="133"/>
      <c r="I197" s="132">
        <f>+$X197/12</f>
        <v>13670.833333333334</v>
      </c>
      <c r="J197" s="132">
        <f t="shared" ref="J197:K197" si="339">+$X197/12</f>
        <v>13670.833333333334</v>
      </c>
      <c r="K197" s="132">
        <f t="shared" si="339"/>
        <v>13670.833333333334</v>
      </c>
      <c r="L197" s="134">
        <f>SUM(I197:K197)</f>
        <v>41012.5</v>
      </c>
      <c r="M197" s="133"/>
      <c r="N197" s="132">
        <f>+$X197/12</f>
        <v>13670.833333333334</v>
      </c>
      <c r="O197" s="132">
        <f t="shared" ref="O197:P197" si="340">+$X197/12</f>
        <v>13670.833333333334</v>
      </c>
      <c r="P197" s="132">
        <f t="shared" si="340"/>
        <v>13670.833333333334</v>
      </c>
      <c r="Q197" s="134">
        <f>SUM(N197:P197)</f>
        <v>41012.5</v>
      </c>
      <c r="R197" s="133"/>
      <c r="S197" s="132">
        <f>+$X197/12</f>
        <v>13670.833333333334</v>
      </c>
      <c r="T197" s="132">
        <f t="shared" ref="T197:U197" si="341">+$X197/12</f>
        <v>13670.833333333334</v>
      </c>
      <c r="U197" s="132">
        <f t="shared" si="341"/>
        <v>13670.833333333334</v>
      </c>
      <c r="V197" s="134">
        <f>SUM(S197:U197)</f>
        <v>41012.5</v>
      </c>
      <c r="W197" s="133"/>
      <c r="X197" s="136">
        <v>164050</v>
      </c>
    </row>
    <row r="198" spans="1:24" x14ac:dyDescent="0.3">
      <c r="A198" s="126" t="s">
        <v>334</v>
      </c>
      <c r="B198" s="132">
        <f>SUM(B197)</f>
        <v>194050</v>
      </c>
      <c r="C198" s="133"/>
      <c r="D198" s="132">
        <f t="shared" ref="D198:G198" si="342">SUM(D197)</f>
        <v>13670.833333333334</v>
      </c>
      <c r="E198" s="132">
        <f t="shared" si="342"/>
        <v>13670.833333333334</v>
      </c>
      <c r="F198" s="132">
        <f t="shared" si="342"/>
        <v>13670.833333333334</v>
      </c>
      <c r="G198" s="141">
        <f t="shared" si="342"/>
        <v>41012.5</v>
      </c>
      <c r="H198" s="133"/>
      <c r="I198" s="132">
        <f t="shared" ref="I198:L198" si="343">SUM(I197)</f>
        <v>13670.833333333334</v>
      </c>
      <c r="J198" s="132">
        <f t="shared" si="343"/>
        <v>13670.833333333334</v>
      </c>
      <c r="K198" s="132">
        <f t="shared" si="343"/>
        <v>13670.833333333334</v>
      </c>
      <c r="L198" s="141">
        <f t="shared" si="343"/>
        <v>41012.5</v>
      </c>
      <c r="M198" s="133"/>
      <c r="N198" s="132">
        <f t="shared" ref="N198:Q198" si="344">SUM(N197)</f>
        <v>13670.833333333334</v>
      </c>
      <c r="O198" s="132">
        <f t="shared" si="344"/>
        <v>13670.833333333334</v>
      </c>
      <c r="P198" s="132">
        <f t="shared" si="344"/>
        <v>13670.833333333334</v>
      </c>
      <c r="Q198" s="141">
        <f t="shared" si="344"/>
        <v>41012.5</v>
      </c>
      <c r="R198" s="133"/>
      <c r="S198" s="132">
        <f t="shared" ref="S198:V198" si="345">SUM(S197)</f>
        <v>13670.833333333334</v>
      </c>
      <c r="T198" s="132">
        <f t="shared" si="345"/>
        <v>13670.833333333334</v>
      </c>
      <c r="U198" s="132">
        <f t="shared" si="345"/>
        <v>13670.833333333334</v>
      </c>
      <c r="V198" s="141">
        <f t="shared" si="345"/>
        <v>41012.5</v>
      </c>
      <c r="W198" s="133"/>
      <c r="X198" s="136">
        <f>SUM(X197)</f>
        <v>164050</v>
      </c>
    </row>
    <row r="199" spans="1:24" x14ac:dyDescent="0.3">
      <c r="A199" s="126"/>
      <c r="B199" s="127"/>
      <c r="C199" s="128"/>
      <c r="D199" s="127"/>
      <c r="E199" s="127"/>
      <c r="F199" s="127"/>
      <c r="G199" s="127"/>
      <c r="H199" s="128"/>
      <c r="I199" s="127"/>
      <c r="J199" s="127"/>
      <c r="K199" s="127"/>
      <c r="L199" s="127"/>
      <c r="M199" s="128"/>
      <c r="N199" s="127"/>
      <c r="O199" s="127"/>
      <c r="P199" s="127"/>
      <c r="Q199" s="127"/>
      <c r="R199" s="128"/>
      <c r="S199" s="127"/>
      <c r="T199" s="127"/>
      <c r="U199" s="127"/>
      <c r="V199" s="127"/>
      <c r="W199" s="128"/>
      <c r="X199" s="138"/>
    </row>
    <row r="200" spans="1:24" x14ac:dyDescent="0.3">
      <c r="A200" s="126" t="s">
        <v>335</v>
      </c>
      <c r="B200" s="127"/>
      <c r="C200" s="128"/>
      <c r="D200" s="127"/>
      <c r="E200" s="127"/>
      <c r="F200" s="127"/>
      <c r="G200" s="127"/>
      <c r="H200" s="128"/>
      <c r="I200" s="127"/>
      <c r="J200" s="127"/>
      <c r="K200" s="127"/>
      <c r="L200" s="127"/>
      <c r="M200" s="128"/>
      <c r="N200" s="127"/>
      <c r="O200" s="127"/>
      <c r="P200" s="127"/>
      <c r="Q200" s="127"/>
      <c r="R200" s="128"/>
      <c r="S200" s="127"/>
      <c r="T200" s="127"/>
      <c r="U200" s="127"/>
      <c r="V200" s="127"/>
      <c r="W200" s="128"/>
      <c r="X200" s="138"/>
    </row>
    <row r="201" spans="1:24" x14ac:dyDescent="0.3">
      <c r="A201" s="126" t="s">
        <v>336</v>
      </c>
      <c r="B201" s="132">
        <v>90000</v>
      </c>
      <c r="C201" s="133"/>
      <c r="D201" s="132"/>
      <c r="E201" s="132">
        <v>37500</v>
      </c>
      <c r="F201" s="132"/>
      <c r="G201" s="134">
        <f t="shared" ref="G201:G202" si="346">SUM(D201:F201)</f>
        <v>37500</v>
      </c>
      <c r="H201" s="133"/>
      <c r="I201" s="132">
        <v>37500</v>
      </c>
      <c r="J201" s="132"/>
      <c r="K201" s="132"/>
      <c r="L201" s="134">
        <f t="shared" ref="L201:L202" si="347">SUM(I201:K201)</f>
        <v>37500</v>
      </c>
      <c r="M201" s="133"/>
      <c r="N201" s="132"/>
      <c r="O201" s="132"/>
      <c r="P201" s="132"/>
      <c r="Q201" s="134">
        <f t="shared" ref="Q201:Q202" si="348">SUM(N201:P201)</f>
        <v>0</v>
      </c>
      <c r="R201" s="133"/>
      <c r="S201" s="132"/>
      <c r="T201" s="132"/>
      <c r="U201" s="132"/>
      <c r="V201" s="134">
        <f t="shared" ref="V201:V202" si="349">SUM(S201:U201)</f>
        <v>0</v>
      </c>
      <c r="W201" s="133"/>
      <c r="X201" s="136">
        <v>75000</v>
      </c>
    </row>
    <row r="202" spans="1:24" x14ac:dyDescent="0.3">
      <c r="A202" s="126" t="s">
        <v>337</v>
      </c>
      <c r="B202" s="132">
        <f>SUM(B201)</f>
        <v>90000</v>
      </c>
      <c r="C202" s="133"/>
      <c r="D202" s="132"/>
      <c r="E202" s="132">
        <f t="shared" ref="E202" si="350">SUM(E201)</f>
        <v>37500</v>
      </c>
      <c r="F202" s="132"/>
      <c r="G202" s="141">
        <f t="shared" si="346"/>
        <v>37500</v>
      </c>
      <c r="H202" s="133"/>
      <c r="I202" s="132">
        <f t="shared" ref="I202" si="351">SUM(I201)</f>
        <v>37500</v>
      </c>
      <c r="J202" s="132"/>
      <c r="K202" s="132"/>
      <c r="L202" s="141">
        <f t="shared" si="347"/>
        <v>37500</v>
      </c>
      <c r="M202" s="133"/>
      <c r="N202" s="132"/>
      <c r="O202" s="132"/>
      <c r="P202" s="132"/>
      <c r="Q202" s="141">
        <f t="shared" si="348"/>
        <v>0</v>
      </c>
      <c r="R202" s="133"/>
      <c r="S202" s="132"/>
      <c r="T202" s="132"/>
      <c r="U202" s="132"/>
      <c r="V202" s="141">
        <f t="shared" si="349"/>
        <v>0</v>
      </c>
      <c r="W202" s="133"/>
      <c r="X202" s="136">
        <f>SUM(X201)</f>
        <v>75000</v>
      </c>
    </row>
    <row r="203" spans="1:24" x14ac:dyDescent="0.3">
      <c r="A203" s="126"/>
      <c r="B203" s="127"/>
      <c r="C203" s="128"/>
      <c r="D203" s="127"/>
      <c r="E203" s="127"/>
      <c r="F203" s="127"/>
      <c r="G203" s="127"/>
      <c r="H203" s="128"/>
      <c r="I203" s="127"/>
      <c r="J203" s="127"/>
      <c r="K203" s="127"/>
      <c r="L203" s="127"/>
      <c r="M203" s="128"/>
      <c r="N203" s="127"/>
      <c r="O203" s="127"/>
      <c r="P203" s="127"/>
      <c r="Q203" s="127"/>
      <c r="R203" s="128"/>
      <c r="S203" s="127"/>
      <c r="T203" s="127"/>
      <c r="U203" s="127"/>
      <c r="V203" s="127"/>
      <c r="W203" s="128"/>
      <c r="X203" s="138"/>
    </row>
    <row r="204" spans="1:24" x14ac:dyDescent="0.3">
      <c r="A204" s="126" t="s">
        <v>338</v>
      </c>
      <c r="B204" s="127"/>
      <c r="C204" s="128"/>
      <c r="D204" s="127"/>
      <c r="E204" s="127"/>
      <c r="F204" s="127"/>
      <c r="G204" s="127"/>
      <c r="H204" s="128"/>
      <c r="I204" s="127"/>
      <c r="J204" s="127"/>
      <c r="K204" s="127"/>
      <c r="L204" s="127"/>
      <c r="M204" s="128"/>
      <c r="N204" s="127"/>
      <c r="O204" s="127"/>
      <c r="P204" s="127"/>
      <c r="Q204" s="127"/>
      <c r="R204" s="128"/>
      <c r="S204" s="127"/>
      <c r="T204" s="127"/>
      <c r="U204" s="127"/>
      <c r="V204" s="127"/>
      <c r="W204" s="128"/>
      <c r="X204" s="138"/>
    </row>
    <row r="205" spans="1:24" x14ac:dyDescent="0.3">
      <c r="A205" s="126" t="s">
        <v>339</v>
      </c>
      <c r="B205" s="132">
        <v>60651</v>
      </c>
      <c r="C205" s="133"/>
      <c r="D205" s="132">
        <f>+$X205/12</f>
        <v>5126.5</v>
      </c>
      <c r="E205" s="132">
        <f t="shared" ref="E205:F205" si="352">+$X205/12</f>
        <v>5126.5</v>
      </c>
      <c r="F205" s="132">
        <f t="shared" si="352"/>
        <v>5126.5</v>
      </c>
      <c r="G205" s="134">
        <f>SUM(D205:F205)</f>
        <v>15379.5</v>
      </c>
      <c r="H205" s="133"/>
      <c r="I205" s="132">
        <f>+$X205/12</f>
        <v>5126.5</v>
      </c>
      <c r="J205" s="132">
        <f t="shared" ref="J205:K205" si="353">+$X205/12</f>
        <v>5126.5</v>
      </c>
      <c r="K205" s="132">
        <f t="shared" si="353"/>
        <v>5126.5</v>
      </c>
      <c r="L205" s="134">
        <f>SUM(I205:K205)</f>
        <v>15379.5</v>
      </c>
      <c r="M205" s="133"/>
      <c r="N205" s="132">
        <f>+$X205/12</f>
        <v>5126.5</v>
      </c>
      <c r="O205" s="132">
        <f t="shared" ref="O205:P205" si="354">+$X205/12</f>
        <v>5126.5</v>
      </c>
      <c r="P205" s="132">
        <f t="shared" si="354"/>
        <v>5126.5</v>
      </c>
      <c r="Q205" s="134">
        <f>SUM(N205:P205)</f>
        <v>15379.5</v>
      </c>
      <c r="R205" s="133"/>
      <c r="S205" s="132">
        <f>+$X205/12</f>
        <v>5126.5</v>
      </c>
      <c r="T205" s="132">
        <f t="shared" ref="T205:U205" si="355">+$X205/12</f>
        <v>5126.5</v>
      </c>
      <c r="U205" s="132">
        <f t="shared" si="355"/>
        <v>5126.5</v>
      </c>
      <c r="V205" s="134">
        <f>SUM(S205:U205)</f>
        <v>15379.5</v>
      </c>
      <c r="W205" s="133"/>
      <c r="X205" s="136">
        <v>61518</v>
      </c>
    </row>
    <row r="206" spans="1:24" x14ac:dyDescent="0.3">
      <c r="A206" s="126" t="s">
        <v>340</v>
      </c>
      <c r="B206" s="132">
        <f>SUM(B205)</f>
        <v>60651</v>
      </c>
      <c r="C206" s="133"/>
      <c r="D206" s="132">
        <f t="shared" ref="D206:G206" si="356">SUM(D205)</f>
        <v>5126.5</v>
      </c>
      <c r="E206" s="132">
        <f t="shared" si="356"/>
        <v>5126.5</v>
      </c>
      <c r="F206" s="132">
        <f t="shared" si="356"/>
        <v>5126.5</v>
      </c>
      <c r="G206" s="141">
        <f t="shared" si="356"/>
        <v>15379.5</v>
      </c>
      <c r="H206" s="133"/>
      <c r="I206" s="132">
        <f t="shared" ref="I206:L206" si="357">SUM(I205)</f>
        <v>5126.5</v>
      </c>
      <c r="J206" s="132">
        <f t="shared" si="357"/>
        <v>5126.5</v>
      </c>
      <c r="K206" s="132">
        <f t="shared" si="357"/>
        <v>5126.5</v>
      </c>
      <c r="L206" s="141">
        <f t="shared" si="357"/>
        <v>15379.5</v>
      </c>
      <c r="M206" s="133"/>
      <c r="N206" s="132">
        <f t="shared" ref="N206:Q206" si="358">SUM(N205)</f>
        <v>5126.5</v>
      </c>
      <c r="O206" s="132">
        <f t="shared" si="358"/>
        <v>5126.5</v>
      </c>
      <c r="P206" s="132">
        <f t="shared" si="358"/>
        <v>5126.5</v>
      </c>
      <c r="Q206" s="141">
        <f t="shared" si="358"/>
        <v>15379.5</v>
      </c>
      <c r="R206" s="133"/>
      <c r="S206" s="132">
        <f t="shared" ref="S206:V206" si="359">SUM(S205)</f>
        <v>5126.5</v>
      </c>
      <c r="T206" s="132">
        <f t="shared" si="359"/>
        <v>5126.5</v>
      </c>
      <c r="U206" s="132">
        <f t="shared" si="359"/>
        <v>5126.5</v>
      </c>
      <c r="V206" s="141">
        <f t="shared" si="359"/>
        <v>15379.5</v>
      </c>
      <c r="W206" s="133"/>
      <c r="X206" s="136">
        <f>SUM(X205)</f>
        <v>61518</v>
      </c>
    </row>
    <row r="207" spans="1:24" x14ac:dyDescent="0.3">
      <c r="A207" s="126"/>
      <c r="B207" s="127"/>
      <c r="C207" s="128"/>
      <c r="D207" s="127"/>
      <c r="E207" s="127"/>
      <c r="F207" s="127"/>
      <c r="G207" s="127"/>
      <c r="H207" s="128"/>
      <c r="I207" s="127"/>
      <c r="J207" s="127"/>
      <c r="K207" s="127"/>
      <c r="L207" s="127"/>
      <c r="M207" s="128"/>
      <c r="N207" s="127"/>
      <c r="O207" s="127"/>
      <c r="P207" s="127"/>
      <c r="Q207" s="127"/>
      <c r="R207" s="128"/>
      <c r="S207" s="127"/>
      <c r="T207" s="127"/>
      <c r="U207" s="127"/>
      <c r="V207" s="127"/>
      <c r="W207" s="128"/>
      <c r="X207" s="138"/>
    </row>
    <row r="208" spans="1:24" x14ac:dyDescent="0.3">
      <c r="A208" s="126" t="s">
        <v>341</v>
      </c>
      <c r="B208" s="127"/>
      <c r="C208" s="128"/>
      <c r="D208" s="127"/>
      <c r="E208" s="127"/>
      <c r="F208" s="127"/>
      <c r="G208" s="127"/>
      <c r="H208" s="128"/>
      <c r="I208" s="127"/>
      <c r="J208" s="127"/>
      <c r="K208" s="127"/>
      <c r="L208" s="127"/>
      <c r="M208" s="128"/>
      <c r="N208" s="127"/>
      <c r="O208" s="127"/>
      <c r="P208" s="127"/>
      <c r="Q208" s="127"/>
      <c r="R208" s="128"/>
      <c r="S208" s="127"/>
      <c r="T208" s="127"/>
      <c r="U208" s="127"/>
      <c r="V208" s="127"/>
      <c r="W208" s="128"/>
      <c r="X208" s="138"/>
    </row>
    <row r="209" spans="1:24" x14ac:dyDescent="0.3">
      <c r="A209" s="126" t="s">
        <v>342</v>
      </c>
      <c r="B209" s="132">
        <v>10850</v>
      </c>
      <c r="C209" s="133"/>
      <c r="D209" s="132">
        <f>+$X209/12</f>
        <v>820.83333333333337</v>
      </c>
      <c r="E209" s="132">
        <f t="shared" ref="E209:F209" si="360">+$X209/12</f>
        <v>820.83333333333337</v>
      </c>
      <c r="F209" s="132">
        <f t="shared" si="360"/>
        <v>820.83333333333337</v>
      </c>
      <c r="G209" s="134">
        <f>SUM(D209:F209)</f>
        <v>2462.5</v>
      </c>
      <c r="H209" s="133"/>
      <c r="I209" s="132">
        <f>+$X209/12</f>
        <v>820.83333333333337</v>
      </c>
      <c r="J209" s="132">
        <f t="shared" ref="J209:K209" si="361">+$X209/12</f>
        <v>820.83333333333337</v>
      </c>
      <c r="K209" s="132">
        <f t="shared" si="361"/>
        <v>820.83333333333337</v>
      </c>
      <c r="L209" s="134">
        <f>SUM(I209:K209)</f>
        <v>2462.5</v>
      </c>
      <c r="M209" s="133"/>
      <c r="N209" s="132">
        <f>+$X209/12</f>
        <v>820.83333333333337</v>
      </c>
      <c r="O209" s="132">
        <f t="shared" ref="O209:P209" si="362">+$X209/12</f>
        <v>820.83333333333337</v>
      </c>
      <c r="P209" s="132">
        <f t="shared" si="362"/>
        <v>820.83333333333337</v>
      </c>
      <c r="Q209" s="134">
        <f>SUM(N209:P209)</f>
        <v>2462.5</v>
      </c>
      <c r="R209" s="133"/>
      <c r="S209" s="132">
        <f>+$X209/12</f>
        <v>820.83333333333337</v>
      </c>
      <c r="T209" s="132">
        <f t="shared" ref="T209:U209" si="363">+$X209/12</f>
        <v>820.83333333333337</v>
      </c>
      <c r="U209" s="132">
        <f t="shared" si="363"/>
        <v>820.83333333333337</v>
      </c>
      <c r="V209" s="134">
        <f>SUM(S209:U209)</f>
        <v>2462.5</v>
      </c>
      <c r="W209" s="133"/>
      <c r="X209" s="136">
        <v>9850</v>
      </c>
    </row>
    <row r="210" spans="1:24" x14ac:dyDescent="0.3">
      <c r="A210" s="126" t="s">
        <v>343</v>
      </c>
      <c r="B210" s="132">
        <f>SUM(B209)</f>
        <v>10850</v>
      </c>
      <c r="C210" s="133"/>
      <c r="D210" s="132">
        <f t="shared" ref="D210:G210" si="364">SUM(D209)</f>
        <v>820.83333333333337</v>
      </c>
      <c r="E210" s="132">
        <f t="shared" si="364"/>
        <v>820.83333333333337</v>
      </c>
      <c r="F210" s="132">
        <f t="shared" si="364"/>
        <v>820.83333333333337</v>
      </c>
      <c r="G210" s="141">
        <f t="shared" si="364"/>
        <v>2462.5</v>
      </c>
      <c r="H210" s="133"/>
      <c r="I210" s="132">
        <f t="shared" ref="I210:L210" si="365">SUM(I209)</f>
        <v>820.83333333333337</v>
      </c>
      <c r="J210" s="132">
        <f t="shared" si="365"/>
        <v>820.83333333333337</v>
      </c>
      <c r="K210" s="132">
        <f t="shared" si="365"/>
        <v>820.83333333333337</v>
      </c>
      <c r="L210" s="141">
        <f t="shared" si="365"/>
        <v>2462.5</v>
      </c>
      <c r="M210" s="133"/>
      <c r="N210" s="132">
        <f t="shared" ref="N210:Q210" si="366">SUM(N209)</f>
        <v>820.83333333333337</v>
      </c>
      <c r="O210" s="132">
        <f t="shared" si="366"/>
        <v>820.83333333333337</v>
      </c>
      <c r="P210" s="132">
        <f t="shared" si="366"/>
        <v>820.83333333333337</v>
      </c>
      <c r="Q210" s="141">
        <f t="shared" si="366"/>
        <v>2462.5</v>
      </c>
      <c r="R210" s="133"/>
      <c r="S210" s="132">
        <f t="shared" ref="S210:V210" si="367">SUM(S209)</f>
        <v>820.83333333333337</v>
      </c>
      <c r="T210" s="132">
        <f t="shared" si="367"/>
        <v>820.83333333333337</v>
      </c>
      <c r="U210" s="132">
        <f t="shared" si="367"/>
        <v>820.83333333333337</v>
      </c>
      <c r="V210" s="141">
        <f t="shared" si="367"/>
        <v>2462.5</v>
      </c>
      <c r="W210" s="133"/>
      <c r="X210" s="136">
        <f>SUM(X209)</f>
        <v>9850</v>
      </c>
    </row>
    <row r="211" spans="1:24" x14ac:dyDescent="0.3">
      <c r="A211" s="126"/>
      <c r="B211" s="127"/>
      <c r="C211" s="128"/>
      <c r="D211" s="127"/>
      <c r="E211" s="127"/>
      <c r="F211" s="127"/>
      <c r="G211" s="127"/>
      <c r="H211" s="128"/>
      <c r="I211" s="127"/>
      <c r="J211" s="127"/>
      <c r="K211" s="127"/>
      <c r="L211" s="127"/>
      <c r="M211" s="128"/>
      <c r="N211" s="127"/>
      <c r="O211" s="127"/>
      <c r="P211" s="127"/>
      <c r="Q211" s="127"/>
      <c r="R211" s="128"/>
      <c r="S211" s="127"/>
      <c r="T211" s="127"/>
      <c r="U211" s="127"/>
      <c r="V211" s="127"/>
      <c r="W211" s="128"/>
      <c r="X211" s="138"/>
    </row>
    <row r="212" spans="1:24" x14ac:dyDescent="0.3">
      <c r="A212" s="126" t="s">
        <v>344</v>
      </c>
      <c r="B212" s="127"/>
      <c r="C212" s="128"/>
      <c r="D212" s="127"/>
      <c r="E212" s="127"/>
      <c r="F212" s="127"/>
      <c r="G212" s="127"/>
      <c r="H212" s="128"/>
      <c r="I212" s="127"/>
      <c r="J212" s="127"/>
      <c r="K212" s="127"/>
      <c r="L212" s="127"/>
      <c r="M212" s="128"/>
      <c r="N212" s="127"/>
      <c r="O212" s="127"/>
      <c r="P212" s="127"/>
      <c r="Q212" s="127"/>
      <c r="R212" s="128"/>
      <c r="S212" s="127"/>
      <c r="T212" s="127"/>
      <c r="U212" s="127"/>
      <c r="V212" s="127"/>
      <c r="W212" s="128"/>
      <c r="X212" s="138"/>
    </row>
    <row r="213" spans="1:24" x14ac:dyDescent="0.3">
      <c r="A213" s="126" t="s">
        <v>345</v>
      </c>
      <c r="B213" s="132">
        <v>800</v>
      </c>
      <c r="C213" s="133"/>
      <c r="D213" s="132">
        <f>+$X213/12</f>
        <v>66.666666666666671</v>
      </c>
      <c r="E213" s="132">
        <f t="shared" ref="E213:F213" si="368">+$X213/12</f>
        <v>66.666666666666671</v>
      </c>
      <c r="F213" s="132">
        <f t="shared" si="368"/>
        <v>66.666666666666671</v>
      </c>
      <c r="G213" s="134">
        <f>SUM(D213:F213)</f>
        <v>200</v>
      </c>
      <c r="H213" s="133"/>
      <c r="I213" s="132">
        <f>+$X213/12</f>
        <v>66.666666666666671</v>
      </c>
      <c r="J213" s="132">
        <f t="shared" ref="J213:K213" si="369">+$X213/12</f>
        <v>66.666666666666671</v>
      </c>
      <c r="K213" s="132">
        <f t="shared" si="369"/>
        <v>66.666666666666671</v>
      </c>
      <c r="L213" s="134">
        <f>SUM(I213:K213)</f>
        <v>200</v>
      </c>
      <c r="M213" s="133"/>
      <c r="N213" s="132">
        <f>+$X213/12</f>
        <v>66.666666666666671</v>
      </c>
      <c r="O213" s="132">
        <f t="shared" ref="O213:P213" si="370">+$X213/12</f>
        <v>66.666666666666671</v>
      </c>
      <c r="P213" s="132">
        <f t="shared" si="370"/>
        <v>66.666666666666671</v>
      </c>
      <c r="Q213" s="134">
        <f>SUM(N213:P213)</f>
        <v>200</v>
      </c>
      <c r="R213" s="133"/>
      <c r="S213" s="132">
        <f>+$X213/12</f>
        <v>66.666666666666671</v>
      </c>
      <c r="T213" s="132">
        <f t="shared" ref="T213:U213" si="371">+$X213/12</f>
        <v>66.666666666666671</v>
      </c>
      <c r="U213" s="132">
        <f t="shared" si="371"/>
        <v>66.666666666666671</v>
      </c>
      <c r="V213" s="134">
        <f>SUM(S213:U213)</f>
        <v>200</v>
      </c>
      <c r="W213" s="133"/>
      <c r="X213" s="136">
        <v>800</v>
      </c>
    </row>
    <row r="214" spans="1:24" x14ac:dyDescent="0.3">
      <c r="A214" s="126" t="s">
        <v>346</v>
      </c>
      <c r="B214" s="132">
        <f>SUM(B213)</f>
        <v>800</v>
      </c>
      <c r="C214" s="133"/>
      <c r="D214" s="132">
        <f t="shared" ref="D214:G214" si="372">SUM(D213)</f>
        <v>66.666666666666671</v>
      </c>
      <c r="E214" s="132">
        <f t="shared" si="372"/>
        <v>66.666666666666671</v>
      </c>
      <c r="F214" s="132">
        <f t="shared" si="372"/>
        <v>66.666666666666671</v>
      </c>
      <c r="G214" s="141">
        <f t="shared" si="372"/>
        <v>200</v>
      </c>
      <c r="H214" s="133"/>
      <c r="I214" s="132">
        <f t="shared" ref="I214:L214" si="373">SUM(I213)</f>
        <v>66.666666666666671</v>
      </c>
      <c r="J214" s="132">
        <f t="shared" si="373"/>
        <v>66.666666666666671</v>
      </c>
      <c r="K214" s="132">
        <f t="shared" si="373"/>
        <v>66.666666666666671</v>
      </c>
      <c r="L214" s="141">
        <f t="shared" si="373"/>
        <v>200</v>
      </c>
      <c r="M214" s="133"/>
      <c r="N214" s="132">
        <f t="shared" ref="N214:Q214" si="374">SUM(N213)</f>
        <v>66.666666666666671</v>
      </c>
      <c r="O214" s="132">
        <f t="shared" si="374"/>
        <v>66.666666666666671</v>
      </c>
      <c r="P214" s="132">
        <f t="shared" si="374"/>
        <v>66.666666666666671</v>
      </c>
      <c r="Q214" s="141">
        <f t="shared" si="374"/>
        <v>200</v>
      </c>
      <c r="R214" s="133"/>
      <c r="S214" s="132">
        <f t="shared" ref="S214:V214" si="375">SUM(S213)</f>
        <v>66.666666666666671</v>
      </c>
      <c r="T214" s="132">
        <f t="shared" si="375"/>
        <v>66.666666666666671</v>
      </c>
      <c r="U214" s="132">
        <f t="shared" si="375"/>
        <v>66.666666666666671</v>
      </c>
      <c r="V214" s="141">
        <f t="shared" si="375"/>
        <v>200</v>
      </c>
      <c r="W214" s="133"/>
      <c r="X214" s="136">
        <f>SUM(X213)</f>
        <v>800</v>
      </c>
    </row>
    <row r="215" spans="1:24" x14ac:dyDescent="0.3">
      <c r="A215" s="126"/>
      <c r="B215" s="127"/>
      <c r="C215" s="128"/>
      <c r="D215" s="127"/>
      <c r="E215" s="127"/>
      <c r="F215" s="127"/>
      <c r="G215" s="127"/>
      <c r="H215" s="128"/>
      <c r="I215" s="127"/>
      <c r="J215" s="127"/>
      <c r="K215" s="127"/>
      <c r="L215" s="127"/>
      <c r="M215" s="128"/>
      <c r="N215" s="127"/>
      <c r="O215" s="127"/>
      <c r="P215" s="127"/>
      <c r="Q215" s="127"/>
      <c r="R215" s="128"/>
      <c r="S215" s="127"/>
      <c r="T215" s="127"/>
      <c r="U215" s="127"/>
      <c r="V215" s="127"/>
      <c r="W215" s="128"/>
      <c r="X215" s="138"/>
    </row>
    <row r="216" spans="1:24" x14ac:dyDescent="0.3">
      <c r="A216" s="126" t="s">
        <v>347</v>
      </c>
      <c r="B216" s="127"/>
      <c r="C216" s="128"/>
      <c r="D216" s="127"/>
      <c r="E216" s="127"/>
      <c r="F216" s="127"/>
      <c r="G216" s="127"/>
      <c r="H216" s="128"/>
      <c r="I216" s="127"/>
      <c r="J216" s="127"/>
      <c r="K216" s="127"/>
      <c r="L216" s="127"/>
      <c r="M216" s="128"/>
      <c r="N216" s="127"/>
      <c r="O216" s="127"/>
      <c r="P216" s="127"/>
      <c r="Q216" s="127"/>
      <c r="R216" s="128"/>
      <c r="S216" s="127"/>
      <c r="T216" s="127"/>
      <c r="U216" s="127"/>
      <c r="V216" s="127"/>
      <c r="W216" s="128"/>
      <c r="X216" s="138"/>
    </row>
    <row r="217" spans="1:24" x14ac:dyDescent="0.3">
      <c r="A217" s="126" t="s">
        <v>348</v>
      </c>
      <c r="B217" s="132">
        <v>7800</v>
      </c>
      <c r="C217" s="133"/>
      <c r="D217" s="132">
        <f>+$X217/12</f>
        <v>737.5</v>
      </c>
      <c r="E217" s="132">
        <f t="shared" ref="E217:F217" si="376">+$X217/12</f>
        <v>737.5</v>
      </c>
      <c r="F217" s="132">
        <f t="shared" si="376"/>
        <v>737.5</v>
      </c>
      <c r="G217" s="134">
        <f>SUM(D217:F217)</f>
        <v>2212.5</v>
      </c>
      <c r="H217" s="133"/>
      <c r="I217" s="132">
        <f>+$X217/12</f>
        <v>737.5</v>
      </c>
      <c r="J217" s="132">
        <f t="shared" ref="J217:K217" si="377">+$X217/12</f>
        <v>737.5</v>
      </c>
      <c r="K217" s="132">
        <f t="shared" si="377"/>
        <v>737.5</v>
      </c>
      <c r="L217" s="134">
        <f>SUM(I217:K217)</f>
        <v>2212.5</v>
      </c>
      <c r="M217" s="133"/>
      <c r="N217" s="132">
        <f>+$X217/12</f>
        <v>737.5</v>
      </c>
      <c r="O217" s="132">
        <f t="shared" ref="O217:P217" si="378">+$X217/12</f>
        <v>737.5</v>
      </c>
      <c r="P217" s="132">
        <f t="shared" si="378"/>
        <v>737.5</v>
      </c>
      <c r="Q217" s="134">
        <f>SUM(N217:P217)</f>
        <v>2212.5</v>
      </c>
      <c r="R217" s="133"/>
      <c r="S217" s="132">
        <f>+$X217/12</f>
        <v>737.5</v>
      </c>
      <c r="T217" s="132">
        <f t="shared" ref="T217:U217" si="379">+$X217/12</f>
        <v>737.5</v>
      </c>
      <c r="U217" s="132">
        <f t="shared" si="379"/>
        <v>737.5</v>
      </c>
      <c r="V217" s="134">
        <f>SUM(S217:U217)</f>
        <v>2212.5</v>
      </c>
      <c r="W217" s="133"/>
      <c r="X217" s="136">
        <v>8850</v>
      </c>
    </row>
    <row r="218" spans="1:24" x14ac:dyDescent="0.3">
      <c r="A218" s="126" t="s">
        <v>349</v>
      </c>
      <c r="B218" s="132">
        <f>SUM(B217)</f>
        <v>7800</v>
      </c>
      <c r="C218" s="133"/>
      <c r="D218" s="132">
        <f t="shared" ref="D218:G218" si="380">SUM(D217)</f>
        <v>737.5</v>
      </c>
      <c r="E218" s="132">
        <f t="shared" si="380"/>
        <v>737.5</v>
      </c>
      <c r="F218" s="132">
        <f t="shared" si="380"/>
        <v>737.5</v>
      </c>
      <c r="G218" s="141">
        <f t="shared" si="380"/>
        <v>2212.5</v>
      </c>
      <c r="H218" s="133"/>
      <c r="I218" s="132">
        <f t="shared" ref="I218:L218" si="381">SUM(I217)</f>
        <v>737.5</v>
      </c>
      <c r="J218" s="132">
        <f t="shared" si="381"/>
        <v>737.5</v>
      </c>
      <c r="K218" s="132">
        <f t="shared" si="381"/>
        <v>737.5</v>
      </c>
      <c r="L218" s="141">
        <f t="shared" si="381"/>
        <v>2212.5</v>
      </c>
      <c r="M218" s="133"/>
      <c r="N218" s="132">
        <f t="shared" ref="N218:Q218" si="382">SUM(N217)</f>
        <v>737.5</v>
      </c>
      <c r="O218" s="132">
        <f t="shared" si="382"/>
        <v>737.5</v>
      </c>
      <c r="P218" s="132">
        <f t="shared" si="382"/>
        <v>737.5</v>
      </c>
      <c r="Q218" s="141">
        <f t="shared" si="382"/>
        <v>2212.5</v>
      </c>
      <c r="R218" s="133"/>
      <c r="S218" s="132">
        <f t="shared" ref="S218:V218" si="383">SUM(S217)</f>
        <v>737.5</v>
      </c>
      <c r="T218" s="132">
        <f t="shared" si="383"/>
        <v>737.5</v>
      </c>
      <c r="U218" s="132">
        <f t="shared" si="383"/>
        <v>737.5</v>
      </c>
      <c r="V218" s="141">
        <f t="shared" si="383"/>
        <v>2212.5</v>
      </c>
      <c r="W218" s="133"/>
      <c r="X218" s="136">
        <f>SUM(X217)</f>
        <v>8850</v>
      </c>
    </row>
    <row r="219" spans="1:24" x14ac:dyDescent="0.3">
      <c r="A219" s="126"/>
      <c r="B219" s="127"/>
      <c r="C219" s="128"/>
      <c r="D219" s="127"/>
      <c r="E219" s="127"/>
      <c r="F219" s="127"/>
      <c r="G219" s="127"/>
      <c r="H219" s="128"/>
      <c r="I219" s="127"/>
      <c r="J219" s="127"/>
      <c r="K219" s="127"/>
      <c r="L219" s="127"/>
      <c r="M219" s="128"/>
      <c r="N219" s="127"/>
      <c r="O219" s="127"/>
      <c r="P219" s="127"/>
      <c r="Q219" s="127"/>
      <c r="R219" s="128"/>
      <c r="S219" s="127"/>
      <c r="T219" s="127"/>
      <c r="U219" s="127"/>
      <c r="V219" s="127"/>
      <c r="W219" s="128"/>
      <c r="X219" s="138"/>
    </row>
    <row r="220" spans="1:24" x14ac:dyDescent="0.3">
      <c r="A220" s="126" t="s">
        <v>350</v>
      </c>
      <c r="B220" s="127"/>
      <c r="C220" s="128"/>
      <c r="D220" s="127"/>
      <c r="E220" s="127"/>
      <c r="F220" s="127"/>
      <c r="G220" s="127"/>
      <c r="H220" s="128"/>
      <c r="I220" s="127"/>
      <c r="J220" s="127"/>
      <c r="K220" s="127"/>
      <c r="L220" s="127"/>
      <c r="M220" s="128"/>
      <c r="N220" s="127"/>
      <c r="O220" s="127"/>
      <c r="P220" s="127"/>
      <c r="Q220" s="127"/>
      <c r="R220" s="128"/>
      <c r="S220" s="127"/>
      <c r="T220" s="127"/>
      <c r="U220" s="127"/>
      <c r="V220" s="127"/>
      <c r="W220" s="128"/>
      <c r="X220" s="138"/>
    </row>
    <row r="221" spans="1:24" x14ac:dyDescent="0.3">
      <c r="A221" s="126" t="s">
        <v>351</v>
      </c>
      <c r="B221" s="132">
        <v>28625</v>
      </c>
      <c r="C221" s="133"/>
      <c r="D221" s="132">
        <f>+$X221/12</f>
        <v>2385.4166666666665</v>
      </c>
      <c r="E221" s="132">
        <f t="shared" ref="E221:F221" si="384">+$X221/12</f>
        <v>2385.4166666666665</v>
      </c>
      <c r="F221" s="132">
        <f t="shared" si="384"/>
        <v>2385.4166666666665</v>
      </c>
      <c r="G221" s="134">
        <f>SUM(D221:F221)</f>
        <v>7156.25</v>
      </c>
      <c r="H221" s="133"/>
      <c r="I221" s="132">
        <f>+$X221/12</f>
        <v>2385.4166666666665</v>
      </c>
      <c r="J221" s="132">
        <f t="shared" ref="J221:K221" si="385">+$X221/12</f>
        <v>2385.4166666666665</v>
      </c>
      <c r="K221" s="132">
        <f t="shared" si="385"/>
        <v>2385.4166666666665</v>
      </c>
      <c r="L221" s="134">
        <f>SUM(I221:K221)</f>
        <v>7156.25</v>
      </c>
      <c r="M221" s="133"/>
      <c r="N221" s="132">
        <f>+$X221/12</f>
        <v>2385.4166666666665</v>
      </c>
      <c r="O221" s="132">
        <f t="shared" ref="O221:P221" si="386">+$X221/12</f>
        <v>2385.4166666666665</v>
      </c>
      <c r="P221" s="132">
        <f t="shared" si="386"/>
        <v>2385.4166666666665</v>
      </c>
      <c r="Q221" s="134">
        <f>SUM(N221:P221)</f>
        <v>7156.25</v>
      </c>
      <c r="R221" s="133"/>
      <c r="S221" s="132">
        <f>+$X221/12</f>
        <v>2385.4166666666665</v>
      </c>
      <c r="T221" s="132">
        <f t="shared" ref="T221:U221" si="387">+$X221/12</f>
        <v>2385.4166666666665</v>
      </c>
      <c r="U221" s="132">
        <f t="shared" si="387"/>
        <v>2385.4166666666665</v>
      </c>
      <c r="V221" s="134">
        <f>SUM(S221:U221)</f>
        <v>7156.25</v>
      </c>
      <c r="W221" s="133"/>
      <c r="X221" s="136">
        <v>28625</v>
      </c>
    </row>
    <row r="222" spans="1:24" x14ac:dyDescent="0.3">
      <c r="A222" s="126" t="s">
        <v>352</v>
      </c>
      <c r="B222" s="132">
        <f>SUM(B221)</f>
        <v>28625</v>
      </c>
      <c r="C222" s="133"/>
      <c r="D222" s="132">
        <f t="shared" ref="D222:G222" si="388">SUM(D221)</f>
        <v>2385.4166666666665</v>
      </c>
      <c r="E222" s="132">
        <f t="shared" si="388"/>
        <v>2385.4166666666665</v>
      </c>
      <c r="F222" s="132">
        <f t="shared" si="388"/>
        <v>2385.4166666666665</v>
      </c>
      <c r="G222" s="141">
        <f t="shared" si="388"/>
        <v>7156.25</v>
      </c>
      <c r="H222" s="133"/>
      <c r="I222" s="132">
        <f t="shared" ref="I222:L222" si="389">SUM(I221)</f>
        <v>2385.4166666666665</v>
      </c>
      <c r="J222" s="132">
        <f t="shared" si="389"/>
        <v>2385.4166666666665</v>
      </c>
      <c r="K222" s="132">
        <f t="shared" si="389"/>
        <v>2385.4166666666665</v>
      </c>
      <c r="L222" s="141">
        <f t="shared" si="389"/>
        <v>7156.25</v>
      </c>
      <c r="M222" s="133"/>
      <c r="N222" s="132">
        <f t="shared" ref="N222:Q222" si="390">SUM(N221)</f>
        <v>2385.4166666666665</v>
      </c>
      <c r="O222" s="132">
        <f t="shared" si="390"/>
        <v>2385.4166666666665</v>
      </c>
      <c r="P222" s="132">
        <f t="shared" si="390"/>
        <v>2385.4166666666665</v>
      </c>
      <c r="Q222" s="141">
        <f t="shared" si="390"/>
        <v>7156.25</v>
      </c>
      <c r="R222" s="133"/>
      <c r="S222" s="132">
        <f t="shared" ref="S222:V222" si="391">SUM(S221)</f>
        <v>2385.4166666666665</v>
      </c>
      <c r="T222" s="132">
        <f t="shared" si="391"/>
        <v>2385.4166666666665</v>
      </c>
      <c r="U222" s="132">
        <f t="shared" si="391"/>
        <v>2385.4166666666665</v>
      </c>
      <c r="V222" s="141">
        <f t="shared" si="391"/>
        <v>7156.25</v>
      </c>
      <c r="W222" s="133"/>
      <c r="X222" s="136">
        <f>SUM(X221)</f>
        <v>28625</v>
      </c>
    </row>
    <row r="223" spans="1:24" x14ac:dyDescent="0.3">
      <c r="A223" s="126"/>
      <c r="B223" s="127"/>
      <c r="C223" s="128"/>
      <c r="D223" s="127"/>
      <c r="E223" s="127"/>
      <c r="F223" s="127"/>
      <c r="G223" s="127"/>
      <c r="H223" s="128"/>
      <c r="I223" s="127"/>
      <c r="J223" s="127"/>
      <c r="K223" s="127"/>
      <c r="L223" s="127"/>
      <c r="M223" s="128"/>
      <c r="N223" s="127"/>
      <c r="O223" s="127"/>
      <c r="P223" s="127"/>
      <c r="Q223" s="127"/>
      <c r="R223" s="128"/>
      <c r="S223" s="127"/>
      <c r="T223" s="127"/>
      <c r="U223" s="127"/>
      <c r="V223" s="127"/>
      <c r="W223" s="128"/>
      <c r="X223" s="138"/>
    </row>
    <row r="224" spans="1:24" x14ac:dyDescent="0.3">
      <c r="A224" s="126" t="s">
        <v>353</v>
      </c>
      <c r="B224" s="127"/>
      <c r="C224" s="128"/>
      <c r="D224" s="127"/>
      <c r="E224" s="127"/>
      <c r="F224" s="127"/>
      <c r="G224" s="127"/>
      <c r="H224" s="128"/>
      <c r="I224" s="127"/>
      <c r="J224" s="127"/>
      <c r="K224" s="127"/>
      <c r="L224" s="127"/>
      <c r="M224" s="128"/>
      <c r="N224" s="127"/>
      <c r="O224" s="127"/>
      <c r="P224" s="127"/>
      <c r="Q224" s="127"/>
      <c r="R224" s="128"/>
      <c r="S224" s="127"/>
      <c r="T224" s="127"/>
      <c r="U224" s="127"/>
      <c r="V224" s="127"/>
      <c r="W224" s="128"/>
      <c r="X224" s="138"/>
    </row>
    <row r="225" spans="1:26" x14ac:dyDescent="0.3">
      <c r="A225" s="126" t="s">
        <v>354</v>
      </c>
      <c r="B225" s="132">
        <v>425000</v>
      </c>
      <c r="C225" s="133"/>
      <c r="D225" s="132"/>
      <c r="E225" s="132"/>
      <c r="F225" s="132"/>
      <c r="G225" s="134">
        <f t="shared" ref="G225:G226" si="392">SUM(D225:F225)</f>
        <v>0</v>
      </c>
      <c r="H225" s="133"/>
      <c r="I225" s="132"/>
      <c r="J225" s="132"/>
      <c r="K225" s="132"/>
      <c r="L225" s="134">
        <f t="shared" ref="L225:L226" si="393">SUM(I225:K225)</f>
        <v>0</v>
      </c>
      <c r="M225" s="133"/>
      <c r="N225" s="132"/>
      <c r="O225" s="132"/>
      <c r="P225" s="132"/>
      <c r="Q225" s="134">
        <f t="shared" ref="Q225:Q226" si="394">SUM(N225:P225)</f>
        <v>0</v>
      </c>
      <c r="R225" s="133"/>
      <c r="S225" s="132"/>
      <c r="T225" s="132"/>
      <c r="U225" s="132">
        <v>425000</v>
      </c>
      <c r="V225" s="134">
        <f t="shared" ref="V225:V226" si="395">SUM(S225:U225)</f>
        <v>425000</v>
      </c>
      <c r="W225" s="133"/>
      <c r="X225" s="136">
        <v>425000</v>
      </c>
    </row>
    <row r="226" spans="1:26" x14ac:dyDescent="0.3">
      <c r="A226" s="126" t="s">
        <v>355</v>
      </c>
      <c r="B226" s="132">
        <f>SUM(B225)</f>
        <v>425000</v>
      </c>
      <c r="C226" s="133"/>
      <c r="D226" s="132"/>
      <c r="E226" s="132"/>
      <c r="F226" s="132"/>
      <c r="G226" s="141">
        <f t="shared" si="392"/>
        <v>0</v>
      </c>
      <c r="H226" s="133"/>
      <c r="I226" s="132"/>
      <c r="J226" s="132"/>
      <c r="K226" s="132"/>
      <c r="L226" s="141">
        <f t="shared" si="393"/>
        <v>0</v>
      </c>
      <c r="M226" s="133"/>
      <c r="N226" s="132"/>
      <c r="O226" s="132"/>
      <c r="P226" s="132"/>
      <c r="Q226" s="141">
        <f t="shared" si="394"/>
        <v>0</v>
      </c>
      <c r="R226" s="133"/>
      <c r="S226" s="132"/>
      <c r="T226" s="132"/>
      <c r="U226" s="132">
        <v>425000</v>
      </c>
      <c r="V226" s="141">
        <f t="shared" si="395"/>
        <v>425000</v>
      </c>
      <c r="W226" s="133"/>
      <c r="X226" s="136">
        <f>SUM(X225)</f>
        <v>425000</v>
      </c>
    </row>
    <row r="227" spans="1:26" x14ac:dyDescent="0.3">
      <c r="A227" s="126"/>
      <c r="B227" s="127"/>
      <c r="C227" s="128"/>
      <c r="D227" s="127"/>
      <c r="E227" s="127"/>
      <c r="F227" s="127"/>
      <c r="G227" s="127"/>
      <c r="H227" s="128"/>
      <c r="I227" s="127"/>
      <c r="J227" s="127"/>
      <c r="K227" s="127"/>
      <c r="L227" s="127"/>
      <c r="M227" s="128"/>
      <c r="N227" s="127"/>
      <c r="O227" s="127"/>
      <c r="P227" s="127"/>
      <c r="Q227" s="127"/>
      <c r="R227" s="128"/>
      <c r="S227" s="127"/>
      <c r="T227" s="127"/>
      <c r="U227" s="127"/>
      <c r="V227" s="127"/>
      <c r="W227" s="128"/>
      <c r="X227" s="138"/>
    </row>
    <row r="228" spans="1:26" x14ac:dyDescent="0.3">
      <c r="A228" s="126" t="s">
        <v>356</v>
      </c>
      <c r="B228" s="127"/>
      <c r="C228" s="128"/>
      <c r="D228" s="127"/>
      <c r="E228" s="127"/>
      <c r="F228" s="127"/>
      <c r="G228" s="127"/>
      <c r="H228" s="128"/>
      <c r="I228" s="127"/>
      <c r="J228" s="127"/>
      <c r="K228" s="127"/>
      <c r="L228" s="127"/>
      <c r="M228" s="128"/>
      <c r="N228" s="127"/>
      <c r="O228" s="127"/>
      <c r="P228" s="127"/>
      <c r="Q228" s="127"/>
      <c r="R228" s="128"/>
      <c r="S228" s="127"/>
      <c r="T228" s="127"/>
      <c r="U228" s="127"/>
      <c r="V228" s="127"/>
      <c r="W228" s="128"/>
      <c r="X228" s="138"/>
    </row>
    <row r="229" spans="1:26" x14ac:dyDescent="0.3">
      <c r="A229" s="126" t="s">
        <v>357</v>
      </c>
      <c r="B229" s="132">
        <v>59470</v>
      </c>
      <c r="C229" s="133"/>
      <c r="D229" s="132">
        <f>+$X229/12</f>
        <v>4426.666666666667</v>
      </c>
      <c r="E229" s="132">
        <f t="shared" ref="E229:F229" si="396">+$X229/12</f>
        <v>4426.666666666667</v>
      </c>
      <c r="F229" s="132">
        <f t="shared" si="396"/>
        <v>4426.666666666667</v>
      </c>
      <c r="G229" s="134">
        <f>SUM(D229:F229)</f>
        <v>13280</v>
      </c>
      <c r="H229" s="133"/>
      <c r="I229" s="132">
        <f>+$X229/12</f>
        <v>4426.666666666667</v>
      </c>
      <c r="J229" s="132">
        <f t="shared" ref="J229:K229" si="397">+$X229/12</f>
        <v>4426.666666666667</v>
      </c>
      <c r="K229" s="132">
        <f t="shared" si="397"/>
        <v>4426.666666666667</v>
      </c>
      <c r="L229" s="134">
        <f>SUM(I229:K229)</f>
        <v>13280</v>
      </c>
      <c r="M229" s="133"/>
      <c r="N229" s="132">
        <f>+$X229/12</f>
        <v>4426.666666666667</v>
      </c>
      <c r="O229" s="132">
        <f t="shared" ref="O229:P229" si="398">+$X229/12</f>
        <v>4426.666666666667</v>
      </c>
      <c r="P229" s="132">
        <f t="shared" si="398"/>
        <v>4426.666666666667</v>
      </c>
      <c r="Q229" s="134">
        <f>SUM(N229:P229)</f>
        <v>13280</v>
      </c>
      <c r="R229" s="133"/>
      <c r="S229" s="132">
        <f>+$X229/12</f>
        <v>4426.666666666667</v>
      </c>
      <c r="T229" s="132">
        <f t="shared" ref="T229:U229" si="399">+$X229/12</f>
        <v>4426.666666666667</v>
      </c>
      <c r="U229" s="132">
        <f t="shared" si="399"/>
        <v>4426.666666666667</v>
      </c>
      <c r="V229" s="134">
        <f>SUM(S229:U229)</f>
        <v>13280</v>
      </c>
      <c r="W229" s="133"/>
      <c r="X229" s="136">
        <v>53120</v>
      </c>
    </row>
    <row r="230" spans="1:26" x14ac:dyDescent="0.3">
      <c r="A230" s="126" t="s">
        <v>358</v>
      </c>
      <c r="B230" s="132">
        <f>SUM(B229)</f>
        <v>59470</v>
      </c>
      <c r="C230" s="133"/>
      <c r="D230" s="132">
        <f t="shared" ref="D230:G230" si="400">SUM(D229)</f>
        <v>4426.666666666667</v>
      </c>
      <c r="E230" s="132">
        <f t="shared" si="400"/>
        <v>4426.666666666667</v>
      </c>
      <c r="F230" s="132">
        <f t="shared" si="400"/>
        <v>4426.666666666667</v>
      </c>
      <c r="G230" s="141">
        <f t="shared" si="400"/>
        <v>13280</v>
      </c>
      <c r="H230" s="133"/>
      <c r="I230" s="132">
        <f t="shared" ref="I230:L230" si="401">SUM(I229)</f>
        <v>4426.666666666667</v>
      </c>
      <c r="J230" s="132">
        <f t="shared" si="401"/>
        <v>4426.666666666667</v>
      </c>
      <c r="K230" s="132">
        <f t="shared" si="401"/>
        <v>4426.666666666667</v>
      </c>
      <c r="L230" s="141">
        <f t="shared" si="401"/>
        <v>13280</v>
      </c>
      <c r="M230" s="133"/>
      <c r="N230" s="132">
        <f t="shared" ref="N230:Q230" si="402">SUM(N229)</f>
        <v>4426.666666666667</v>
      </c>
      <c r="O230" s="132">
        <f t="shared" si="402"/>
        <v>4426.666666666667</v>
      </c>
      <c r="P230" s="132">
        <f t="shared" si="402"/>
        <v>4426.666666666667</v>
      </c>
      <c r="Q230" s="141">
        <f t="shared" si="402"/>
        <v>13280</v>
      </c>
      <c r="R230" s="133"/>
      <c r="S230" s="132">
        <f t="shared" ref="S230:V230" si="403">SUM(S229)</f>
        <v>4426.666666666667</v>
      </c>
      <c r="T230" s="132">
        <f t="shared" si="403"/>
        <v>4426.666666666667</v>
      </c>
      <c r="U230" s="132">
        <f t="shared" si="403"/>
        <v>4426.666666666667</v>
      </c>
      <c r="V230" s="141">
        <f t="shared" si="403"/>
        <v>13280</v>
      </c>
      <c r="W230" s="133"/>
      <c r="X230" s="136">
        <f>SUM(X229)</f>
        <v>53120</v>
      </c>
    </row>
    <row r="231" spans="1:26" x14ac:dyDescent="0.3">
      <c r="A231" s="126"/>
      <c r="B231" s="127"/>
      <c r="C231" s="128"/>
      <c r="D231" s="127"/>
      <c r="E231" s="127"/>
      <c r="F231" s="127"/>
      <c r="G231" s="127"/>
      <c r="H231" s="128"/>
      <c r="I231" s="127"/>
      <c r="J231" s="127"/>
      <c r="K231" s="127"/>
      <c r="L231" s="127"/>
      <c r="M231" s="128"/>
      <c r="N231" s="127"/>
      <c r="O231" s="127"/>
      <c r="P231" s="127"/>
      <c r="Q231" s="127"/>
      <c r="R231" s="128"/>
      <c r="S231" s="127"/>
      <c r="T231" s="127"/>
      <c r="U231" s="127"/>
      <c r="V231" s="127"/>
      <c r="W231" s="128"/>
      <c r="X231" s="138"/>
    </row>
    <row r="232" spans="1:26" x14ac:dyDescent="0.3">
      <c r="A232" s="126" t="s">
        <v>35</v>
      </c>
      <c r="B232" s="139">
        <f>+B230+B226+B222+B218+B214+B210+B206+B202+B198+B194</f>
        <v>923246</v>
      </c>
      <c r="C232" s="133"/>
      <c r="D232" s="144">
        <f>+D230+D226+D222+D218+D214+D210+D206+D202+D198+D194</f>
        <v>31336.5</v>
      </c>
      <c r="E232" s="144">
        <f t="shared" ref="E232:F232" si="404">+E230+E226+E222+E218+E214+E210+E206+E202+E198+E194</f>
        <v>68836.5</v>
      </c>
      <c r="F232" s="144">
        <f t="shared" si="404"/>
        <v>31336.5</v>
      </c>
      <c r="G232" s="137">
        <f t="shared" ref="G232" si="405">SUM(D232:F232)</f>
        <v>131509.5</v>
      </c>
      <c r="H232" s="133"/>
      <c r="I232" s="144">
        <f t="shared" ref="I232:K232" si="406">+I230+I226+I222+I218+I214+I210+I206+I202+I198+I194</f>
        <v>68836.5</v>
      </c>
      <c r="J232" s="144">
        <f t="shared" si="406"/>
        <v>31336.5</v>
      </c>
      <c r="K232" s="144">
        <f t="shared" si="406"/>
        <v>31336.5</v>
      </c>
      <c r="L232" s="137">
        <f t="shared" ref="L232" si="407">SUM(I232:K232)</f>
        <v>131509.5</v>
      </c>
      <c r="M232" s="133"/>
      <c r="N232" s="144">
        <f t="shared" ref="N232:P232" si="408">+N230+N226+N222+N218+N214+N210+N206+N202+N198+N194</f>
        <v>31336.5</v>
      </c>
      <c r="O232" s="144">
        <f t="shared" si="408"/>
        <v>31336.5</v>
      </c>
      <c r="P232" s="144">
        <f t="shared" si="408"/>
        <v>31336.5</v>
      </c>
      <c r="Q232" s="137">
        <f t="shared" ref="Q232" si="409">SUM(N232:P232)</f>
        <v>94009.5</v>
      </c>
      <c r="R232" s="133"/>
      <c r="S232" s="144">
        <f t="shared" ref="S232:U232" si="410">+S230+S226+S222+S218+S214+S210+S206+S202+S198+S194</f>
        <v>31336.5</v>
      </c>
      <c r="T232" s="144">
        <f t="shared" si="410"/>
        <v>31336.5</v>
      </c>
      <c r="U232" s="144">
        <f t="shared" si="410"/>
        <v>456336.5</v>
      </c>
      <c r="V232" s="137">
        <f t="shared" ref="V232" si="411">SUM(S232:U232)</f>
        <v>519009.5</v>
      </c>
      <c r="W232" s="133"/>
      <c r="X232" s="145">
        <f>+X230+X226+X222+X218+X214+X210+X206+X202+X198+X194</f>
        <v>876038</v>
      </c>
    </row>
    <row r="233" spans="1:26" x14ac:dyDescent="0.3">
      <c r="A233" s="126"/>
      <c r="B233" s="142"/>
      <c r="C233" s="128"/>
      <c r="D233" s="142"/>
      <c r="E233" s="142"/>
      <c r="F233" s="142"/>
      <c r="G233" s="142"/>
      <c r="H233" s="128"/>
      <c r="I233" s="142"/>
      <c r="J233" s="142"/>
      <c r="K233" s="142"/>
      <c r="L233" s="142"/>
      <c r="M233" s="128"/>
      <c r="N233" s="142"/>
      <c r="O233" s="142"/>
      <c r="P233" s="142"/>
      <c r="Q233" s="142"/>
      <c r="R233" s="128"/>
      <c r="S233" s="142"/>
      <c r="T233" s="142"/>
      <c r="U233" s="142"/>
      <c r="V233" s="142"/>
      <c r="W233" s="128"/>
      <c r="X233" s="143"/>
    </row>
    <row r="234" spans="1:26" x14ac:dyDescent="0.3">
      <c r="A234" s="126" t="s">
        <v>359</v>
      </c>
      <c r="B234" s="139">
        <f>+B232+B188+B157+B135+B104</f>
        <v>9192215</v>
      </c>
      <c r="C234" s="133"/>
      <c r="D234" s="144">
        <f>+D232+D188+D157+D135+D104</f>
        <v>514328.58333333331</v>
      </c>
      <c r="E234" s="144">
        <f t="shared" ref="E234:F234" si="412">+E232+E188+E157+E135+E104</f>
        <v>814298.49242424243</v>
      </c>
      <c r="F234" s="144">
        <f t="shared" si="412"/>
        <v>776798.49242424243</v>
      </c>
      <c r="G234" s="137">
        <f>SUM(D234:F234)</f>
        <v>2105425.5681818184</v>
      </c>
      <c r="H234" s="133"/>
      <c r="I234" s="144">
        <f>+I232+I188+I157+I135+I104</f>
        <v>814298.49242424243</v>
      </c>
      <c r="J234" s="144">
        <f t="shared" ref="J234:K234" si="413">+J232+J188+J157+J135+J104</f>
        <v>776798.49242424243</v>
      </c>
      <c r="K234" s="144">
        <f t="shared" si="413"/>
        <v>776798.49242424243</v>
      </c>
      <c r="L234" s="137">
        <f>SUM(I234:K234)</f>
        <v>2367895.4772727275</v>
      </c>
      <c r="M234" s="133"/>
      <c r="N234" s="144">
        <f t="shared" ref="N234:P234" si="414">+N232+N188+N157+N135+N104</f>
        <v>844573.49242424243</v>
      </c>
      <c r="O234" s="144">
        <f t="shared" si="414"/>
        <v>776798.49242424243</v>
      </c>
      <c r="P234" s="144">
        <f t="shared" si="414"/>
        <v>776798.49242424243</v>
      </c>
      <c r="Q234" s="137">
        <f>SUM(N234:P234)</f>
        <v>2398170.4772727275</v>
      </c>
      <c r="R234" s="133"/>
      <c r="S234" s="144">
        <f t="shared" ref="S234:U234" si="415">+S232+S188+S157+S135+S104</f>
        <v>776798.49242424243</v>
      </c>
      <c r="T234" s="144">
        <f t="shared" si="415"/>
        <v>776798.49242424243</v>
      </c>
      <c r="U234" s="144">
        <f t="shared" si="415"/>
        <v>1269573.4924242427</v>
      </c>
      <c r="V234" s="137">
        <f>SUM(S234:U234)</f>
        <v>2823170.4772727275</v>
      </c>
      <c r="W234" s="133"/>
      <c r="X234" s="145">
        <f>+X232+X188+X157+X135+X104</f>
        <v>9694662</v>
      </c>
    </row>
    <row r="235" spans="1:26" x14ac:dyDescent="0.3">
      <c r="A235" s="126"/>
      <c r="B235" s="142"/>
      <c r="C235" s="128"/>
      <c r="D235" s="142"/>
      <c r="E235" s="142"/>
      <c r="F235" s="142"/>
      <c r="G235" s="142"/>
      <c r="H235" s="128"/>
      <c r="I235" s="142"/>
      <c r="J235" s="142"/>
      <c r="K235" s="142"/>
      <c r="L235" s="142"/>
      <c r="M235" s="128"/>
      <c r="N235" s="142"/>
      <c r="O235" s="142"/>
      <c r="P235" s="142"/>
      <c r="Q235" s="142"/>
      <c r="R235" s="128"/>
      <c r="S235" s="142"/>
      <c r="T235" s="142"/>
      <c r="U235" s="142"/>
      <c r="V235" s="142"/>
      <c r="W235" s="128"/>
      <c r="X235" s="143"/>
    </row>
    <row r="236" spans="1:26" x14ac:dyDescent="0.3">
      <c r="A236" s="126" t="s">
        <v>360</v>
      </c>
      <c r="B236" s="139">
        <f>+B64-B234</f>
        <v>398525</v>
      </c>
      <c r="C236" s="133"/>
      <c r="D236" s="139">
        <f>+D64-D234</f>
        <v>-302595.66666666663</v>
      </c>
      <c r="E236" s="139">
        <f>+E64-E234</f>
        <v>28420.878787878784</v>
      </c>
      <c r="F236" s="139">
        <f>+F64-F234</f>
        <v>74595.878787878784</v>
      </c>
      <c r="G236" s="137">
        <f>SUM(D236:F236)</f>
        <v>-199578.90909090906</v>
      </c>
      <c r="H236" s="133"/>
      <c r="I236" s="139">
        <f>+I64-I234</f>
        <v>37095.878787878784</v>
      </c>
      <c r="J236" s="139">
        <f>+J64-J234</f>
        <v>74595.878787878784</v>
      </c>
      <c r="K236" s="139">
        <f>+K64-K234</f>
        <v>74595.878787878784</v>
      </c>
      <c r="L236" s="137">
        <f>SUM(I236:K236)</f>
        <v>186287.63636363635</v>
      </c>
      <c r="M236" s="133"/>
      <c r="N236" s="139">
        <f>+N64-N234</f>
        <v>6820.8787878787844</v>
      </c>
      <c r="O236" s="139">
        <f>+O64-O234</f>
        <v>74595.878787878784</v>
      </c>
      <c r="P236" s="139">
        <f>+P64-P234</f>
        <v>74595.878787878784</v>
      </c>
      <c r="Q236" s="137">
        <f>SUM(N236:P236)</f>
        <v>156012.63636363635</v>
      </c>
      <c r="R236" s="133"/>
      <c r="S236" s="139">
        <f>+S64-S234</f>
        <v>152929.21212121204</v>
      </c>
      <c r="T236" s="139">
        <f>+T64-T234</f>
        <v>152929.21212121204</v>
      </c>
      <c r="U236" s="139">
        <f>+U64-U234</f>
        <v>85154.212121211924</v>
      </c>
      <c r="V236" s="137">
        <f>SUM(S236:U236)</f>
        <v>391012.636363636</v>
      </c>
      <c r="W236" s="133"/>
      <c r="X236" s="140">
        <f>+X64-X234</f>
        <v>533734</v>
      </c>
      <c r="Z236" s="146"/>
    </row>
    <row r="237" spans="1:26" x14ac:dyDescent="0.3">
      <c r="A237" s="126"/>
      <c r="B237" s="127"/>
      <c r="C237" s="128"/>
      <c r="D237" s="127"/>
      <c r="E237" s="127"/>
      <c r="F237" s="127"/>
      <c r="G237" s="127"/>
      <c r="H237" s="128"/>
      <c r="I237" s="127"/>
      <c r="J237" s="127"/>
      <c r="K237" s="127"/>
      <c r="L237" s="127"/>
      <c r="M237" s="128"/>
      <c r="N237" s="127"/>
      <c r="O237" s="127"/>
      <c r="P237" s="127"/>
      <c r="Q237" s="127"/>
      <c r="R237" s="128"/>
      <c r="S237" s="127"/>
      <c r="T237" s="127"/>
      <c r="U237" s="127"/>
      <c r="V237" s="127"/>
      <c r="W237" s="128"/>
      <c r="X237" s="138"/>
    </row>
    <row r="238" spans="1:26" x14ac:dyDescent="0.3">
      <c r="A238" s="126" t="s">
        <v>361</v>
      </c>
      <c r="B238" s="127"/>
      <c r="C238" s="128"/>
      <c r="D238" s="127"/>
      <c r="E238" s="127"/>
      <c r="F238" s="127"/>
      <c r="G238" s="127"/>
      <c r="H238" s="128"/>
      <c r="I238" s="127"/>
      <c r="J238" s="127"/>
      <c r="K238" s="127"/>
      <c r="L238" s="127"/>
      <c r="M238" s="128"/>
      <c r="N238" s="127"/>
      <c r="O238" s="127"/>
      <c r="P238" s="127"/>
      <c r="Q238" s="127"/>
      <c r="R238" s="128"/>
      <c r="S238" s="127"/>
      <c r="T238" s="127"/>
      <c r="U238" s="127"/>
      <c r="V238" s="127"/>
      <c r="W238" s="128"/>
      <c r="X238" s="138"/>
    </row>
    <row r="239" spans="1:26" x14ac:dyDescent="0.3">
      <c r="A239" s="126" t="s">
        <v>362</v>
      </c>
      <c r="B239" s="139">
        <v>585158</v>
      </c>
      <c r="C239" s="133"/>
      <c r="D239" s="139">
        <f t="shared" ref="D239:F240" si="416">+$X239/12</f>
        <v>45720</v>
      </c>
      <c r="E239" s="139">
        <f t="shared" si="416"/>
        <v>45720</v>
      </c>
      <c r="F239" s="139">
        <f t="shared" si="416"/>
        <v>45720</v>
      </c>
      <c r="G239" s="137">
        <f t="shared" ref="G239:G241" si="417">SUM(D239:F239)</f>
        <v>137160</v>
      </c>
      <c r="H239" s="133"/>
      <c r="I239" s="139">
        <f t="shared" ref="I239:K240" si="418">+$X239/12</f>
        <v>45720</v>
      </c>
      <c r="J239" s="139">
        <f t="shared" si="418"/>
        <v>45720</v>
      </c>
      <c r="K239" s="139">
        <f t="shared" si="418"/>
        <v>45720</v>
      </c>
      <c r="L239" s="137">
        <f t="shared" ref="L239:L241" si="419">SUM(I239:K239)</f>
        <v>137160</v>
      </c>
      <c r="M239" s="133"/>
      <c r="N239" s="139">
        <f t="shared" ref="N239:P240" si="420">+$X239/12</f>
        <v>45720</v>
      </c>
      <c r="O239" s="139">
        <f t="shared" si="420"/>
        <v>45720</v>
      </c>
      <c r="P239" s="139">
        <f t="shared" si="420"/>
        <v>45720</v>
      </c>
      <c r="Q239" s="137">
        <f t="shared" ref="Q239:Q241" si="421">SUM(N239:P239)</f>
        <v>137160</v>
      </c>
      <c r="R239" s="133"/>
      <c r="S239" s="139">
        <f t="shared" ref="S239:U240" si="422">+$X239/12</f>
        <v>45720</v>
      </c>
      <c r="T239" s="139">
        <f t="shared" si="422"/>
        <v>45720</v>
      </c>
      <c r="U239" s="139">
        <f t="shared" si="422"/>
        <v>45720</v>
      </c>
      <c r="V239" s="137">
        <f t="shared" ref="V239:V241" si="423">SUM(S239:U239)</f>
        <v>137160</v>
      </c>
      <c r="W239" s="133"/>
      <c r="X239" s="140">
        <v>548640</v>
      </c>
    </row>
    <row r="240" spans="1:26" x14ac:dyDescent="0.3">
      <c r="A240" s="126" t="s">
        <v>363</v>
      </c>
      <c r="B240" s="132">
        <v>19661</v>
      </c>
      <c r="C240" s="133"/>
      <c r="D240" s="132">
        <f t="shared" si="416"/>
        <v>0</v>
      </c>
      <c r="E240" s="132">
        <f t="shared" si="416"/>
        <v>0</v>
      </c>
      <c r="F240" s="132">
        <f t="shared" si="416"/>
        <v>0</v>
      </c>
      <c r="G240" s="134">
        <f t="shared" si="417"/>
        <v>0</v>
      </c>
      <c r="H240" s="133"/>
      <c r="I240" s="132">
        <f t="shared" si="418"/>
        <v>0</v>
      </c>
      <c r="J240" s="132">
        <f t="shared" si="418"/>
        <v>0</v>
      </c>
      <c r="K240" s="132">
        <f t="shared" si="418"/>
        <v>0</v>
      </c>
      <c r="L240" s="134">
        <f t="shared" si="419"/>
        <v>0</v>
      </c>
      <c r="M240" s="133"/>
      <c r="N240" s="132">
        <f t="shared" si="420"/>
        <v>0</v>
      </c>
      <c r="O240" s="132">
        <f t="shared" si="420"/>
        <v>0</v>
      </c>
      <c r="P240" s="132">
        <f t="shared" si="420"/>
        <v>0</v>
      </c>
      <c r="Q240" s="134">
        <f t="shared" si="421"/>
        <v>0</v>
      </c>
      <c r="R240" s="133"/>
      <c r="S240" s="132">
        <f t="shared" si="422"/>
        <v>0</v>
      </c>
      <c r="T240" s="132">
        <f t="shared" si="422"/>
        <v>0</v>
      </c>
      <c r="U240" s="132">
        <f t="shared" si="422"/>
        <v>0</v>
      </c>
      <c r="V240" s="134">
        <f t="shared" si="423"/>
        <v>0</v>
      </c>
      <c r="W240" s="133"/>
      <c r="X240" s="136">
        <v>0</v>
      </c>
    </row>
    <row r="241" spans="1:24" x14ac:dyDescent="0.3">
      <c r="A241" s="126" t="s">
        <v>364</v>
      </c>
      <c r="B241" s="132">
        <f>SUM(B239:B240)</f>
        <v>604819</v>
      </c>
      <c r="C241" s="133"/>
      <c r="D241" s="132">
        <f t="shared" ref="D241:F241" si="424">SUM(D238:D240)</f>
        <v>45720</v>
      </c>
      <c r="E241" s="132">
        <f t="shared" si="424"/>
        <v>45720</v>
      </c>
      <c r="F241" s="132">
        <f t="shared" si="424"/>
        <v>45720</v>
      </c>
      <c r="G241" s="141">
        <f t="shared" si="417"/>
        <v>137160</v>
      </c>
      <c r="H241" s="133"/>
      <c r="I241" s="132">
        <f t="shared" ref="I241:K241" si="425">SUM(I238:I240)</f>
        <v>45720</v>
      </c>
      <c r="J241" s="132">
        <f t="shared" si="425"/>
        <v>45720</v>
      </c>
      <c r="K241" s="132">
        <f t="shared" si="425"/>
        <v>45720</v>
      </c>
      <c r="L241" s="141">
        <f t="shared" si="419"/>
        <v>137160</v>
      </c>
      <c r="M241" s="133"/>
      <c r="N241" s="132">
        <f t="shared" ref="N241:P241" si="426">SUM(N238:N240)</f>
        <v>45720</v>
      </c>
      <c r="O241" s="132">
        <f t="shared" si="426"/>
        <v>45720</v>
      </c>
      <c r="P241" s="132">
        <f t="shared" si="426"/>
        <v>45720</v>
      </c>
      <c r="Q241" s="141">
        <f t="shared" si="421"/>
        <v>137160</v>
      </c>
      <c r="R241" s="133"/>
      <c r="S241" s="132">
        <f t="shared" ref="S241:U241" si="427">SUM(S238:S240)</f>
        <v>45720</v>
      </c>
      <c r="T241" s="132">
        <f t="shared" si="427"/>
        <v>45720</v>
      </c>
      <c r="U241" s="132">
        <f t="shared" si="427"/>
        <v>45720</v>
      </c>
      <c r="V241" s="141">
        <f t="shared" si="423"/>
        <v>137160</v>
      </c>
      <c r="W241" s="133"/>
      <c r="X241" s="136">
        <f>SUM(X239:X240)</f>
        <v>548640</v>
      </c>
    </row>
    <row r="242" spans="1:24" x14ac:dyDescent="0.3">
      <c r="A242" s="126"/>
      <c r="B242" s="127"/>
      <c r="C242" s="128"/>
      <c r="D242" s="127"/>
      <c r="E242" s="127"/>
      <c r="F242" s="127"/>
      <c r="G242" s="127"/>
      <c r="H242" s="128"/>
      <c r="I242" s="127"/>
      <c r="J242" s="127"/>
      <c r="K242" s="127"/>
      <c r="L242" s="127"/>
      <c r="M242" s="128"/>
      <c r="N242" s="127"/>
      <c r="O242" s="127"/>
      <c r="P242" s="127"/>
      <c r="Q242" s="127"/>
      <c r="R242" s="128"/>
      <c r="S242" s="127"/>
      <c r="T242" s="127"/>
      <c r="U242" s="127"/>
      <c r="V242" s="127"/>
      <c r="W242" s="128"/>
      <c r="X242" s="138"/>
    </row>
    <row r="243" spans="1:24" x14ac:dyDescent="0.3">
      <c r="A243" s="126" t="s">
        <v>365</v>
      </c>
      <c r="B243" s="127"/>
      <c r="C243" s="128"/>
      <c r="D243" s="127"/>
      <c r="E243" s="127"/>
      <c r="F243" s="127"/>
      <c r="G243" s="127"/>
      <c r="H243" s="128"/>
      <c r="I243" s="127"/>
      <c r="J243" s="127"/>
      <c r="K243" s="127"/>
      <c r="L243" s="127"/>
      <c r="M243" s="128"/>
      <c r="N243" s="127"/>
      <c r="O243" s="127"/>
      <c r="P243" s="127"/>
      <c r="Q243" s="127"/>
      <c r="R243" s="128"/>
      <c r="S243" s="127"/>
      <c r="T243" s="127"/>
      <c r="U243" s="127"/>
      <c r="V243" s="127"/>
      <c r="W243" s="128"/>
      <c r="X243" s="138"/>
    </row>
    <row r="244" spans="1:24" x14ac:dyDescent="0.3">
      <c r="A244" s="126" t="s">
        <v>366</v>
      </c>
      <c r="B244" s="132">
        <v>42556</v>
      </c>
      <c r="C244" s="133"/>
      <c r="D244" s="132">
        <f>+$X244/12</f>
        <v>0</v>
      </c>
      <c r="E244" s="132">
        <f t="shared" ref="E244:F244" si="428">+$X244/12</f>
        <v>0</v>
      </c>
      <c r="F244" s="132">
        <f t="shared" si="428"/>
        <v>0</v>
      </c>
      <c r="G244" s="134">
        <f>SUM(D244:F244)</f>
        <v>0</v>
      </c>
      <c r="H244" s="133"/>
      <c r="I244" s="132">
        <f>+$X244/12</f>
        <v>0</v>
      </c>
      <c r="J244" s="132">
        <f t="shared" ref="J244:K244" si="429">+$X244/12</f>
        <v>0</v>
      </c>
      <c r="K244" s="132">
        <f t="shared" si="429"/>
        <v>0</v>
      </c>
      <c r="L244" s="134">
        <f>SUM(I244:K244)</f>
        <v>0</v>
      </c>
      <c r="M244" s="133"/>
      <c r="N244" s="132">
        <f>+$X244/12</f>
        <v>0</v>
      </c>
      <c r="O244" s="132">
        <f t="shared" ref="O244:P244" si="430">+$X244/12</f>
        <v>0</v>
      </c>
      <c r="P244" s="132">
        <f t="shared" si="430"/>
        <v>0</v>
      </c>
      <c r="Q244" s="134">
        <f>SUM(N244:P244)</f>
        <v>0</v>
      </c>
      <c r="R244" s="133"/>
      <c r="S244" s="132">
        <f>+$X244/12</f>
        <v>0</v>
      </c>
      <c r="T244" s="132">
        <f t="shared" ref="T244:U244" si="431">+$X244/12</f>
        <v>0</v>
      </c>
      <c r="U244" s="132">
        <f t="shared" si="431"/>
        <v>0</v>
      </c>
      <c r="V244" s="134">
        <f>SUM(S244:U244)</f>
        <v>0</v>
      </c>
      <c r="W244" s="133"/>
      <c r="X244" s="136">
        <v>0</v>
      </c>
    </row>
    <row r="245" spans="1:24" x14ac:dyDescent="0.3">
      <c r="A245" s="126" t="s">
        <v>367</v>
      </c>
      <c r="B245" s="132">
        <f>SUM(B244)</f>
        <v>42556</v>
      </c>
      <c r="C245" s="133"/>
      <c r="D245" s="132">
        <f t="shared" ref="D245:G245" si="432">SUM(D244)</f>
        <v>0</v>
      </c>
      <c r="E245" s="132">
        <f t="shared" si="432"/>
        <v>0</v>
      </c>
      <c r="F245" s="132">
        <f t="shared" si="432"/>
        <v>0</v>
      </c>
      <c r="G245" s="141">
        <f t="shared" si="432"/>
        <v>0</v>
      </c>
      <c r="H245" s="133"/>
      <c r="I245" s="132">
        <f t="shared" ref="I245:L245" si="433">SUM(I244)</f>
        <v>0</v>
      </c>
      <c r="J245" s="132">
        <f t="shared" si="433"/>
        <v>0</v>
      </c>
      <c r="K245" s="132">
        <f t="shared" si="433"/>
        <v>0</v>
      </c>
      <c r="L245" s="141">
        <f t="shared" si="433"/>
        <v>0</v>
      </c>
      <c r="M245" s="133"/>
      <c r="N245" s="132">
        <f t="shared" ref="N245:Q245" si="434">SUM(N244)</f>
        <v>0</v>
      </c>
      <c r="O245" s="132">
        <f t="shared" si="434"/>
        <v>0</v>
      </c>
      <c r="P245" s="132">
        <f t="shared" si="434"/>
        <v>0</v>
      </c>
      <c r="Q245" s="141">
        <f t="shared" si="434"/>
        <v>0</v>
      </c>
      <c r="R245" s="133"/>
      <c r="S245" s="132">
        <f t="shared" ref="S245:V245" si="435">SUM(S244)</f>
        <v>0</v>
      </c>
      <c r="T245" s="132">
        <f t="shared" si="435"/>
        <v>0</v>
      </c>
      <c r="U245" s="132">
        <f t="shared" si="435"/>
        <v>0</v>
      </c>
      <c r="V245" s="141">
        <f t="shared" si="435"/>
        <v>0</v>
      </c>
      <c r="W245" s="133"/>
      <c r="X245" s="136">
        <f>SUM(X244)</f>
        <v>0</v>
      </c>
    </row>
    <row r="246" spans="1:24" x14ac:dyDescent="0.3">
      <c r="A246" s="126"/>
      <c r="B246" s="127"/>
      <c r="C246" s="128"/>
      <c r="D246" s="127"/>
      <c r="E246" s="127"/>
      <c r="F246" s="127"/>
      <c r="G246" s="127"/>
      <c r="H246" s="128"/>
      <c r="I246" s="127"/>
      <c r="J246" s="127"/>
      <c r="K246" s="127"/>
      <c r="L246" s="127"/>
      <c r="M246" s="128"/>
      <c r="N246" s="127"/>
      <c r="O246" s="127"/>
      <c r="P246" s="127"/>
      <c r="Q246" s="127"/>
      <c r="R246" s="128"/>
      <c r="S246" s="127"/>
      <c r="T246" s="127"/>
      <c r="U246" s="127"/>
      <c r="V246" s="127"/>
      <c r="W246" s="128"/>
      <c r="X246" s="138"/>
    </row>
    <row r="247" spans="1:24" x14ac:dyDescent="0.3">
      <c r="A247" s="126" t="s">
        <v>368</v>
      </c>
      <c r="B247" s="127"/>
      <c r="C247" s="128"/>
      <c r="D247" s="127"/>
      <c r="E247" s="127"/>
      <c r="F247" s="127"/>
      <c r="G247" s="127"/>
      <c r="H247" s="128"/>
      <c r="I247" s="127"/>
      <c r="J247" s="127"/>
      <c r="K247" s="127"/>
      <c r="L247" s="127"/>
      <c r="M247" s="128"/>
      <c r="N247" s="127"/>
      <c r="O247" s="127"/>
      <c r="P247" s="127"/>
      <c r="Q247" s="127"/>
      <c r="R247" s="128"/>
      <c r="S247" s="127"/>
      <c r="T247" s="127"/>
      <c r="U247" s="127"/>
      <c r="V247" s="127"/>
      <c r="W247" s="128"/>
      <c r="X247" s="138"/>
    </row>
    <row r="248" spans="1:24" x14ac:dyDescent="0.3">
      <c r="A248" s="126" t="s">
        <v>369</v>
      </c>
      <c r="B248" s="132">
        <v>-15000</v>
      </c>
      <c r="C248" s="133"/>
      <c r="D248" s="132"/>
      <c r="E248" s="132"/>
      <c r="F248" s="132">
        <f>+$X248/4</f>
        <v>0</v>
      </c>
      <c r="G248" s="134">
        <f t="shared" ref="G248:G249" si="436">SUM(D248:F248)</f>
        <v>0</v>
      </c>
      <c r="H248" s="133"/>
      <c r="I248" s="132"/>
      <c r="J248" s="132"/>
      <c r="K248" s="132">
        <f>+$X248/4</f>
        <v>0</v>
      </c>
      <c r="L248" s="134">
        <f t="shared" ref="L248:L249" si="437">SUM(I248:K248)</f>
        <v>0</v>
      </c>
      <c r="M248" s="133"/>
      <c r="N248" s="132"/>
      <c r="O248" s="132"/>
      <c r="P248" s="132">
        <f>+$X248/4</f>
        <v>0</v>
      </c>
      <c r="Q248" s="134">
        <f t="shared" ref="Q248:Q249" si="438">SUM(N248:P248)</f>
        <v>0</v>
      </c>
      <c r="R248" s="133"/>
      <c r="S248" s="132"/>
      <c r="T248" s="132"/>
      <c r="U248" s="132">
        <f>+$X248/4</f>
        <v>0</v>
      </c>
      <c r="V248" s="134">
        <f t="shared" ref="V248:V249" si="439">SUM(S248:U248)</f>
        <v>0</v>
      </c>
      <c r="W248" s="133"/>
      <c r="X248" s="136">
        <v>0</v>
      </c>
    </row>
    <row r="249" spans="1:24" ht="28.8" x14ac:dyDescent="0.3">
      <c r="A249" s="126" t="s">
        <v>370</v>
      </c>
      <c r="B249" s="132">
        <f>SUM(B248)</f>
        <v>-15000</v>
      </c>
      <c r="C249" s="133"/>
      <c r="D249" s="132"/>
      <c r="E249" s="132"/>
      <c r="F249" s="132">
        <f>SUM(F248)</f>
        <v>0</v>
      </c>
      <c r="G249" s="141">
        <f t="shared" si="436"/>
        <v>0</v>
      </c>
      <c r="H249" s="133"/>
      <c r="I249" s="132"/>
      <c r="J249" s="132"/>
      <c r="K249" s="132">
        <f>SUM(K248)</f>
        <v>0</v>
      </c>
      <c r="L249" s="141">
        <f t="shared" si="437"/>
        <v>0</v>
      </c>
      <c r="M249" s="133"/>
      <c r="N249" s="132"/>
      <c r="O249" s="132"/>
      <c r="P249" s="132">
        <f>SUM(P248)</f>
        <v>0</v>
      </c>
      <c r="Q249" s="141">
        <f t="shared" si="438"/>
        <v>0</v>
      </c>
      <c r="R249" s="133"/>
      <c r="S249" s="132"/>
      <c r="T249" s="132"/>
      <c r="U249" s="132">
        <f>SUM(U248)</f>
        <v>0</v>
      </c>
      <c r="V249" s="141">
        <f t="shared" si="439"/>
        <v>0</v>
      </c>
      <c r="W249" s="133"/>
      <c r="X249" s="136">
        <f>SUM(X248)</f>
        <v>0</v>
      </c>
    </row>
    <row r="250" spans="1:24" x14ac:dyDescent="0.3">
      <c r="A250" s="126"/>
      <c r="B250" s="127"/>
      <c r="C250" s="128"/>
      <c r="D250" s="127"/>
      <c r="E250" s="127"/>
      <c r="F250" s="127"/>
      <c r="G250" s="127"/>
      <c r="H250" s="128"/>
      <c r="I250" s="127"/>
      <c r="J250" s="127"/>
      <c r="K250" s="127"/>
      <c r="L250" s="127"/>
      <c r="M250" s="128"/>
      <c r="N250" s="127"/>
      <c r="O250" s="127"/>
      <c r="P250" s="127"/>
      <c r="Q250" s="127"/>
      <c r="R250" s="128"/>
      <c r="S250" s="127"/>
      <c r="T250" s="127"/>
      <c r="U250" s="127"/>
      <c r="V250" s="127"/>
      <c r="W250" s="128"/>
    </row>
    <row r="251" spans="1:24" ht="15" thickBot="1" x14ac:dyDescent="0.35">
      <c r="A251" s="126" t="s">
        <v>371</v>
      </c>
      <c r="B251" s="147">
        <f>+B236-B241-B245-B248</f>
        <v>-233850</v>
      </c>
      <c r="C251" s="133"/>
      <c r="D251" s="147">
        <f>+D236-D241-D245-D249</f>
        <v>-348315.66666666663</v>
      </c>
      <c r="E251" s="147">
        <f t="shared" ref="E251:G251" si="440">+E236-E241-E245-E249</f>
        <v>-17299.121212121216</v>
      </c>
      <c r="F251" s="147">
        <f t="shared" si="440"/>
        <v>28875.878787878784</v>
      </c>
      <c r="G251" s="147">
        <f t="shared" si="440"/>
        <v>-336738.90909090906</v>
      </c>
      <c r="H251" s="133"/>
      <c r="I251" s="147">
        <f>+I236-I241-I245-I249</f>
        <v>-8624.1212121212156</v>
      </c>
      <c r="J251" s="147">
        <f t="shared" ref="J251:L251" si="441">+J236-J241-J245-J249</f>
        <v>28875.878787878784</v>
      </c>
      <c r="K251" s="147">
        <f t="shared" si="441"/>
        <v>28875.878787878784</v>
      </c>
      <c r="L251" s="147">
        <f t="shared" si="441"/>
        <v>49127.636363636353</v>
      </c>
      <c r="M251" s="133"/>
      <c r="N251" s="147">
        <f>+N236-N241-N245-N249</f>
        <v>-38899.121212121216</v>
      </c>
      <c r="O251" s="147">
        <f t="shared" ref="O251:Q251" si="442">+O236-O241-O245-O249</f>
        <v>28875.878787878784</v>
      </c>
      <c r="P251" s="147">
        <f t="shared" si="442"/>
        <v>28875.878787878784</v>
      </c>
      <c r="Q251" s="147">
        <f t="shared" si="442"/>
        <v>18852.636363636353</v>
      </c>
      <c r="R251" s="133"/>
      <c r="S251" s="147">
        <f>+S236-S241-S245-S249</f>
        <v>107209.21212121204</v>
      </c>
      <c r="T251" s="147">
        <f t="shared" ref="T251:V251" si="443">+T236-T241-T245-T249</f>
        <v>107209.21212121204</v>
      </c>
      <c r="U251" s="147">
        <f t="shared" si="443"/>
        <v>39434.212121211924</v>
      </c>
      <c r="V251" s="147">
        <f t="shared" si="443"/>
        <v>253852.636363636</v>
      </c>
      <c r="W251" s="133"/>
      <c r="X251" s="148">
        <f>+X236-X241-X245-X248</f>
        <v>-14906</v>
      </c>
    </row>
    <row r="252" spans="1:24" ht="15" thickTop="1" x14ac:dyDescent="0.3">
      <c r="A252" s="126"/>
      <c r="B252" s="127"/>
      <c r="C252" s="128"/>
      <c r="D252" s="127"/>
      <c r="E252" s="127"/>
      <c r="F252" s="127"/>
      <c r="G252" s="127"/>
      <c r="H252" s="128"/>
      <c r="I252" s="127"/>
      <c r="J252" s="127"/>
      <c r="K252" s="127"/>
      <c r="L252" s="127"/>
      <c r="M252" s="128"/>
      <c r="N252" s="127"/>
      <c r="O252" s="127"/>
      <c r="P252" s="127"/>
      <c r="Q252" s="127"/>
      <c r="R252" s="128"/>
      <c r="S252" s="127"/>
      <c r="T252" s="127"/>
      <c r="U252" s="127"/>
      <c r="V252" s="127"/>
      <c r="W252" s="128"/>
    </row>
    <row r="253" spans="1:24" x14ac:dyDescent="0.3">
      <c r="A253" s="149"/>
      <c r="B253" s="127"/>
      <c r="C253" s="128"/>
      <c r="D253" s="127"/>
      <c r="E253" s="127"/>
      <c r="F253" s="127"/>
      <c r="G253" s="127"/>
      <c r="H253" s="128"/>
      <c r="I253" s="127"/>
      <c r="J253" s="127"/>
      <c r="K253" s="127"/>
      <c r="L253" s="127"/>
      <c r="M253" s="128"/>
      <c r="N253" s="127"/>
      <c r="O253" s="127"/>
      <c r="P253" s="127"/>
      <c r="Q253" s="127"/>
      <c r="R253" s="128"/>
      <c r="S253" s="127"/>
      <c r="T253" s="127"/>
      <c r="U253" s="127"/>
      <c r="V253" s="127"/>
      <c r="W253" s="128"/>
    </row>
    <row r="254" spans="1:24" x14ac:dyDescent="0.3">
      <c r="B254" s="150"/>
      <c r="D254" s="150"/>
      <c r="E254" s="150"/>
      <c r="F254" s="150"/>
      <c r="G254" s="150"/>
      <c r="I254" s="150"/>
      <c r="J254" s="150"/>
      <c r="K254" s="150"/>
      <c r="L254" s="150"/>
      <c r="N254" s="150"/>
      <c r="O254" s="150"/>
      <c r="P254" s="150"/>
      <c r="Q254" s="150"/>
      <c r="S254" s="150"/>
      <c r="T254" s="150"/>
      <c r="U254" s="150"/>
      <c r="V254" s="150"/>
      <c r="X254" s="150"/>
    </row>
    <row r="255" spans="1:24" x14ac:dyDescent="0.3">
      <c r="B255" s="152"/>
      <c r="C255" s="153"/>
      <c r="D255" s="152"/>
      <c r="E255" s="152"/>
      <c r="F255" s="152"/>
      <c r="G255" s="152"/>
      <c r="H255" s="153"/>
      <c r="I255" s="152"/>
      <c r="J255" s="152"/>
      <c r="K255" s="152"/>
      <c r="L255" s="152"/>
      <c r="M255" s="153"/>
      <c r="N255" s="152"/>
      <c r="O255" s="152"/>
      <c r="P255" s="152"/>
      <c r="Q255" s="152"/>
      <c r="R255" s="153"/>
      <c r="S255" s="152"/>
      <c r="T255" s="152"/>
      <c r="U255" s="152"/>
      <c r="V255" s="152"/>
      <c r="W255" s="153"/>
      <c r="X255" s="152"/>
    </row>
    <row r="256" spans="1:24" x14ac:dyDescent="0.3">
      <c r="A256" s="126"/>
      <c r="B256" s="154"/>
      <c r="C256" s="155"/>
      <c r="D256" s="154"/>
      <c r="E256" s="154"/>
      <c r="F256" s="154"/>
      <c r="G256" s="154"/>
      <c r="H256" s="155"/>
      <c r="I256" s="154"/>
      <c r="J256" s="154"/>
      <c r="K256" s="154"/>
      <c r="L256" s="154"/>
      <c r="M256" s="155"/>
      <c r="N256" s="154"/>
      <c r="O256" s="154"/>
      <c r="P256" s="154"/>
      <c r="Q256" s="154"/>
      <c r="R256" s="155"/>
      <c r="S256" s="154"/>
      <c r="T256" s="154"/>
      <c r="U256" s="154"/>
      <c r="V256" s="154"/>
      <c r="W256" s="155"/>
      <c r="X256" s="154"/>
    </row>
    <row r="257" spans="1:24" x14ac:dyDescent="0.3">
      <c r="A257" s="126"/>
      <c r="B257" s="154"/>
      <c r="C257" s="155"/>
      <c r="D257" s="154"/>
      <c r="E257" s="154"/>
      <c r="F257" s="154"/>
      <c r="G257" s="154"/>
      <c r="H257" s="155"/>
      <c r="I257" s="154"/>
      <c r="J257" s="154"/>
      <c r="K257" s="154"/>
      <c r="L257" s="154"/>
      <c r="M257" s="155"/>
      <c r="N257" s="154"/>
      <c r="O257" s="154"/>
      <c r="P257" s="154"/>
      <c r="Q257" s="154"/>
      <c r="R257" s="155"/>
      <c r="S257" s="154"/>
      <c r="T257" s="154"/>
      <c r="U257" s="154"/>
      <c r="V257" s="154"/>
      <c r="W257" s="155"/>
      <c r="X257" s="154"/>
    </row>
    <row r="258" spans="1:24" x14ac:dyDescent="0.3">
      <c r="A258" s="126"/>
      <c r="B258" s="154"/>
      <c r="C258" s="155"/>
      <c r="D258" s="154"/>
      <c r="E258" s="154"/>
      <c r="F258" s="154"/>
      <c r="G258" s="154"/>
      <c r="H258" s="155"/>
      <c r="I258" s="154"/>
      <c r="J258" s="154"/>
      <c r="K258" s="154"/>
      <c r="L258" s="154"/>
      <c r="M258" s="155"/>
      <c r="N258" s="154"/>
      <c r="O258" s="154"/>
      <c r="P258" s="154"/>
      <c r="Q258" s="154"/>
      <c r="R258" s="155"/>
      <c r="S258" s="154"/>
      <c r="T258" s="154"/>
      <c r="U258" s="154"/>
      <c r="V258" s="154"/>
      <c r="W258" s="155"/>
      <c r="X258" s="154"/>
    </row>
    <row r="259" spans="1:24" x14ac:dyDescent="0.3">
      <c r="A259" s="126"/>
      <c r="B259" s="154"/>
      <c r="C259" s="155"/>
      <c r="D259" s="154"/>
      <c r="E259" s="154"/>
      <c r="F259" s="154"/>
      <c r="G259" s="154"/>
      <c r="H259" s="155"/>
      <c r="I259" s="154"/>
      <c r="J259" s="154"/>
      <c r="K259" s="154"/>
      <c r="L259" s="154"/>
      <c r="M259" s="155"/>
      <c r="N259" s="154"/>
      <c r="O259" s="154"/>
      <c r="P259" s="154"/>
      <c r="Q259" s="154"/>
      <c r="R259" s="155"/>
      <c r="S259" s="154"/>
      <c r="T259" s="154"/>
      <c r="U259" s="154"/>
      <c r="V259" s="154"/>
      <c r="W259" s="155"/>
      <c r="X259" s="154"/>
    </row>
    <row r="260" spans="1:24" x14ac:dyDescent="0.3">
      <c r="A260" s="126"/>
      <c r="B260" s="154"/>
      <c r="C260" s="155"/>
      <c r="D260" s="154"/>
      <c r="E260" s="154"/>
      <c r="F260" s="154"/>
      <c r="G260" s="154"/>
      <c r="H260" s="155"/>
      <c r="I260" s="154"/>
      <c r="J260" s="154"/>
      <c r="K260" s="154"/>
      <c r="L260" s="154"/>
      <c r="M260" s="155"/>
      <c r="N260" s="154"/>
      <c r="O260" s="154"/>
      <c r="P260" s="154"/>
      <c r="Q260" s="154"/>
      <c r="R260" s="155"/>
      <c r="S260" s="154"/>
      <c r="T260" s="154"/>
      <c r="U260" s="154"/>
      <c r="V260" s="154"/>
      <c r="W260" s="155"/>
      <c r="X260" s="154"/>
    </row>
    <row r="261" spans="1:24" x14ac:dyDescent="0.3">
      <c r="A261" s="126"/>
      <c r="B261" s="156"/>
      <c r="D261" s="156"/>
      <c r="E261" s="156"/>
      <c r="F261" s="156"/>
      <c r="G261" s="156"/>
      <c r="I261" s="156"/>
      <c r="J261" s="156"/>
      <c r="K261" s="156"/>
      <c r="L261" s="156"/>
      <c r="N261" s="156"/>
      <c r="O261" s="156"/>
      <c r="P261" s="156"/>
      <c r="Q261" s="156"/>
      <c r="S261" s="156"/>
      <c r="T261" s="156"/>
      <c r="U261" s="156"/>
      <c r="V261" s="156"/>
      <c r="X261" s="156"/>
    </row>
  </sheetData>
  <conditionalFormatting sqref="B255:XFD255">
    <cfRule type="cellIs" dxfId="7" priority="7" operator="lessThan">
      <formula>-0.9</formula>
    </cfRule>
    <cfRule type="cellIs" dxfId="6" priority="8" operator="greaterThan">
      <formula>0.9</formula>
    </cfRule>
  </conditionalFormatting>
  <conditionalFormatting sqref="B257:X257">
    <cfRule type="cellIs" dxfId="5" priority="5" operator="lessThan">
      <formula>-0.9</formula>
    </cfRule>
    <cfRule type="cellIs" dxfId="4" priority="6" operator="greaterThan">
      <formula>0.9</formula>
    </cfRule>
  </conditionalFormatting>
  <conditionalFormatting sqref="B259:X259">
    <cfRule type="cellIs" dxfId="3" priority="3" operator="lessThan">
      <formula>-0.9</formula>
    </cfRule>
    <cfRule type="cellIs" dxfId="2" priority="4" operator="greaterThan">
      <formula>0.9</formula>
    </cfRule>
  </conditionalFormatting>
  <conditionalFormatting sqref="B261:X261">
    <cfRule type="cellIs" dxfId="1" priority="1" operator="lessThan">
      <formula>-0.9</formula>
    </cfRule>
    <cfRule type="cellIs" dxfId="0" priority="2" operator="greaterThan">
      <formula>0.9</formula>
    </cfRule>
  </conditionalFormatting>
  <pageMargins left="0.75" right="0.75" top="0.75" bottom="0.75" header="0.03" footer="0.0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F70"/>
  <sheetViews>
    <sheetView showGridLines="0" workbookViewId="0">
      <selection activeCell="AD17" sqref="AD17"/>
    </sheetView>
  </sheetViews>
  <sheetFormatPr defaultColWidth="9.109375" defaultRowHeight="12.75" customHeight="1" x14ac:dyDescent="0.25"/>
  <cols>
    <col min="1" max="1" width="1.88671875" style="34" customWidth="1"/>
    <col min="2" max="2" width="44.33203125" style="34" bestFit="1" customWidth="1"/>
    <col min="3" max="3" width="2.88671875" style="34" customWidth="1"/>
    <col min="4" max="4" width="10.6640625" style="34" customWidth="1"/>
    <col min="5" max="5" width="2.88671875" style="2" customWidth="1"/>
    <col min="6" max="8" width="10.6640625" style="34" hidden="1" customWidth="1"/>
    <col min="9" max="9" width="10.6640625" style="34" customWidth="1"/>
    <col min="10" max="12" width="10.6640625" style="34" hidden="1" customWidth="1"/>
    <col min="13" max="13" width="10.6640625" style="34" customWidth="1"/>
    <col min="14" max="16" width="10.6640625" style="34" hidden="1" customWidth="1"/>
    <col min="17" max="17" width="10.6640625" style="34" customWidth="1"/>
    <col min="18" max="20" width="10.6640625" style="34" hidden="1" customWidth="1"/>
    <col min="21" max="21" width="10.6640625" style="34" customWidth="1"/>
    <col min="22" max="22" width="2.6640625" style="34" customWidth="1"/>
    <col min="23" max="25" width="9.6640625" style="34" bestFit="1" customWidth="1"/>
    <col min="26" max="26" width="1.88671875" style="34" customWidth="1"/>
    <col min="27" max="16384" width="9.109375" style="34"/>
  </cols>
  <sheetData>
    <row r="1" spans="1:32" ht="12.75" customHeight="1" x14ac:dyDescent="0.25">
      <c r="A1" s="52" t="str">
        <f>'Cover Sheet'!A2</f>
        <v>Thurood Marshall Academy</v>
      </c>
    </row>
    <row r="2" spans="1:32" ht="13.2" x14ac:dyDescent="0.25">
      <c r="A2" s="34" t="str">
        <f>'Cover Sheet'!A8&amp;" "&amp;'Cover Sheet'!$A$9&amp;" Financials"</f>
        <v>FY20 (7/1/2019-6/30/2020) Annual Budget Submission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42"/>
      <c r="X2" s="2"/>
      <c r="Y2" s="64"/>
    </row>
    <row r="3" spans="1:32" ht="13.2" x14ac:dyDescent="0.25">
      <c r="A3" s="36"/>
      <c r="B3" s="37"/>
      <c r="C3" s="36"/>
      <c r="D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6"/>
      <c r="W3" s="37"/>
      <c r="X3" s="36"/>
      <c r="Y3" s="37"/>
    </row>
    <row r="4" spans="1:32" ht="13.2" x14ac:dyDescent="0.25">
      <c r="A4" s="2"/>
      <c r="B4" s="2"/>
      <c r="C4" s="36"/>
      <c r="D4" s="39" t="s">
        <v>147</v>
      </c>
      <c r="E4" s="40"/>
      <c r="F4" s="39" t="s">
        <v>135</v>
      </c>
      <c r="G4" s="39" t="s">
        <v>136</v>
      </c>
      <c r="H4" s="39" t="s">
        <v>137</v>
      </c>
      <c r="I4" s="39" t="s">
        <v>82</v>
      </c>
      <c r="J4" s="39" t="s">
        <v>138</v>
      </c>
      <c r="K4" s="39" t="s">
        <v>139</v>
      </c>
      <c r="L4" s="39" t="s">
        <v>140</v>
      </c>
      <c r="M4" s="39" t="s">
        <v>83</v>
      </c>
      <c r="N4" s="39" t="s">
        <v>141</v>
      </c>
      <c r="O4" s="39" t="s">
        <v>142</v>
      </c>
      <c r="P4" s="39" t="s">
        <v>143</v>
      </c>
      <c r="Q4" s="39" t="s">
        <v>84</v>
      </c>
      <c r="R4" s="39" t="s">
        <v>144</v>
      </c>
      <c r="S4" s="39" t="s">
        <v>145</v>
      </c>
      <c r="T4" s="39" t="s">
        <v>146</v>
      </c>
      <c r="U4" s="39" t="s">
        <v>85</v>
      </c>
      <c r="V4" s="36"/>
      <c r="W4" s="65"/>
      <c r="X4" s="66" t="s">
        <v>0</v>
      </c>
      <c r="Y4" s="65"/>
      <c r="AA4" s="52" t="s">
        <v>149</v>
      </c>
    </row>
    <row r="5" spans="1:32" ht="15.6" x14ac:dyDescent="0.25">
      <c r="B5" s="2"/>
      <c r="C5" s="36"/>
      <c r="D5" s="41" t="s">
        <v>37</v>
      </c>
      <c r="E5" s="42"/>
      <c r="F5" s="41" t="s">
        <v>37</v>
      </c>
      <c r="G5" s="41" t="s">
        <v>37</v>
      </c>
      <c r="H5" s="41" t="s">
        <v>37</v>
      </c>
      <c r="I5" s="41" t="s">
        <v>37</v>
      </c>
      <c r="J5" s="41" t="s">
        <v>37</v>
      </c>
      <c r="K5" s="41" t="s">
        <v>37</v>
      </c>
      <c r="L5" s="41" t="s">
        <v>37</v>
      </c>
      <c r="M5" s="41" t="s">
        <v>37</v>
      </c>
      <c r="N5" s="41" t="s">
        <v>37</v>
      </c>
      <c r="O5" s="41" t="s">
        <v>37</v>
      </c>
      <c r="P5" s="41" t="s">
        <v>37</v>
      </c>
      <c r="Q5" s="41" t="s">
        <v>37</v>
      </c>
      <c r="R5" s="41" t="s">
        <v>37</v>
      </c>
      <c r="S5" s="41" t="s">
        <v>37</v>
      </c>
      <c r="T5" s="41" t="s">
        <v>37</v>
      </c>
      <c r="U5" s="41" t="s">
        <v>37</v>
      </c>
      <c r="V5" s="36"/>
      <c r="W5" s="41" t="s">
        <v>1</v>
      </c>
      <c r="X5" s="41" t="s">
        <v>2</v>
      </c>
      <c r="Y5" s="41" t="s">
        <v>3</v>
      </c>
      <c r="AA5" s="34" t="s">
        <v>150</v>
      </c>
      <c r="AC5" s="99" t="s">
        <v>171</v>
      </c>
    </row>
    <row r="6" spans="1:32" ht="13.2" x14ac:dyDescent="0.25">
      <c r="A6" s="43" t="s">
        <v>4</v>
      </c>
      <c r="B6" s="2"/>
      <c r="C6" s="36"/>
      <c r="V6" s="36"/>
      <c r="W6" s="42"/>
      <c r="X6" s="42"/>
      <c r="Y6" s="42"/>
      <c r="AC6" s="101" t="s">
        <v>188</v>
      </c>
      <c r="AD6" s="102"/>
      <c r="AE6" s="102"/>
      <c r="AF6" s="102"/>
    </row>
    <row r="7" spans="1:32" ht="13.2" x14ac:dyDescent="0.25">
      <c r="A7" s="37"/>
      <c r="B7" s="37" t="s">
        <v>151</v>
      </c>
      <c r="C7" s="36"/>
      <c r="D7" s="44"/>
      <c r="E7" s="45"/>
      <c r="F7" s="44"/>
      <c r="G7" s="44"/>
      <c r="H7" s="44"/>
      <c r="I7" s="45">
        <f>SUM(F7:H7)</f>
        <v>0</v>
      </c>
      <c r="J7" s="44"/>
      <c r="K7" s="44"/>
      <c r="L7" s="44"/>
      <c r="M7" s="45">
        <f>SUM(J7:L7)</f>
        <v>0</v>
      </c>
      <c r="N7" s="44"/>
      <c r="O7" s="44"/>
      <c r="P7" s="44"/>
      <c r="Q7" s="45">
        <f>SUM(N7:P7)</f>
        <v>0</v>
      </c>
      <c r="R7" s="44"/>
      <c r="S7" s="44"/>
      <c r="T7" s="44"/>
      <c r="U7" s="45">
        <f>SUM(R7:T7)</f>
        <v>0</v>
      </c>
      <c r="V7" s="36"/>
      <c r="W7" s="45">
        <f>SUM(I7,M7,Q7,U7)</f>
        <v>0</v>
      </c>
      <c r="X7" s="45" t="e">
        <f>IF('Cover Sheet'!$A$9=References!$A$3,#REF!,IF('Cover Sheet'!$A$9=References!$A$4,SUM(#REF!,#REF!),IF('Cover Sheet'!$A$9=References!$A$5,SUM(#REF!,#REF!,#REF!),SUM(#REF!,#REF!,#REF!,#REF!))))</f>
        <v>#REF!</v>
      </c>
      <c r="Y7" s="57" t="e">
        <f>W7-X7</f>
        <v>#REF!</v>
      </c>
      <c r="AA7" s="45" t="e">
        <f>IF('Cover Sheet'!$A$9=References!$A$3,#REF!,IF('Cover Sheet'!$A$9=References!$A$4,SUM(#REF!,#REF!),IF('Cover Sheet'!$A$9=References!$A$5,SUM(#REF!,#REF!,#REF!),SUM(#REF!,#REF!,#REF!,#REF!))))</f>
        <v>#REF!</v>
      </c>
      <c r="AC7" s="101" t="s">
        <v>189</v>
      </c>
      <c r="AD7" s="102"/>
      <c r="AE7" s="102"/>
      <c r="AF7" s="102"/>
    </row>
    <row r="8" spans="1:32" ht="13.2" x14ac:dyDescent="0.25">
      <c r="A8" s="37"/>
      <c r="B8" s="37" t="s">
        <v>152</v>
      </c>
      <c r="C8" s="36"/>
      <c r="D8" s="93"/>
      <c r="E8" s="45"/>
      <c r="F8" s="93"/>
      <c r="G8" s="93"/>
      <c r="H8" s="93"/>
      <c r="I8" s="45">
        <f>SUM(F8:H8)</f>
        <v>0</v>
      </c>
      <c r="J8" s="93"/>
      <c r="K8" s="93"/>
      <c r="L8" s="93"/>
      <c r="M8" s="45">
        <f>SUM(J8:L8)</f>
        <v>0</v>
      </c>
      <c r="N8" s="93"/>
      <c r="O8" s="93"/>
      <c r="P8" s="93"/>
      <c r="Q8" s="45">
        <f>SUM(N8:P8)</f>
        <v>0</v>
      </c>
      <c r="R8" s="93"/>
      <c r="S8" s="93"/>
      <c r="T8" s="93"/>
      <c r="U8" s="45">
        <f>SUM(R8:T8)</f>
        <v>0</v>
      </c>
      <c r="V8" s="36"/>
      <c r="W8" s="45">
        <f>SUM(I8,M8,Q8,U8)</f>
        <v>0</v>
      </c>
      <c r="X8" s="45" t="e">
        <f>IF('Cover Sheet'!$A$9=References!$A$3,#REF!,IF('Cover Sheet'!$A$9=References!$A$4,SUM(#REF!,#REF!),IF('Cover Sheet'!$A$9=References!$A$5,SUM(#REF!,#REF!,#REF!),SUM(#REF!,#REF!,#REF!,#REF!))))</f>
        <v>#REF!</v>
      </c>
      <c r="Y8" s="57" t="e">
        <f>W8-X8</f>
        <v>#REF!</v>
      </c>
      <c r="AA8" s="45"/>
      <c r="AC8" s="103"/>
      <c r="AD8" s="35"/>
      <c r="AE8" s="35"/>
      <c r="AF8" s="35"/>
    </row>
    <row r="9" spans="1:32" ht="13.2" x14ac:dyDescent="0.25">
      <c r="A9" s="37"/>
      <c r="B9" s="37" t="s">
        <v>5</v>
      </c>
      <c r="C9" s="36"/>
      <c r="D9" s="44"/>
      <c r="E9" s="45"/>
      <c r="F9" s="44"/>
      <c r="G9" s="44"/>
      <c r="H9" s="44"/>
      <c r="I9" s="45">
        <f t="shared" ref="I9:I16" si="0">SUM(F9:H9)</f>
        <v>0</v>
      </c>
      <c r="J9" s="44"/>
      <c r="K9" s="44"/>
      <c r="L9" s="44"/>
      <c r="M9" s="45">
        <f t="shared" ref="M9:M16" si="1">SUM(J9:L9)</f>
        <v>0</v>
      </c>
      <c r="N9" s="44"/>
      <c r="O9" s="44"/>
      <c r="P9" s="44"/>
      <c r="Q9" s="45">
        <f t="shared" ref="Q9:Q16" si="2">SUM(N9:P9)</f>
        <v>0</v>
      </c>
      <c r="R9" s="44"/>
      <c r="S9" s="44"/>
      <c r="T9" s="44"/>
      <c r="U9" s="45">
        <f t="shared" ref="U9:U16" si="3">SUM(R9:T9)</f>
        <v>0</v>
      </c>
      <c r="V9" s="36"/>
      <c r="W9" s="45">
        <f t="shared" ref="W9:W15" si="4">SUM(I9,M9,Q9,U9)</f>
        <v>0</v>
      </c>
      <c r="X9" s="57" t="e">
        <f>IF('Cover Sheet'!$A$9=References!$A$3,#REF!,IF('Cover Sheet'!$A$9=References!$A$4,SUM(#REF!,#REF!),IF('Cover Sheet'!$A$9=References!$A$5,SUM(#REF!,#REF!,#REF!),SUM(#REF!,#REF!,#REF!,#REF!))))</f>
        <v>#REF!</v>
      </c>
      <c r="Y9" s="57" t="e">
        <f t="shared" ref="Y9:Y16" si="5">W9-X9</f>
        <v>#REF!</v>
      </c>
    </row>
    <row r="10" spans="1:32" ht="13.2" x14ac:dyDescent="0.25">
      <c r="A10" s="37"/>
      <c r="B10" s="37" t="s">
        <v>165</v>
      </c>
      <c r="C10" s="36"/>
      <c r="D10" s="44"/>
      <c r="E10" s="45"/>
      <c r="F10" s="44"/>
      <c r="G10" s="44"/>
      <c r="H10" s="44"/>
      <c r="I10" s="45">
        <f t="shared" si="0"/>
        <v>0</v>
      </c>
      <c r="J10" s="44"/>
      <c r="K10" s="44"/>
      <c r="L10" s="44"/>
      <c r="M10" s="45">
        <f t="shared" si="1"/>
        <v>0</v>
      </c>
      <c r="N10" s="44"/>
      <c r="O10" s="44"/>
      <c r="P10" s="44"/>
      <c r="Q10" s="45">
        <f t="shared" si="2"/>
        <v>0</v>
      </c>
      <c r="R10" s="44"/>
      <c r="S10" s="44"/>
      <c r="T10" s="44"/>
      <c r="U10" s="45">
        <f t="shared" si="3"/>
        <v>0</v>
      </c>
      <c r="V10" s="36"/>
      <c r="W10" s="45">
        <f t="shared" si="4"/>
        <v>0</v>
      </c>
      <c r="X10" s="57" t="e">
        <f>IF('Cover Sheet'!$A$9=References!$A$3,#REF!,IF('Cover Sheet'!$A$9=References!$A$4,SUM(#REF!,#REF!),IF('Cover Sheet'!$A$9=References!$A$5,SUM(#REF!,#REF!,#REF!),SUM(#REF!,#REF!,#REF!,#REF!))))</f>
        <v>#REF!</v>
      </c>
      <c r="Y10" s="57" t="e">
        <f t="shared" si="5"/>
        <v>#REF!</v>
      </c>
      <c r="AC10" s="52" t="s">
        <v>174</v>
      </c>
    </row>
    <row r="11" spans="1:32" ht="13.2" x14ac:dyDescent="0.25">
      <c r="A11" s="37"/>
      <c r="B11" s="37" t="s">
        <v>6</v>
      </c>
      <c r="C11" s="36"/>
      <c r="D11" s="44"/>
      <c r="E11" s="45"/>
      <c r="F11" s="44"/>
      <c r="G11" s="44"/>
      <c r="H11" s="44"/>
      <c r="I11" s="45">
        <f t="shared" si="0"/>
        <v>0</v>
      </c>
      <c r="J11" s="44"/>
      <c r="K11" s="44"/>
      <c r="L11" s="44"/>
      <c r="M11" s="45">
        <f t="shared" si="1"/>
        <v>0</v>
      </c>
      <c r="N11" s="44"/>
      <c r="O11" s="44"/>
      <c r="P11" s="44"/>
      <c r="Q11" s="45">
        <f t="shared" si="2"/>
        <v>0</v>
      </c>
      <c r="R11" s="44"/>
      <c r="S11" s="44"/>
      <c r="T11" s="44"/>
      <c r="U11" s="45">
        <f t="shared" si="3"/>
        <v>0</v>
      </c>
      <c r="V11" s="36"/>
      <c r="W11" s="45">
        <f t="shared" si="4"/>
        <v>0</v>
      </c>
      <c r="X11" s="57" t="e">
        <f>IF('Cover Sheet'!$A$9=References!$A$3,#REF!,IF('Cover Sheet'!$A$9=References!$A$4,SUM(#REF!,#REF!),IF('Cover Sheet'!$A$9=References!$A$5,SUM(#REF!,#REF!,#REF!),SUM(#REF!,#REF!,#REF!,#REF!))))</f>
        <v>#REF!</v>
      </c>
      <c r="Y11" s="57" t="e">
        <f t="shared" si="5"/>
        <v>#REF!</v>
      </c>
      <c r="AC11" s="52" t="s">
        <v>175</v>
      </c>
    </row>
    <row r="12" spans="1:32" ht="13.2" x14ac:dyDescent="0.25">
      <c r="A12" s="37"/>
      <c r="B12" s="37" t="s">
        <v>7</v>
      </c>
      <c r="C12" s="36"/>
      <c r="D12" s="44"/>
      <c r="E12" s="45"/>
      <c r="F12" s="44"/>
      <c r="G12" s="44"/>
      <c r="H12" s="44"/>
      <c r="I12" s="45">
        <f t="shared" si="0"/>
        <v>0</v>
      </c>
      <c r="J12" s="44"/>
      <c r="K12" s="44"/>
      <c r="L12" s="44"/>
      <c r="M12" s="45">
        <f t="shared" si="1"/>
        <v>0</v>
      </c>
      <c r="N12" s="44"/>
      <c r="O12" s="44"/>
      <c r="P12" s="44"/>
      <c r="Q12" s="45">
        <f t="shared" si="2"/>
        <v>0</v>
      </c>
      <c r="R12" s="44"/>
      <c r="S12" s="44"/>
      <c r="T12" s="44"/>
      <c r="U12" s="45">
        <f t="shared" si="3"/>
        <v>0</v>
      </c>
      <c r="V12" s="36"/>
      <c r="W12" s="45">
        <f t="shared" si="4"/>
        <v>0</v>
      </c>
      <c r="X12" s="57" t="e">
        <f>IF('Cover Sheet'!$A$9=References!$A$3,#REF!,IF('Cover Sheet'!$A$9=References!$A$4,SUM(#REF!,#REF!),IF('Cover Sheet'!$A$9=References!$A$5,SUM(#REF!,#REF!,#REF!),SUM(#REF!,#REF!,#REF!,#REF!))))</f>
        <v>#REF!</v>
      </c>
      <c r="Y12" s="57" t="e">
        <f t="shared" si="5"/>
        <v>#REF!</v>
      </c>
    </row>
    <row r="13" spans="1:32" ht="13.2" x14ac:dyDescent="0.25">
      <c r="A13" s="37"/>
      <c r="B13" s="37" t="s">
        <v>8</v>
      </c>
      <c r="C13" s="36"/>
      <c r="D13" s="44"/>
      <c r="E13" s="45"/>
      <c r="F13" s="44"/>
      <c r="G13" s="44"/>
      <c r="H13" s="44"/>
      <c r="I13" s="45">
        <f t="shared" si="0"/>
        <v>0</v>
      </c>
      <c r="J13" s="44"/>
      <c r="K13" s="44"/>
      <c r="L13" s="44"/>
      <c r="M13" s="45">
        <f t="shared" si="1"/>
        <v>0</v>
      </c>
      <c r="N13" s="44"/>
      <c r="O13" s="44"/>
      <c r="P13" s="44"/>
      <c r="Q13" s="45">
        <f t="shared" si="2"/>
        <v>0</v>
      </c>
      <c r="R13" s="44"/>
      <c r="S13" s="44"/>
      <c r="T13" s="44"/>
      <c r="U13" s="45">
        <f t="shared" si="3"/>
        <v>0</v>
      </c>
      <c r="V13" s="36"/>
      <c r="W13" s="45">
        <f t="shared" si="4"/>
        <v>0</v>
      </c>
      <c r="X13" s="57" t="e">
        <f>IF('Cover Sheet'!$A$9=References!$A$3,#REF!,IF('Cover Sheet'!$A$9=References!$A$4,SUM(#REF!,#REF!),IF('Cover Sheet'!$A$9=References!$A$5,SUM(#REF!,#REF!,#REF!),SUM(#REF!,#REF!,#REF!,#REF!))))</f>
        <v>#REF!</v>
      </c>
      <c r="Y13" s="57" t="e">
        <f t="shared" si="5"/>
        <v>#REF!</v>
      </c>
    </row>
    <row r="14" spans="1:32" ht="13.2" x14ac:dyDescent="0.25">
      <c r="A14" s="37"/>
      <c r="B14" s="37" t="s">
        <v>153</v>
      </c>
      <c r="C14" s="36"/>
      <c r="D14" s="93"/>
      <c r="E14" s="45"/>
      <c r="F14" s="93"/>
      <c r="G14" s="93"/>
      <c r="H14" s="93"/>
      <c r="I14" s="45">
        <f t="shared" si="0"/>
        <v>0</v>
      </c>
      <c r="J14" s="93"/>
      <c r="K14" s="93"/>
      <c r="L14" s="93"/>
      <c r="M14" s="45">
        <f t="shared" si="1"/>
        <v>0</v>
      </c>
      <c r="N14" s="93"/>
      <c r="O14" s="93"/>
      <c r="P14" s="93"/>
      <c r="Q14" s="45">
        <f t="shared" si="2"/>
        <v>0</v>
      </c>
      <c r="R14" s="93"/>
      <c r="S14" s="93"/>
      <c r="T14" s="93"/>
      <c r="U14" s="45">
        <f t="shared" si="3"/>
        <v>0</v>
      </c>
      <c r="V14" s="36"/>
      <c r="W14" s="45">
        <f t="shared" si="4"/>
        <v>0</v>
      </c>
      <c r="X14" s="57" t="e">
        <f>IF('Cover Sheet'!$A$9=References!$A$3,#REF!,IF('Cover Sheet'!$A$9=References!$A$4,SUM(#REF!,#REF!),IF('Cover Sheet'!$A$9=References!$A$5,SUM(#REF!,#REF!,#REF!),SUM(#REF!,#REF!,#REF!,#REF!))))</f>
        <v>#REF!</v>
      </c>
      <c r="Y14" s="57" t="e">
        <f t="shared" si="5"/>
        <v>#REF!</v>
      </c>
    </row>
    <row r="15" spans="1:32" ht="13.2" x14ac:dyDescent="0.25">
      <c r="A15" s="37"/>
      <c r="B15" s="37" t="s">
        <v>9</v>
      </c>
      <c r="C15" s="36"/>
      <c r="D15" s="44"/>
      <c r="E15" s="45"/>
      <c r="F15" s="44"/>
      <c r="G15" s="44"/>
      <c r="H15" s="44"/>
      <c r="I15" s="45">
        <f t="shared" si="0"/>
        <v>0</v>
      </c>
      <c r="J15" s="44"/>
      <c r="K15" s="44"/>
      <c r="L15" s="44"/>
      <c r="M15" s="45">
        <f t="shared" si="1"/>
        <v>0</v>
      </c>
      <c r="N15" s="44"/>
      <c r="O15" s="44"/>
      <c r="P15" s="44"/>
      <c r="Q15" s="45">
        <f t="shared" si="2"/>
        <v>0</v>
      </c>
      <c r="R15" s="44"/>
      <c r="S15" s="44"/>
      <c r="T15" s="44"/>
      <c r="U15" s="45">
        <f t="shared" si="3"/>
        <v>0</v>
      </c>
      <c r="V15" s="36"/>
      <c r="W15" s="45">
        <f t="shared" si="4"/>
        <v>0</v>
      </c>
      <c r="X15" s="57" t="e">
        <f>IF('Cover Sheet'!$A$9=References!$A$3,#REF!,IF('Cover Sheet'!$A$9=References!$A$4,SUM(#REF!,#REF!),IF('Cover Sheet'!$A$9=References!$A$5,SUM(#REF!,#REF!,#REF!),SUM(#REF!,#REF!,#REF!,#REF!))))</f>
        <v>#REF!</v>
      </c>
      <c r="Y15" s="57" t="e">
        <f t="shared" si="5"/>
        <v>#REF!</v>
      </c>
    </row>
    <row r="16" spans="1:32" ht="13.2" x14ac:dyDescent="0.25">
      <c r="A16" s="37"/>
      <c r="B16" s="46" t="s">
        <v>10</v>
      </c>
      <c r="C16" s="36"/>
      <c r="D16" s="47">
        <f>SUM(D7:D15)</f>
        <v>0</v>
      </c>
      <c r="E16" s="48"/>
      <c r="F16" s="47">
        <f>SUM(F7:F15)</f>
        <v>0</v>
      </c>
      <c r="G16" s="47">
        <f>SUM(G7:G15)</f>
        <v>0</v>
      </c>
      <c r="H16" s="47">
        <f>SUM(H7:H15)</f>
        <v>0</v>
      </c>
      <c r="I16" s="47">
        <f t="shared" si="0"/>
        <v>0</v>
      </c>
      <c r="J16" s="47">
        <f>SUM(J7:J15)</f>
        <v>0</v>
      </c>
      <c r="K16" s="47">
        <f>SUM(K7:K15)</f>
        <v>0</v>
      </c>
      <c r="L16" s="47">
        <f>SUM(L7:L15)</f>
        <v>0</v>
      </c>
      <c r="M16" s="47">
        <f t="shared" si="1"/>
        <v>0</v>
      </c>
      <c r="N16" s="47">
        <f>SUM(N7:N15)</f>
        <v>0</v>
      </c>
      <c r="O16" s="47">
        <f>SUM(O7:O15)</f>
        <v>0</v>
      </c>
      <c r="P16" s="47">
        <f>SUM(P7:P15)</f>
        <v>0</v>
      </c>
      <c r="Q16" s="47">
        <f t="shared" si="2"/>
        <v>0</v>
      </c>
      <c r="R16" s="47">
        <f>SUM(R7:R15)</f>
        <v>0</v>
      </c>
      <c r="S16" s="47">
        <f>SUM(S7:S15)</f>
        <v>0</v>
      </c>
      <c r="T16" s="47">
        <f>SUM(T7:T15)</f>
        <v>0</v>
      </c>
      <c r="U16" s="47">
        <f t="shared" si="3"/>
        <v>0</v>
      </c>
      <c r="V16" s="36"/>
      <c r="W16" s="47">
        <f>SUM(W7:W15)</f>
        <v>0</v>
      </c>
      <c r="X16" s="47" t="e">
        <f>SUM(X7:X15)</f>
        <v>#REF!</v>
      </c>
      <c r="Y16" s="47" t="e">
        <f t="shared" si="5"/>
        <v>#REF!</v>
      </c>
    </row>
    <row r="17" spans="1:25" ht="13.2" x14ac:dyDescent="0.25">
      <c r="A17" s="37"/>
      <c r="B17" s="49"/>
      <c r="C17" s="36"/>
      <c r="D17" s="50"/>
      <c r="E17" s="5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36"/>
      <c r="W17" s="50"/>
      <c r="X17" s="50"/>
      <c r="Y17" s="50"/>
    </row>
    <row r="18" spans="1:25" ht="13.2" x14ac:dyDescent="0.25">
      <c r="A18" s="52" t="s">
        <v>157</v>
      </c>
      <c r="B18" s="2"/>
      <c r="C18" s="36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36"/>
      <c r="W18" s="53"/>
      <c r="X18" s="53"/>
      <c r="Y18" s="53"/>
    </row>
    <row r="19" spans="1:25" ht="13.8" x14ac:dyDescent="0.3">
      <c r="A19" s="54" t="s">
        <v>11</v>
      </c>
      <c r="B19" s="2"/>
      <c r="C19" s="36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6"/>
      <c r="W19" s="2"/>
      <c r="X19" s="2"/>
      <c r="Y19" s="2"/>
    </row>
    <row r="20" spans="1:25" ht="13.2" x14ac:dyDescent="0.25">
      <c r="A20" s="37"/>
      <c r="B20" s="2" t="s">
        <v>12</v>
      </c>
      <c r="C20" s="36"/>
      <c r="D20" s="55"/>
      <c r="E20" s="56"/>
      <c r="F20" s="55"/>
      <c r="G20" s="55"/>
      <c r="H20" s="55"/>
      <c r="I20" s="57">
        <f t="shared" ref="I20:I27" si="6">SUM(F20:H20)</f>
        <v>0</v>
      </c>
      <c r="J20" s="55"/>
      <c r="K20" s="55"/>
      <c r="L20" s="55"/>
      <c r="M20" s="57">
        <f t="shared" ref="M20:M27" si="7">SUM(J20:L20)</f>
        <v>0</v>
      </c>
      <c r="N20" s="55"/>
      <c r="O20" s="55"/>
      <c r="P20" s="55"/>
      <c r="Q20" s="57">
        <f t="shared" ref="Q20:Q27" si="8">SUM(N20:P20)</f>
        <v>0</v>
      </c>
      <c r="R20" s="55"/>
      <c r="S20" s="55"/>
      <c r="T20" s="55"/>
      <c r="U20" s="57">
        <f t="shared" ref="U20:U27" si="9">SUM(R20:T20)</f>
        <v>0</v>
      </c>
      <c r="V20" s="36"/>
      <c r="W20" s="45">
        <f t="shared" ref="W20:W26" si="10">SUM(I20,M20,Q20,U20)</f>
        <v>0</v>
      </c>
      <c r="X20" s="57" t="e">
        <f>IF('Cover Sheet'!$A$9=References!$A$3,#REF!,IF('Cover Sheet'!$A$9=References!$A$4,SUM(#REF!,#REF!),IF('Cover Sheet'!$A$9=References!$A$5,SUM(#REF!,#REF!,#REF!),SUM(#REF!,#REF!,#REF!,#REF!))))</f>
        <v>#REF!</v>
      </c>
      <c r="Y20" s="57" t="e">
        <f>X20-W20</f>
        <v>#REF!</v>
      </c>
    </row>
    <row r="21" spans="1:25" ht="13.2" x14ac:dyDescent="0.25">
      <c r="A21" s="37"/>
      <c r="B21" s="2" t="s">
        <v>13</v>
      </c>
      <c r="C21" s="36"/>
      <c r="D21" s="55"/>
      <c r="E21" s="56"/>
      <c r="F21" s="55"/>
      <c r="G21" s="55"/>
      <c r="H21" s="55"/>
      <c r="I21" s="57">
        <f t="shared" si="6"/>
        <v>0</v>
      </c>
      <c r="J21" s="55"/>
      <c r="K21" s="55"/>
      <c r="L21" s="55"/>
      <c r="M21" s="57">
        <f t="shared" si="7"/>
        <v>0</v>
      </c>
      <c r="N21" s="55"/>
      <c r="O21" s="55"/>
      <c r="P21" s="55"/>
      <c r="Q21" s="57">
        <f t="shared" si="8"/>
        <v>0</v>
      </c>
      <c r="R21" s="55"/>
      <c r="S21" s="55"/>
      <c r="T21" s="55"/>
      <c r="U21" s="57">
        <f t="shared" si="9"/>
        <v>0</v>
      </c>
      <c r="V21" s="36"/>
      <c r="W21" s="45">
        <f t="shared" si="10"/>
        <v>0</v>
      </c>
      <c r="X21" s="57" t="e">
        <f>IF('Cover Sheet'!$A$9=References!$A$3,#REF!,IF('Cover Sheet'!$A$9=References!$A$4,SUM(#REF!,#REF!),IF('Cover Sheet'!$A$9=References!$A$5,SUM(#REF!,#REF!,#REF!),SUM(#REF!,#REF!,#REF!,#REF!))))</f>
        <v>#REF!</v>
      </c>
      <c r="Y21" s="57" t="e">
        <f t="shared" ref="Y21:Y26" si="11">X21-W21</f>
        <v>#REF!</v>
      </c>
    </row>
    <row r="22" spans="1:25" ht="13.2" x14ac:dyDescent="0.25">
      <c r="A22" s="37"/>
      <c r="B22" s="2" t="s">
        <v>14</v>
      </c>
      <c r="C22" s="36"/>
      <c r="D22" s="55"/>
      <c r="E22" s="56"/>
      <c r="F22" s="55"/>
      <c r="G22" s="55"/>
      <c r="H22" s="55"/>
      <c r="I22" s="57">
        <f t="shared" si="6"/>
        <v>0</v>
      </c>
      <c r="J22" s="55"/>
      <c r="K22" s="55"/>
      <c r="L22" s="55"/>
      <c r="M22" s="57">
        <f t="shared" si="7"/>
        <v>0</v>
      </c>
      <c r="N22" s="55"/>
      <c r="O22" s="55"/>
      <c r="P22" s="55"/>
      <c r="Q22" s="57">
        <f t="shared" si="8"/>
        <v>0</v>
      </c>
      <c r="R22" s="55"/>
      <c r="S22" s="55"/>
      <c r="T22" s="55"/>
      <c r="U22" s="57">
        <f t="shared" si="9"/>
        <v>0</v>
      </c>
      <c r="V22" s="36"/>
      <c r="W22" s="45">
        <f t="shared" si="10"/>
        <v>0</v>
      </c>
      <c r="X22" s="57" t="e">
        <f>IF('Cover Sheet'!$A$9=References!$A$3,#REF!,IF('Cover Sheet'!$A$9=References!$A$4,SUM(#REF!,#REF!),IF('Cover Sheet'!$A$9=References!$A$5,SUM(#REF!,#REF!,#REF!),SUM(#REF!,#REF!,#REF!,#REF!))))</f>
        <v>#REF!</v>
      </c>
      <c r="Y22" s="57" t="e">
        <f t="shared" si="11"/>
        <v>#REF!</v>
      </c>
    </row>
    <row r="23" spans="1:25" ht="13.2" x14ac:dyDescent="0.25">
      <c r="A23" s="37"/>
      <c r="B23" s="2" t="s">
        <v>15</v>
      </c>
      <c r="C23" s="36"/>
      <c r="D23" s="55"/>
      <c r="E23" s="56"/>
      <c r="F23" s="55"/>
      <c r="G23" s="55"/>
      <c r="H23" s="55"/>
      <c r="I23" s="57">
        <f t="shared" si="6"/>
        <v>0</v>
      </c>
      <c r="J23" s="55"/>
      <c r="K23" s="55"/>
      <c r="L23" s="55"/>
      <c r="M23" s="57">
        <f t="shared" si="7"/>
        <v>0</v>
      </c>
      <c r="N23" s="55"/>
      <c r="O23" s="55"/>
      <c r="P23" s="55"/>
      <c r="Q23" s="57">
        <f t="shared" si="8"/>
        <v>0</v>
      </c>
      <c r="R23" s="55"/>
      <c r="S23" s="55"/>
      <c r="T23" s="55"/>
      <c r="U23" s="57">
        <f t="shared" si="9"/>
        <v>0</v>
      </c>
      <c r="V23" s="36"/>
      <c r="W23" s="45">
        <f t="shared" si="10"/>
        <v>0</v>
      </c>
      <c r="X23" s="57" t="e">
        <f>IF('Cover Sheet'!$A$9=References!$A$3,#REF!,IF('Cover Sheet'!$A$9=References!$A$4,SUM(#REF!,#REF!),IF('Cover Sheet'!$A$9=References!$A$5,SUM(#REF!,#REF!,#REF!),SUM(#REF!,#REF!,#REF!,#REF!))))</f>
        <v>#REF!</v>
      </c>
      <c r="Y23" s="57" t="e">
        <f t="shared" si="11"/>
        <v>#REF!</v>
      </c>
    </row>
    <row r="24" spans="1:25" ht="13.2" x14ac:dyDescent="0.25">
      <c r="A24" s="37"/>
      <c r="B24" s="2" t="s">
        <v>16</v>
      </c>
      <c r="C24" s="36"/>
      <c r="D24" s="55"/>
      <c r="E24" s="56"/>
      <c r="F24" s="55"/>
      <c r="G24" s="55"/>
      <c r="H24" s="55"/>
      <c r="I24" s="57">
        <f t="shared" si="6"/>
        <v>0</v>
      </c>
      <c r="J24" s="55"/>
      <c r="K24" s="55"/>
      <c r="L24" s="55"/>
      <c r="M24" s="57">
        <f t="shared" si="7"/>
        <v>0</v>
      </c>
      <c r="N24" s="55"/>
      <c r="O24" s="55"/>
      <c r="P24" s="55"/>
      <c r="Q24" s="57">
        <f t="shared" si="8"/>
        <v>0</v>
      </c>
      <c r="R24" s="55"/>
      <c r="S24" s="55"/>
      <c r="T24" s="55"/>
      <c r="U24" s="57">
        <f t="shared" si="9"/>
        <v>0</v>
      </c>
      <c r="V24" s="36"/>
      <c r="W24" s="45">
        <f t="shared" si="10"/>
        <v>0</v>
      </c>
      <c r="X24" s="57" t="e">
        <f>IF('Cover Sheet'!$A$9=References!$A$3,#REF!,IF('Cover Sheet'!$A$9=References!$A$4,SUM(#REF!,#REF!),IF('Cover Sheet'!$A$9=References!$A$5,SUM(#REF!,#REF!,#REF!),SUM(#REF!,#REF!,#REF!,#REF!))))</f>
        <v>#REF!</v>
      </c>
      <c r="Y24" s="57" t="e">
        <f t="shared" si="11"/>
        <v>#REF!</v>
      </c>
    </row>
    <row r="25" spans="1:25" ht="13.2" x14ac:dyDescent="0.25">
      <c r="A25" s="37"/>
      <c r="B25" s="2" t="s">
        <v>166</v>
      </c>
      <c r="C25" s="36"/>
      <c r="D25" s="55"/>
      <c r="E25" s="56"/>
      <c r="F25" s="55"/>
      <c r="G25" s="55"/>
      <c r="H25" s="55"/>
      <c r="I25" s="57">
        <f t="shared" si="6"/>
        <v>0</v>
      </c>
      <c r="J25" s="55"/>
      <c r="K25" s="55"/>
      <c r="L25" s="55"/>
      <c r="M25" s="57">
        <f t="shared" si="7"/>
        <v>0</v>
      </c>
      <c r="N25" s="55"/>
      <c r="O25" s="55"/>
      <c r="P25" s="55"/>
      <c r="Q25" s="57">
        <f t="shared" si="8"/>
        <v>0</v>
      </c>
      <c r="R25" s="55"/>
      <c r="S25" s="55"/>
      <c r="T25" s="55"/>
      <c r="U25" s="57">
        <f t="shared" si="9"/>
        <v>0</v>
      </c>
      <c r="V25" s="36"/>
      <c r="W25" s="45">
        <f t="shared" si="10"/>
        <v>0</v>
      </c>
      <c r="X25" s="57" t="e">
        <f>IF('Cover Sheet'!$A$9=References!$A$3,#REF!,IF('Cover Sheet'!$A$9=References!$A$4,SUM(#REF!,#REF!),IF('Cover Sheet'!$A$9=References!$A$5,SUM(#REF!,#REF!,#REF!),SUM(#REF!,#REF!,#REF!,#REF!))))</f>
        <v>#REF!</v>
      </c>
      <c r="Y25" s="57" t="e">
        <f t="shared" si="11"/>
        <v>#REF!</v>
      </c>
    </row>
    <row r="26" spans="1:25" ht="13.2" x14ac:dyDescent="0.25">
      <c r="A26" s="37"/>
      <c r="B26" s="94" t="s">
        <v>167</v>
      </c>
      <c r="C26" s="36"/>
      <c r="D26" s="55"/>
      <c r="E26" s="56"/>
      <c r="F26" s="55"/>
      <c r="G26" s="55"/>
      <c r="H26" s="55"/>
      <c r="I26" s="95">
        <f t="shared" si="6"/>
        <v>0</v>
      </c>
      <c r="J26" s="92"/>
      <c r="K26" s="92"/>
      <c r="L26" s="92"/>
      <c r="M26" s="96">
        <f t="shared" si="7"/>
        <v>0</v>
      </c>
      <c r="N26" s="92"/>
      <c r="O26" s="92"/>
      <c r="P26" s="92"/>
      <c r="Q26" s="96">
        <f t="shared" si="8"/>
        <v>0</v>
      </c>
      <c r="R26" s="92"/>
      <c r="S26" s="92"/>
      <c r="T26" s="92"/>
      <c r="U26" s="96">
        <f t="shared" si="9"/>
        <v>0</v>
      </c>
      <c r="V26" s="97"/>
      <c r="W26" s="98">
        <f t="shared" si="10"/>
        <v>0</v>
      </c>
      <c r="X26" s="96" t="e">
        <f>IF('Cover Sheet'!$A$9=References!$A$3,#REF!,IF('Cover Sheet'!$A$9=References!$A$4,SUM(#REF!,#REF!),IF('Cover Sheet'!$A$9=References!$A$5,SUM(#REF!,#REF!,#REF!),SUM(#REF!,#REF!,#REF!,#REF!))))</f>
        <v>#REF!</v>
      </c>
      <c r="Y26" s="96" t="e">
        <f t="shared" si="11"/>
        <v>#REF!</v>
      </c>
    </row>
    <row r="27" spans="1:25" ht="13.2" x14ac:dyDescent="0.25">
      <c r="A27" s="2"/>
      <c r="B27" s="46" t="s">
        <v>17</v>
      </c>
      <c r="C27" s="36"/>
      <c r="D27" s="47">
        <f>SUM(D20:D26)</f>
        <v>0</v>
      </c>
      <c r="E27" s="48"/>
      <c r="F27" s="47">
        <f>SUM(F20:F26)</f>
        <v>0</v>
      </c>
      <c r="G27" s="47">
        <f>SUM(G20:G26)</f>
        <v>0</v>
      </c>
      <c r="H27" s="47">
        <f>SUM(H20:H26)</f>
        <v>0</v>
      </c>
      <c r="I27" s="47">
        <f t="shared" si="6"/>
        <v>0</v>
      </c>
      <c r="J27" s="47">
        <f>SUM(J20:J26)</f>
        <v>0</v>
      </c>
      <c r="K27" s="47">
        <f>SUM(K20:K26)</f>
        <v>0</v>
      </c>
      <c r="L27" s="47">
        <f>SUM(L20:L26)</f>
        <v>0</v>
      </c>
      <c r="M27" s="47">
        <f t="shared" si="7"/>
        <v>0</v>
      </c>
      <c r="N27" s="47">
        <f>SUM(N20:N26)</f>
        <v>0</v>
      </c>
      <c r="O27" s="47">
        <f>SUM(O20:O26)</f>
        <v>0</v>
      </c>
      <c r="P27" s="47">
        <f>SUM(P20:P26)</f>
        <v>0</v>
      </c>
      <c r="Q27" s="47">
        <f t="shared" si="8"/>
        <v>0</v>
      </c>
      <c r="R27" s="47">
        <f>SUM(R20:R26)</f>
        <v>0</v>
      </c>
      <c r="S27" s="47">
        <f>SUM(S20:S26)</f>
        <v>0</v>
      </c>
      <c r="T27" s="47">
        <f>SUM(T20:T26)</f>
        <v>0</v>
      </c>
      <c r="U27" s="47">
        <f t="shared" si="9"/>
        <v>0</v>
      </c>
      <c r="V27" s="36"/>
      <c r="W27" s="47">
        <f>SUM(W20:W26)</f>
        <v>0</v>
      </c>
      <c r="X27" s="47" t="e">
        <f>SUM(X20:X26)</f>
        <v>#REF!</v>
      </c>
      <c r="Y27" s="47" t="e">
        <f>X27-W27</f>
        <v>#REF!</v>
      </c>
    </row>
    <row r="28" spans="1:25" ht="13.2" x14ac:dyDescent="0.25">
      <c r="A28" s="2"/>
      <c r="C28" s="36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36"/>
      <c r="W28" s="51"/>
      <c r="X28" s="51"/>
      <c r="Y28" s="51"/>
    </row>
    <row r="29" spans="1:25" ht="13.8" x14ac:dyDescent="0.3">
      <c r="A29" s="54" t="s">
        <v>18</v>
      </c>
      <c r="B29" s="2"/>
      <c r="C29" s="36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6"/>
      <c r="W29" s="2"/>
      <c r="X29" s="2"/>
      <c r="Y29" s="2"/>
    </row>
    <row r="30" spans="1:25" ht="13.2" x14ac:dyDescent="0.25">
      <c r="A30" s="37"/>
      <c r="B30" s="2" t="s">
        <v>168</v>
      </c>
      <c r="C30" s="36"/>
      <c r="D30" s="55"/>
      <c r="E30" s="56"/>
      <c r="F30" s="55"/>
      <c r="G30" s="55"/>
      <c r="H30" s="55"/>
      <c r="I30" s="57">
        <f t="shared" ref="I30:I35" si="12">SUM(F30:H30)</f>
        <v>0</v>
      </c>
      <c r="J30" s="55"/>
      <c r="K30" s="55"/>
      <c r="L30" s="55"/>
      <c r="M30" s="57">
        <f t="shared" ref="M30:M35" si="13">SUM(J30:L30)</f>
        <v>0</v>
      </c>
      <c r="N30" s="55"/>
      <c r="O30" s="55"/>
      <c r="P30" s="55"/>
      <c r="Q30" s="57">
        <f t="shared" ref="Q30:Q35" si="14">SUM(N30:P30)</f>
        <v>0</v>
      </c>
      <c r="R30" s="55"/>
      <c r="S30" s="55"/>
      <c r="T30" s="55"/>
      <c r="U30" s="57">
        <f t="shared" ref="U30:U35" si="15">SUM(R30:T30)</f>
        <v>0</v>
      </c>
      <c r="V30" s="36"/>
      <c r="W30" s="45">
        <f t="shared" ref="W30:W34" si="16">SUM(I30,M30,Q30,U30)</f>
        <v>0</v>
      </c>
      <c r="X30" s="57" t="e">
        <f>IF('Cover Sheet'!$A$9=References!$A$3,#REF!,IF('Cover Sheet'!$A$9=References!$A$4,SUM(#REF!,#REF!),IF('Cover Sheet'!$A$9=References!$A$5,SUM(#REF!,#REF!,#REF!),SUM(#REF!,#REF!,#REF!,#REF!))))</f>
        <v>#REF!</v>
      </c>
      <c r="Y30" s="57" t="e">
        <f t="shared" ref="Y30:Y34" si="17">X30-W30</f>
        <v>#REF!</v>
      </c>
    </row>
    <row r="31" spans="1:25" ht="13.2" x14ac:dyDescent="0.25">
      <c r="A31" s="37"/>
      <c r="B31" s="2" t="s">
        <v>169</v>
      </c>
      <c r="C31" s="36"/>
      <c r="D31" s="55"/>
      <c r="E31" s="56"/>
      <c r="F31" s="55"/>
      <c r="G31" s="55"/>
      <c r="H31" s="55"/>
      <c r="I31" s="57">
        <f t="shared" si="12"/>
        <v>0</v>
      </c>
      <c r="J31" s="55"/>
      <c r="K31" s="55"/>
      <c r="L31" s="55"/>
      <c r="M31" s="57">
        <f t="shared" si="13"/>
        <v>0</v>
      </c>
      <c r="N31" s="55"/>
      <c r="O31" s="55"/>
      <c r="P31" s="55"/>
      <c r="Q31" s="57">
        <f t="shared" si="14"/>
        <v>0</v>
      </c>
      <c r="R31" s="55"/>
      <c r="S31" s="55"/>
      <c r="T31" s="55"/>
      <c r="U31" s="57">
        <f t="shared" si="15"/>
        <v>0</v>
      </c>
      <c r="V31" s="36"/>
      <c r="W31" s="45">
        <f t="shared" si="16"/>
        <v>0</v>
      </c>
      <c r="X31" s="57" t="e">
        <f>IF('Cover Sheet'!$A$9=References!$A$3,#REF!,IF('Cover Sheet'!$A$9=References!$A$4,SUM(#REF!,#REF!),IF('Cover Sheet'!$A$9=References!$A$5,SUM(#REF!,#REF!,#REF!),SUM(#REF!,#REF!,#REF!,#REF!))))</f>
        <v>#REF!</v>
      </c>
      <c r="Y31" s="57" t="e">
        <f t="shared" si="17"/>
        <v>#REF!</v>
      </c>
    </row>
    <row r="32" spans="1:25" ht="13.2" x14ac:dyDescent="0.25">
      <c r="A32" s="37"/>
      <c r="B32" s="2" t="s">
        <v>19</v>
      </c>
      <c r="C32" s="36"/>
      <c r="D32" s="55"/>
      <c r="E32" s="56"/>
      <c r="F32" s="55"/>
      <c r="G32" s="55"/>
      <c r="H32" s="55"/>
      <c r="I32" s="57">
        <f t="shared" si="12"/>
        <v>0</v>
      </c>
      <c r="J32" s="55"/>
      <c r="K32" s="55"/>
      <c r="L32" s="55"/>
      <c r="M32" s="57">
        <f t="shared" si="13"/>
        <v>0</v>
      </c>
      <c r="N32" s="55"/>
      <c r="O32" s="55"/>
      <c r="P32" s="55"/>
      <c r="Q32" s="57">
        <f t="shared" si="14"/>
        <v>0</v>
      </c>
      <c r="R32" s="55"/>
      <c r="S32" s="55"/>
      <c r="T32" s="55"/>
      <c r="U32" s="57">
        <f t="shared" si="15"/>
        <v>0</v>
      </c>
      <c r="V32" s="36"/>
      <c r="W32" s="45">
        <f t="shared" si="16"/>
        <v>0</v>
      </c>
      <c r="X32" s="57" t="e">
        <f>IF('Cover Sheet'!$A$9=References!$A$3,#REF!,IF('Cover Sheet'!$A$9=References!$A$4,SUM(#REF!,#REF!),IF('Cover Sheet'!$A$9=References!$A$5,SUM(#REF!,#REF!,#REF!),SUM(#REF!,#REF!,#REF!,#REF!))))</f>
        <v>#REF!</v>
      </c>
      <c r="Y32" s="57" t="e">
        <f t="shared" si="17"/>
        <v>#REF!</v>
      </c>
    </row>
    <row r="33" spans="1:29" ht="13.2" x14ac:dyDescent="0.25">
      <c r="A33" s="37"/>
      <c r="B33" s="37" t="s">
        <v>32</v>
      </c>
      <c r="C33" s="36"/>
      <c r="D33" s="55"/>
      <c r="E33" s="56"/>
      <c r="F33" s="55"/>
      <c r="G33" s="55"/>
      <c r="H33" s="55"/>
      <c r="I33" s="57">
        <f>SUM(F33:H33)</f>
        <v>0</v>
      </c>
      <c r="J33" s="55"/>
      <c r="K33" s="55"/>
      <c r="L33" s="55"/>
      <c r="M33" s="57">
        <f>SUM(J33:L33)</f>
        <v>0</v>
      </c>
      <c r="N33" s="55"/>
      <c r="O33" s="55"/>
      <c r="P33" s="55"/>
      <c r="Q33" s="57">
        <f>SUM(N33:P33)</f>
        <v>0</v>
      </c>
      <c r="R33" s="55"/>
      <c r="S33" s="55"/>
      <c r="T33" s="55"/>
      <c r="U33" s="57">
        <f>SUM(R33:T33)</f>
        <v>0</v>
      </c>
      <c r="V33" s="36"/>
      <c r="W33" s="45">
        <f>SUM(I33,M33,Q33,U33)</f>
        <v>0</v>
      </c>
      <c r="X33" s="57" t="e">
        <f>IF('Cover Sheet'!$A$9=References!$A$3,#REF!,IF('Cover Sheet'!$A$9=References!$A$4,SUM(#REF!,#REF!),IF('Cover Sheet'!$A$9=References!$A$5,SUM(#REF!,#REF!,#REF!),SUM(#REF!,#REF!,#REF!,#REF!))))</f>
        <v>#REF!</v>
      </c>
      <c r="Y33" s="57" t="e">
        <f>X33-W33</f>
        <v>#REF!</v>
      </c>
    </row>
    <row r="34" spans="1:29" ht="13.2" x14ac:dyDescent="0.25">
      <c r="A34" s="37"/>
      <c r="B34" s="2" t="s">
        <v>170</v>
      </c>
      <c r="C34" s="36"/>
      <c r="D34" s="55"/>
      <c r="E34" s="56"/>
      <c r="F34" s="55"/>
      <c r="G34" s="55"/>
      <c r="H34" s="55"/>
      <c r="I34" s="57">
        <f t="shared" si="12"/>
        <v>0</v>
      </c>
      <c r="J34" s="55"/>
      <c r="K34" s="55"/>
      <c r="L34" s="55"/>
      <c r="M34" s="57">
        <f t="shared" si="13"/>
        <v>0</v>
      </c>
      <c r="N34" s="55"/>
      <c r="O34" s="55"/>
      <c r="P34" s="55"/>
      <c r="Q34" s="57">
        <f t="shared" si="14"/>
        <v>0</v>
      </c>
      <c r="R34" s="55"/>
      <c r="S34" s="55"/>
      <c r="T34" s="55"/>
      <c r="U34" s="57">
        <f t="shared" si="15"/>
        <v>0</v>
      </c>
      <c r="V34" s="36"/>
      <c r="W34" s="45">
        <f t="shared" si="16"/>
        <v>0</v>
      </c>
      <c r="X34" s="57" t="e">
        <f>IF('Cover Sheet'!$A$9=References!$A$3,#REF!,IF('Cover Sheet'!$A$9=References!$A$4,SUM(#REF!,#REF!),IF('Cover Sheet'!$A$9=References!$A$5,SUM(#REF!,#REF!,#REF!),SUM(#REF!,#REF!,#REF!,#REF!))))</f>
        <v>#REF!</v>
      </c>
      <c r="Y34" s="57" t="e">
        <f t="shared" si="17"/>
        <v>#REF!</v>
      </c>
    </row>
    <row r="35" spans="1:29" ht="13.2" x14ac:dyDescent="0.25">
      <c r="A35" s="2"/>
      <c r="B35" s="46" t="s">
        <v>20</v>
      </c>
      <c r="C35" s="36"/>
      <c r="D35" s="47">
        <f>SUM(D30:D34)</f>
        <v>0</v>
      </c>
      <c r="E35" s="48"/>
      <c r="F35" s="47">
        <f>SUM(F30:F34)</f>
        <v>0</v>
      </c>
      <c r="G35" s="47">
        <f>SUM(G30:G34)</f>
        <v>0</v>
      </c>
      <c r="H35" s="47">
        <f>SUM(H30:H34)</f>
        <v>0</v>
      </c>
      <c r="I35" s="47">
        <f t="shared" si="12"/>
        <v>0</v>
      </c>
      <c r="J35" s="47">
        <f>SUM(J30:J34)</f>
        <v>0</v>
      </c>
      <c r="K35" s="47">
        <f>SUM(K30:K34)</f>
        <v>0</v>
      </c>
      <c r="L35" s="47">
        <f>SUM(L30:L34)</f>
        <v>0</v>
      </c>
      <c r="M35" s="47">
        <f t="shared" si="13"/>
        <v>0</v>
      </c>
      <c r="N35" s="47">
        <f>SUM(N30:N34)</f>
        <v>0</v>
      </c>
      <c r="O35" s="47">
        <f>SUM(O30:O34)</f>
        <v>0</v>
      </c>
      <c r="P35" s="47">
        <f>SUM(P30:P34)</f>
        <v>0</v>
      </c>
      <c r="Q35" s="47">
        <f t="shared" si="14"/>
        <v>0</v>
      </c>
      <c r="R35" s="47">
        <f>SUM(R30:R34)</f>
        <v>0</v>
      </c>
      <c r="S35" s="47">
        <f>SUM(S30:S34)</f>
        <v>0</v>
      </c>
      <c r="T35" s="47">
        <f>SUM(T30:T34)</f>
        <v>0</v>
      </c>
      <c r="U35" s="47">
        <f t="shared" si="15"/>
        <v>0</v>
      </c>
      <c r="V35" s="36"/>
      <c r="W35" s="47">
        <f>SUM(W30:W34)</f>
        <v>0</v>
      </c>
      <c r="X35" s="47" t="e">
        <f>SUM(X30:X34)</f>
        <v>#REF!</v>
      </c>
      <c r="Y35" s="47" t="e">
        <f>X35-W35</f>
        <v>#REF!</v>
      </c>
      <c r="Z35" s="38"/>
    </row>
    <row r="36" spans="1:29" ht="13.2" x14ac:dyDescent="0.25">
      <c r="A36" s="43"/>
      <c r="B36" s="43"/>
      <c r="C36" s="36"/>
      <c r="D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6"/>
      <c r="W36" s="37"/>
      <c r="X36" s="37"/>
      <c r="Y36" s="37"/>
    </row>
    <row r="37" spans="1:29" ht="13.8" x14ac:dyDescent="0.3">
      <c r="A37" s="58" t="s">
        <v>21</v>
      </c>
      <c r="B37" s="37"/>
      <c r="C37" s="36"/>
      <c r="D37" s="57"/>
      <c r="E37" s="56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36"/>
      <c r="W37" s="57"/>
      <c r="X37" s="57"/>
      <c r="Y37" s="57"/>
    </row>
    <row r="38" spans="1:29" ht="13.2" x14ac:dyDescent="0.25">
      <c r="A38" s="37"/>
      <c r="B38" s="37" t="s">
        <v>22</v>
      </c>
      <c r="C38" s="36"/>
      <c r="D38" s="55"/>
      <c r="E38" s="56"/>
      <c r="F38" s="55"/>
      <c r="G38" s="55"/>
      <c r="H38" s="55"/>
      <c r="I38" s="57">
        <f t="shared" ref="I38:I40" si="18">SUM(F38:H38)</f>
        <v>0</v>
      </c>
      <c r="J38" s="55"/>
      <c r="K38" s="55"/>
      <c r="L38" s="55"/>
      <c r="M38" s="57">
        <f t="shared" ref="M38:M44" si="19">SUM(J38:L38)</f>
        <v>0</v>
      </c>
      <c r="N38" s="55"/>
      <c r="O38" s="55"/>
      <c r="P38" s="55"/>
      <c r="Q38" s="57">
        <f t="shared" ref="Q38:Q44" si="20">SUM(N38:P38)</f>
        <v>0</v>
      </c>
      <c r="R38" s="55"/>
      <c r="S38" s="55"/>
      <c r="T38" s="55"/>
      <c r="U38" s="57">
        <f t="shared" ref="U38:U44" si="21">SUM(R38:T38)</f>
        <v>0</v>
      </c>
      <c r="V38" s="36"/>
      <c r="W38" s="45">
        <f t="shared" ref="W38:W43" si="22">SUM(I38,M38,Q38,U38)</f>
        <v>0</v>
      </c>
      <c r="X38" s="57" t="e">
        <f>IF('Cover Sheet'!$A$9=References!$A$3,#REF!,IF('Cover Sheet'!$A$9=References!$A$4,SUM(#REF!,#REF!),IF('Cover Sheet'!$A$9=References!$A$5,SUM(#REF!,#REF!,#REF!),SUM(#REF!,#REF!,#REF!,#REF!))))</f>
        <v>#REF!</v>
      </c>
      <c r="Y38" s="57" t="e">
        <f t="shared" ref="Y38:Y44" si="23">X38-W38</f>
        <v>#REF!</v>
      </c>
    </row>
    <row r="39" spans="1:29" ht="13.2" x14ac:dyDescent="0.25">
      <c r="A39" s="37"/>
      <c r="B39" s="37" t="s">
        <v>154</v>
      </c>
      <c r="C39" s="36"/>
      <c r="D39" s="92"/>
      <c r="E39" s="56"/>
      <c r="F39" s="92"/>
      <c r="G39" s="92"/>
      <c r="H39" s="92"/>
      <c r="I39" s="57">
        <f t="shared" si="18"/>
        <v>0</v>
      </c>
      <c r="J39" s="92"/>
      <c r="K39" s="92"/>
      <c r="L39" s="92"/>
      <c r="M39" s="57">
        <f t="shared" si="19"/>
        <v>0</v>
      </c>
      <c r="N39" s="92"/>
      <c r="O39" s="92"/>
      <c r="P39" s="92"/>
      <c r="Q39" s="57">
        <f t="shared" si="20"/>
        <v>0</v>
      </c>
      <c r="R39" s="92"/>
      <c r="S39" s="92"/>
      <c r="T39" s="92"/>
      <c r="U39" s="57">
        <f t="shared" si="21"/>
        <v>0</v>
      </c>
      <c r="V39" s="36"/>
      <c r="W39" s="45">
        <f t="shared" si="22"/>
        <v>0</v>
      </c>
      <c r="X39" s="57" t="e">
        <f>IF('Cover Sheet'!$A$9=References!$A$3,#REF!,IF('Cover Sheet'!$A$9=References!$A$4,SUM(#REF!,#REF!),IF('Cover Sheet'!$A$9=References!$A$5,SUM(#REF!,#REF!,#REF!),SUM(#REF!,#REF!,#REF!,#REF!))))</f>
        <v>#REF!</v>
      </c>
      <c r="Y39" s="57" t="e">
        <f t="shared" si="23"/>
        <v>#REF!</v>
      </c>
      <c r="AC39" s="52" t="s">
        <v>177</v>
      </c>
    </row>
    <row r="40" spans="1:29" ht="13.2" x14ac:dyDescent="0.25">
      <c r="A40" s="37"/>
      <c r="B40" s="37" t="s">
        <v>155</v>
      </c>
      <c r="C40" s="36"/>
      <c r="D40" s="92"/>
      <c r="E40" s="56"/>
      <c r="F40" s="92"/>
      <c r="G40" s="92"/>
      <c r="H40" s="92"/>
      <c r="I40" s="57">
        <f t="shared" si="18"/>
        <v>0</v>
      </c>
      <c r="J40" s="92"/>
      <c r="K40" s="92"/>
      <c r="L40" s="92"/>
      <c r="M40" s="57">
        <f t="shared" si="19"/>
        <v>0</v>
      </c>
      <c r="N40" s="92"/>
      <c r="O40" s="92"/>
      <c r="P40" s="92"/>
      <c r="Q40" s="57">
        <f t="shared" si="20"/>
        <v>0</v>
      </c>
      <c r="R40" s="92"/>
      <c r="S40" s="92"/>
      <c r="T40" s="92"/>
      <c r="U40" s="57">
        <f t="shared" si="21"/>
        <v>0</v>
      </c>
      <c r="V40" s="36"/>
      <c r="W40" s="45">
        <f t="shared" si="22"/>
        <v>0</v>
      </c>
      <c r="X40" s="57" t="e">
        <f>IF('Cover Sheet'!$A$9=References!$A$3,#REF!,IF('Cover Sheet'!$A$9=References!$A$4,SUM(#REF!,#REF!),IF('Cover Sheet'!$A$9=References!$A$5,SUM(#REF!,#REF!,#REF!),SUM(#REF!,#REF!,#REF!,#REF!))))</f>
        <v>#REF!</v>
      </c>
      <c r="Y40" s="57" t="e">
        <f t="shared" si="23"/>
        <v>#REF!</v>
      </c>
      <c r="AC40" s="52" t="s">
        <v>178</v>
      </c>
    </row>
    <row r="41" spans="1:29" ht="13.2" x14ac:dyDescent="0.25">
      <c r="A41" s="37"/>
      <c r="B41" s="37" t="s">
        <v>23</v>
      </c>
      <c r="C41" s="36"/>
      <c r="D41" s="55"/>
      <c r="E41" s="56"/>
      <c r="F41" s="55"/>
      <c r="G41" s="55"/>
      <c r="H41" s="55"/>
      <c r="I41" s="57">
        <f t="shared" ref="I41:I44" si="24">SUM(F41:H41)</f>
        <v>0</v>
      </c>
      <c r="J41" s="55"/>
      <c r="K41" s="55"/>
      <c r="L41" s="55"/>
      <c r="M41" s="57">
        <f t="shared" si="19"/>
        <v>0</v>
      </c>
      <c r="N41" s="55"/>
      <c r="O41" s="55"/>
      <c r="P41" s="55"/>
      <c r="Q41" s="57">
        <f t="shared" si="20"/>
        <v>0</v>
      </c>
      <c r="R41" s="55"/>
      <c r="S41" s="55"/>
      <c r="T41" s="55"/>
      <c r="U41" s="57">
        <f t="shared" si="21"/>
        <v>0</v>
      </c>
      <c r="V41" s="36"/>
      <c r="W41" s="45">
        <f t="shared" si="22"/>
        <v>0</v>
      </c>
      <c r="X41" s="57" t="e">
        <f>IF('Cover Sheet'!$A$9=References!$A$3,#REF!,IF('Cover Sheet'!$A$9=References!$A$4,SUM(#REF!,#REF!),IF('Cover Sheet'!$A$9=References!$A$5,SUM(#REF!,#REF!,#REF!),SUM(#REF!,#REF!,#REF!,#REF!))))</f>
        <v>#REF!</v>
      </c>
      <c r="Y41" s="57" t="e">
        <f t="shared" si="23"/>
        <v>#REF!</v>
      </c>
    </row>
    <row r="42" spans="1:29" ht="13.2" x14ac:dyDescent="0.25">
      <c r="A42" s="37"/>
      <c r="B42" s="37" t="s">
        <v>24</v>
      </c>
      <c r="C42" s="36"/>
      <c r="D42" s="55"/>
      <c r="E42" s="56"/>
      <c r="F42" s="55"/>
      <c r="G42" s="55"/>
      <c r="H42" s="55"/>
      <c r="I42" s="57">
        <f t="shared" si="24"/>
        <v>0</v>
      </c>
      <c r="J42" s="55"/>
      <c r="K42" s="55"/>
      <c r="L42" s="55"/>
      <c r="M42" s="57">
        <f t="shared" si="19"/>
        <v>0</v>
      </c>
      <c r="N42" s="55"/>
      <c r="O42" s="55"/>
      <c r="P42" s="55"/>
      <c r="Q42" s="57">
        <f t="shared" si="20"/>
        <v>0</v>
      </c>
      <c r="R42" s="55"/>
      <c r="S42" s="55"/>
      <c r="T42" s="55"/>
      <c r="U42" s="57">
        <f t="shared" si="21"/>
        <v>0</v>
      </c>
      <c r="V42" s="36"/>
      <c r="W42" s="45">
        <f t="shared" si="22"/>
        <v>0</v>
      </c>
      <c r="X42" s="57" t="e">
        <f>IF('Cover Sheet'!$A$9=References!$A$3,#REF!,IF('Cover Sheet'!$A$9=References!$A$4,SUM(#REF!,#REF!),IF('Cover Sheet'!$A$9=References!$A$5,SUM(#REF!,#REF!,#REF!),SUM(#REF!,#REF!,#REF!,#REF!))))</f>
        <v>#REF!</v>
      </c>
      <c r="Y42" s="57" t="e">
        <f t="shared" si="23"/>
        <v>#REF!</v>
      </c>
    </row>
    <row r="43" spans="1:29" ht="13.2" x14ac:dyDescent="0.25">
      <c r="A43" s="37"/>
      <c r="B43" s="37" t="s">
        <v>156</v>
      </c>
      <c r="C43" s="36"/>
      <c r="D43" s="55"/>
      <c r="E43" s="56"/>
      <c r="F43" s="55"/>
      <c r="G43" s="55"/>
      <c r="H43" s="55"/>
      <c r="I43" s="57">
        <f t="shared" si="24"/>
        <v>0</v>
      </c>
      <c r="J43" s="55"/>
      <c r="K43" s="55"/>
      <c r="L43" s="55"/>
      <c r="M43" s="57">
        <f t="shared" si="19"/>
        <v>0</v>
      </c>
      <c r="N43" s="55"/>
      <c r="O43" s="55"/>
      <c r="P43" s="55"/>
      <c r="Q43" s="57">
        <f t="shared" si="20"/>
        <v>0</v>
      </c>
      <c r="R43" s="55"/>
      <c r="S43" s="55"/>
      <c r="T43" s="55"/>
      <c r="U43" s="57">
        <f t="shared" si="21"/>
        <v>0</v>
      </c>
      <c r="V43" s="36"/>
      <c r="W43" s="45">
        <f t="shared" si="22"/>
        <v>0</v>
      </c>
      <c r="X43" s="57" t="e">
        <f>IF('Cover Sheet'!$A$9=References!$A$3,#REF!,IF('Cover Sheet'!$A$9=References!$A$4,SUM(#REF!,#REF!),IF('Cover Sheet'!$A$9=References!$A$5,SUM(#REF!,#REF!,#REF!),SUM(#REF!,#REF!,#REF!,#REF!))))</f>
        <v>#REF!</v>
      </c>
      <c r="Y43" s="57" t="e">
        <f t="shared" si="23"/>
        <v>#REF!</v>
      </c>
    </row>
    <row r="44" spans="1:29" ht="13.2" x14ac:dyDescent="0.25">
      <c r="A44" s="37"/>
      <c r="B44" s="46" t="s">
        <v>25</v>
      </c>
      <c r="C44" s="36"/>
      <c r="D44" s="47">
        <f>SUM(D38:D43)</f>
        <v>0</v>
      </c>
      <c r="E44" s="48"/>
      <c r="F44" s="47">
        <f>SUM(F38:F43)</f>
        <v>0</v>
      </c>
      <c r="G44" s="47">
        <f>SUM(G38:G43)</f>
        <v>0</v>
      </c>
      <c r="H44" s="47">
        <f>SUM(H38:H43)</f>
        <v>0</v>
      </c>
      <c r="I44" s="47">
        <f t="shared" si="24"/>
        <v>0</v>
      </c>
      <c r="J44" s="47">
        <f>SUM(J38:J43)</f>
        <v>0</v>
      </c>
      <c r="K44" s="47">
        <f>SUM(K38:K43)</f>
        <v>0</v>
      </c>
      <c r="L44" s="47">
        <f>SUM(L38:L43)</f>
        <v>0</v>
      </c>
      <c r="M44" s="47">
        <f t="shared" si="19"/>
        <v>0</v>
      </c>
      <c r="N44" s="47">
        <f>SUM(N38:N43)</f>
        <v>0</v>
      </c>
      <c r="O44" s="47">
        <f>SUM(O38:O43)</f>
        <v>0</v>
      </c>
      <c r="P44" s="47">
        <f>SUM(P38:P43)</f>
        <v>0</v>
      </c>
      <c r="Q44" s="47">
        <f t="shared" si="20"/>
        <v>0</v>
      </c>
      <c r="R44" s="47">
        <f>SUM(R38:R43)</f>
        <v>0</v>
      </c>
      <c r="S44" s="47">
        <f>SUM(S38:S43)</f>
        <v>0</v>
      </c>
      <c r="T44" s="47">
        <f>SUM(T38:T43)</f>
        <v>0</v>
      </c>
      <c r="U44" s="47">
        <f t="shared" si="21"/>
        <v>0</v>
      </c>
      <c r="V44" s="36"/>
      <c r="W44" s="47">
        <f>SUM(W38:W43)</f>
        <v>0</v>
      </c>
      <c r="X44" s="47" t="e">
        <f>SUM(X38:X43)</f>
        <v>#REF!</v>
      </c>
      <c r="Y44" s="47" t="e">
        <f t="shared" si="23"/>
        <v>#REF!</v>
      </c>
    </row>
    <row r="45" spans="1:29" ht="13.2" x14ac:dyDescent="0.25">
      <c r="A45" s="37"/>
      <c r="B45" s="43"/>
      <c r="C45" s="36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36"/>
      <c r="W45" s="51"/>
      <c r="X45" s="51"/>
      <c r="Y45" s="51"/>
    </row>
    <row r="46" spans="1:29" ht="13.8" x14ac:dyDescent="0.3">
      <c r="A46" s="58" t="s">
        <v>158</v>
      </c>
      <c r="B46" s="37"/>
      <c r="C46" s="36"/>
      <c r="D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6"/>
      <c r="W46" s="37"/>
      <c r="X46" s="37"/>
      <c r="Y46" s="37"/>
    </row>
    <row r="47" spans="1:29" ht="13.2" x14ac:dyDescent="0.25">
      <c r="A47" s="37"/>
      <c r="B47" s="37" t="s">
        <v>26</v>
      </c>
      <c r="C47" s="36"/>
      <c r="D47" s="55"/>
      <c r="E47" s="56"/>
      <c r="F47" s="55"/>
      <c r="G47" s="55"/>
      <c r="H47" s="55"/>
      <c r="I47" s="57">
        <f t="shared" ref="I47" si="25">SUM(F47:H47)</f>
        <v>0</v>
      </c>
      <c r="J47" s="55"/>
      <c r="K47" s="55"/>
      <c r="L47" s="55"/>
      <c r="M47" s="57">
        <f t="shared" ref="M47:M59" si="26">SUM(J47:L47)</f>
        <v>0</v>
      </c>
      <c r="N47" s="55"/>
      <c r="O47" s="55"/>
      <c r="P47" s="55"/>
      <c r="Q47" s="57">
        <f t="shared" ref="Q47:Q59" si="27">SUM(N47:P47)</f>
        <v>0</v>
      </c>
      <c r="R47" s="55"/>
      <c r="S47" s="55"/>
      <c r="T47" s="55"/>
      <c r="U47" s="57">
        <f t="shared" ref="U47:U59" si="28">SUM(R47:T47)</f>
        <v>0</v>
      </c>
      <c r="V47" s="36"/>
      <c r="W47" s="45">
        <f t="shared" ref="W47:W58" si="29">SUM(I47,M47,Q47,U47)</f>
        <v>0</v>
      </c>
      <c r="X47" s="57" t="e">
        <f>IF('Cover Sheet'!$A$9=References!$A$3,#REF!,IF('Cover Sheet'!$A$9=References!$A$4,SUM(#REF!,#REF!),IF('Cover Sheet'!$A$9=References!$A$5,SUM(#REF!,#REF!,#REF!),SUM(#REF!,#REF!,#REF!,#REF!))))</f>
        <v>#REF!</v>
      </c>
      <c r="Y47" s="57" t="e">
        <f t="shared" ref="Y47:Y59" si="30">X47-W47</f>
        <v>#REF!</v>
      </c>
    </row>
    <row r="48" spans="1:29" ht="13.2" x14ac:dyDescent="0.25">
      <c r="A48" s="37"/>
      <c r="B48" s="37" t="s">
        <v>27</v>
      </c>
      <c r="C48" s="36"/>
      <c r="D48" s="55"/>
      <c r="E48" s="56"/>
      <c r="F48" s="55"/>
      <c r="G48" s="55"/>
      <c r="H48" s="55"/>
      <c r="I48" s="57">
        <f t="shared" ref="I48:I59" si="31">SUM(F48:H48)</f>
        <v>0</v>
      </c>
      <c r="J48" s="55"/>
      <c r="K48" s="55"/>
      <c r="L48" s="55"/>
      <c r="M48" s="57">
        <f t="shared" si="26"/>
        <v>0</v>
      </c>
      <c r="N48" s="55"/>
      <c r="O48" s="55"/>
      <c r="P48" s="55"/>
      <c r="Q48" s="57">
        <f t="shared" si="27"/>
        <v>0</v>
      </c>
      <c r="R48" s="55"/>
      <c r="S48" s="55"/>
      <c r="T48" s="55"/>
      <c r="U48" s="57">
        <f t="shared" si="28"/>
        <v>0</v>
      </c>
      <c r="V48" s="36"/>
      <c r="W48" s="45">
        <f t="shared" si="29"/>
        <v>0</v>
      </c>
      <c r="X48" s="57" t="e">
        <f>IF('Cover Sheet'!$A$9=References!$A$3,#REF!,IF('Cover Sheet'!$A$9=References!$A$4,SUM(#REF!,#REF!),IF('Cover Sheet'!$A$9=References!$A$5,SUM(#REF!,#REF!,#REF!),SUM(#REF!,#REF!,#REF!,#REF!))))</f>
        <v>#REF!</v>
      </c>
      <c r="Y48" s="57" t="e">
        <f t="shared" si="30"/>
        <v>#REF!</v>
      </c>
    </row>
    <row r="49" spans="1:29" ht="13.2" x14ac:dyDescent="0.25">
      <c r="A49" s="37"/>
      <c r="B49" s="37" t="s">
        <v>28</v>
      </c>
      <c r="C49" s="36"/>
      <c r="D49" s="55"/>
      <c r="E49" s="56"/>
      <c r="F49" s="55"/>
      <c r="G49" s="55"/>
      <c r="H49" s="55"/>
      <c r="I49" s="57">
        <f t="shared" si="31"/>
        <v>0</v>
      </c>
      <c r="J49" s="55"/>
      <c r="K49" s="55"/>
      <c r="L49" s="55"/>
      <c r="M49" s="57">
        <f t="shared" si="26"/>
        <v>0</v>
      </c>
      <c r="N49" s="55"/>
      <c r="O49" s="55"/>
      <c r="P49" s="55"/>
      <c r="Q49" s="57">
        <f t="shared" si="27"/>
        <v>0</v>
      </c>
      <c r="R49" s="55"/>
      <c r="S49" s="55"/>
      <c r="T49" s="55"/>
      <c r="U49" s="57">
        <f t="shared" si="28"/>
        <v>0</v>
      </c>
      <c r="V49" s="36"/>
      <c r="W49" s="45">
        <f t="shared" si="29"/>
        <v>0</v>
      </c>
      <c r="X49" s="57" t="e">
        <f>IF('Cover Sheet'!$A$9=References!$A$3,#REF!,IF('Cover Sheet'!$A$9=References!$A$4,SUM(#REF!,#REF!),IF('Cover Sheet'!$A$9=References!$A$5,SUM(#REF!,#REF!,#REF!),SUM(#REF!,#REF!,#REF!,#REF!))))</f>
        <v>#REF!</v>
      </c>
      <c r="Y49" s="57" t="e">
        <f t="shared" si="30"/>
        <v>#REF!</v>
      </c>
    </row>
    <row r="50" spans="1:29" ht="13.2" x14ac:dyDescent="0.25">
      <c r="A50" s="37"/>
      <c r="B50" s="37" t="s">
        <v>29</v>
      </c>
      <c r="C50" s="36"/>
      <c r="D50" s="55"/>
      <c r="E50" s="56"/>
      <c r="F50" s="55"/>
      <c r="G50" s="55"/>
      <c r="H50" s="55"/>
      <c r="I50" s="57">
        <f t="shared" si="31"/>
        <v>0</v>
      </c>
      <c r="J50" s="55"/>
      <c r="K50" s="55"/>
      <c r="L50" s="55"/>
      <c r="M50" s="57">
        <f t="shared" si="26"/>
        <v>0</v>
      </c>
      <c r="N50" s="55"/>
      <c r="O50" s="55"/>
      <c r="P50" s="55"/>
      <c r="Q50" s="57">
        <f t="shared" si="27"/>
        <v>0</v>
      </c>
      <c r="R50" s="55"/>
      <c r="S50" s="55"/>
      <c r="T50" s="55"/>
      <c r="U50" s="57">
        <f t="shared" si="28"/>
        <v>0</v>
      </c>
      <c r="V50" s="36"/>
      <c r="W50" s="45">
        <f t="shared" si="29"/>
        <v>0</v>
      </c>
      <c r="X50" s="57" t="e">
        <f>IF('Cover Sheet'!$A$9=References!$A$3,#REF!,IF('Cover Sheet'!$A$9=References!$A$4,SUM(#REF!,#REF!),IF('Cover Sheet'!$A$9=References!$A$5,SUM(#REF!,#REF!,#REF!),SUM(#REF!,#REF!,#REF!,#REF!))))</f>
        <v>#REF!</v>
      </c>
      <c r="Y50" s="57" t="e">
        <f t="shared" si="30"/>
        <v>#REF!</v>
      </c>
    </row>
    <row r="51" spans="1:29" ht="13.2" x14ac:dyDescent="0.25">
      <c r="A51" s="37"/>
      <c r="B51" s="37" t="s">
        <v>30</v>
      </c>
      <c r="C51" s="36"/>
      <c r="D51" s="55"/>
      <c r="E51" s="56"/>
      <c r="F51" s="55"/>
      <c r="G51" s="55"/>
      <c r="H51" s="55"/>
      <c r="I51" s="57">
        <f t="shared" si="31"/>
        <v>0</v>
      </c>
      <c r="J51" s="55"/>
      <c r="K51" s="55"/>
      <c r="L51" s="55"/>
      <c r="M51" s="57">
        <f t="shared" si="26"/>
        <v>0</v>
      </c>
      <c r="N51" s="55"/>
      <c r="O51" s="55"/>
      <c r="P51" s="55"/>
      <c r="Q51" s="57">
        <f t="shared" si="27"/>
        <v>0</v>
      </c>
      <c r="R51" s="55"/>
      <c r="S51" s="55"/>
      <c r="T51" s="55"/>
      <c r="U51" s="57">
        <f t="shared" si="28"/>
        <v>0</v>
      </c>
      <c r="V51" s="36"/>
      <c r="W51" s="45">
        <f t="shared" si="29"/>
        <v>0</v>
      </c>
      <c r="X51" s="57" t="e">
        <f>IF('Cover Sheet'!$A$9=References!$A$3,#REF!,IF('Cover Sheet'!$A$9=References!$A$4,SUM(#REF!,#REF!),IF('Cover Sheet'!$A$9=References!$A$5,SUM(#REF!,#REF!,#REF!),SUM(#REF!,#REF!,#REF!,#REF!))))</f>
        <v>#REF!</v>
      </c>
      <c r="Y51" s="57" t="e">
        <f t="shared" si="30"/>
        <v>#REF!</v>
      </c>
    </row>
    <row r="52" spans="1:29" ht="13.2" x14ac:dyDescent="0.25">
      <c r="A52" s="37"/>
      <c r="B52" s="37" t="s">
        <v>31</v>
      </c>
      <c r="C52" s="36"/>
      <c r="D52" s="55"/>
      <c r="E52" s="56"/>
      <c r="F52" s="55"/>
      <c r="G52" s="55"/>
      <c r="H52" s="55"/>
      <c r="I52" s="57">
        <f t="shared" si="31"/>
        <v>0</v>
      </c>
      <c r="J52" s="55"/>
      <c r="K52" s="55"/>
      <c r="L52" s="55"/>
      <c r="M52" s="57">
        <f t="shared" si="26"/>
        <v>0</v>
      </c>
      <c r="N52" s="55"/>
      <c r="O52" s="55"/>
      <c r="P52" s="55"/>
      <c r="Q52" s="57">
        <f t="shared" si="27"/>
        <v>0</v>
      </c>
      <c r="R52" s="55"/>
      <c r="S52" s="55"/>
      <c r="T52" s="55"/>
      <c r="U52" s="57">
        <f t="shared" si="28"/>
        <v>0</v>
      </c>
      <c r="V52" s="36"/>
      <c r="W52" s="45">
        <f t="shared" si="29"/>
        <v>0</v>
      </c>
      <c r="X52" s="57" t="e">
        <f>IF('Cover Sheet'!$A$9=References!$A$3,#REF!,IF('Cover Sheet'!$A$9=References!$A$4,SUM(#REF!,#REF!),IF('Cover Sheet'!$A$9=References!$A$5,SUM(#REF!,#REF!,#REF!),SUM(#REF!,#REF!,#REF!,#REF!))))</f>
        <v>#REF!</v>
      </c>
      <c r="Y52" s="57" t="e">
        <f t="shared" si="30"/>
        <v>#REF!</v>
      </c>
    </row>
    <row r="53" spans="1:29" ht="13.2" x14ac:dyDescent="0.25">
      <c r="A53" s="37"/>
      <c r="B53" s="37" t="s">
        <v>159</v>
      </c>
      <c r="C53" s="36"/>
      <c r="D53" s="92"/>
      <c r="E53" s="56"/>
      <c r="F53" s="92"/>
      <c r="G53" s="92"/>
      <c r="H53" s="92"/>
      <c r="I53" s="57">
        <f t="shared" si="31"/>
        <v>0</v>
      </c>
      <c r="J53" s="92"/>
      <c r="K53" s="92"/>
      <c r="L53" s="92"/>
      <c r="M53" s="57">
        <f t="shared" si="26"/>
        <v>0</v>
      </c>
      <c r="N53" s="92"/>
      <c r="O53" s="92"/>
      <c r="P53" s="92"/>
      <c r="Q53" s="57">
        <f t="shared" si="27"/>
        <v>0</v>
      </c>
      <c r="R53" s="92"/>
      <c r="S53" s="92"/>
      <c r="T53" s="92"/>
      <c r="U53" s="57">
        <f t="shared" si="28"/>
        <v>0</v>
      </c>
      <c r="V53" s="36"/>
      <c r="W53" s="45">
        <f t="shared" si="29"/>
        <v>0</v>
      </c>
      <c r="X53" s="57" t="e">
        <f>IF('Cover Sheet'!$A$9=References!$A$3,#REF!,IF('Cover Sheet'!$A$9=References!$A$4,SUM(#REF!,#REF!),IF('Cover Sheet'!$A$9=References!$A$5,SUM(#REF!,#REF!,#REF!),SUM(#REF!,#REF!,#REF!,#REF!))))</f>
        <v>#REF!</v>
      </c>
      <c r="Y53" s="57" t="e">
        <f t="shared" si="30"/>
        <v>#REF!</v>
      </c>
    </row>
    <row r="54" spans="1:29" ht="13.2" x14ac:dyDescent="0.25">
      <c r="A54" s="37"/>
      <c r="B54" s="37" t="s">
        <v>160</v>
      </c>
      <c r="C54" s="36"/>
      <c r="D54" s="92"/>
      <c r="E54" s="56"/>
      <c r="F54" s="92"/>
      <c r="G54" s="92"/>
      <c r="H54" s="92"/>
      <c r="I54" s="57">
        <f t="shared" si="31"/>
        <v>0</v>
      </c>
      <c r="J54" s="92"/>
      <c r="K54" s="92"/>
      <c r="L54" s="92"/>
      <c r="M54" s="57">
        <f t="shared" si="26"/>
        <v>0</v>
      </c>
      <c r="N54" s="92"/>
      <c r="O54" s="92"/>
      <c r="P54" s="92"/>
      <c r="Q54" s="57">
        <f t="shared" si="27"/>
        <v>0</v>
      </c>
      <c r="R54" s="92"/>
      <c r="S54" s="92"/>
      <c r="T54" s="92"/>
      <c r="U54" s="57">
        <f t="shared" si="28"/>
        <v>0</v>
      </c>
      <c r="V54" s="36"/>
      <c r="W54" s="45">
        <f t="shared" si="29"/>
        <v>0</v>
      </c>
      <c r="X54" s="57" t="e">
        <f>IF('Cover Sheet'!$A$9=References!$A$3,#REF!,IF('Cover Sheet'!$A$9=References!$A$4,SUM(#REF!,#REF!),IF('Cover Sheet'!$A$9=References!$A$5,SUM(#REF!,#REF!,#REF!),SUM(#REF!,#REF!,#REF!,#REF!))))</f>
        <v>#REF!</v>
      </c>
      <c r="Y54" s="57" t="e">
        <f t="shared" si="30"/>
        <v>#REF!</v>
      </c>
    </row>
    <row r="55" spans="1:29" ht="13.2" x14ac:dyDescent="0.25">
      <c r="A55" s="37"/>
      <c r="B55" s="37" t="s">
        <v>33</v>
      </c>
      <c r="C55" s="36"/>
      <c r="D55" s="92"/>
      <c r="E55" s="56"/>
      <c r="F55" s="92"/>
      <c r="G55" s="92"/>
      <c r="H55" s="92"/>
      <c r="I55" s="57">
        <f t="shared" si="31"/>
        <v>0</v>
      </c>
      <c r="J55" s="92"/>
      <c r="K55" s="92"/>
      <c r="L55" s="92"/>
      <c r="M55" s="57">
        <f t="shared" si="26"/>
        <v>0</v>
      </c>
      <c r="N55" s="92"/>
      <c r="O55" s="92"/>
      <c r="P55" s="92"/>
      <c r="Q55" s="57">
        <f t="shared" si="27"/>
        <v>0</v>
      </c>
      <c r="R55" s="92"/>
      <c r="S55" s="92"/>
      <c r="T55" s="92"/>
      <c r="U55" s="57">
        <f t="shared" si="28"/>
        <v>0</v>
      </c>
      <c r="V55" s="36"/>
      <c r="W55" s="45">
        <f t="shared" si="29"/>
        <v>0</v>
      </c>
      <c r="X55" s="57" t="e">
        <f>IF('Cover Sheet'!$A$9=References!$A$3,#REF!,IF('Cover Sheet'!$A$9=References!$A$4,SUM(#REF!,#REF!),IF('Cover Sheet'!$A$9=References!$A$5,SUM(#REF!,#REF!,#REF!),SUM(#REF!,#REF!,#REF!,#REF!))))</f>
        <v>#REF!</v>
      </c>
      <c r="Y55" s="57" t="e">
        <f t="shared" si="30"/>
        <v>#REF!</v>
      </c>
    </row>
    <row r="56" spans="1:29" ht="13.2" x14ac:dyDescent="0.25">
      <c r="A56" s="37"/>
      <c r="B56" s="37" t="s">
        <v>161</v>
      </c>
      <c r="C56" s="36"/>
      <c r="D56" s="92"/>
      <c r="E56" s="56"/>
      <c r="F56" s="92"/>
      <c r="G56" s="92"/>
      <c r="H56" s="92"/>
      <c r="I56" s="57">
        <f t="shared" si="31"/>
        <v>0</v>
      </c>
      <c r="J56" s="92"/>
      <c r="K56" s="92"/>
      <c r="L56" s="92"/>
      <c r="M56" s="57">
        <f t="shared" si="26"/>
        <v>0</v>
      </c>
      <c r="N56" s="92"/>
      <c r="O56" s="92"/>
      <c r="P56" s="92"/>
      <c r="Q56" s="57">
        <f t="shared" si="27"/>
        <v>0</v>
      </c>
      <c r="R56" s="92"/>
      <c r="S56" s="92"/>
      <c r="T56" s="92"/>
      <c r="U56" s="57">
        <f t="shared" si="28"/>
        <v>0</v>
      </c>
      <c r="V56" s="36"/>
      <c r="W56" s="45">
        <f t="shared" si="29"/>
        <v>0</v>
      </c>
      <c r="X56" s="57" t="e">
        <f>IF('Cover Sheet'!$A$9=References!$A$3,#REF!,IF('Cover Sheet'!$A$9=References!$A$4,SUM(#REF!,#REF!),IF('Cover Sheet'!$A$9=References!$A$5,SUM(#REF!,#REF!,#REF!),SUM(#REF!,#REF!,#REF!,#REF!))))</f>
        <v>#REF!</v>
      </c>
      <c r="Y56" s="57" t="e">
        <f t="shared" si="30"/>
        <v>#REF!</v>
      </c>
      <c r="AC56" s="52" t="s">
        <v>179</v>
      </c>
    </row>
    <row r="57" spans="1:29" ht="13.2" x14ac:dyDescent="0.25">
      <c r="A57" s="37"/>
      <c r="B57" s="37" t="s">
        <v>162</v>
      </c>
      <c r="C57" s="36"/>
      <c r="D57" s="92"/>
      <c r="E57" s="56"/>
      <c r="F57" s="92"/>
      <c r="G57" s="92"/>
      <c r="H57" s="92"/>
      <c r="I57" s="57">
        <f t="shared" si="31"/>
        <v>0</v>
      </c>
      <c r="J57" s="92"/>
      <c r="K57" s="92"/>
      <c r="L57" s="92"/>
      <c r="M57" s="57">
        <f t="shared" si="26"/>
        <v>0</v>
      </c>
      <c r="N57" s="92"/>
      <c r="O57" s="92"/>
      <c r="P57" s="92"/>
      <c r="Q57" s="57">
        <f t="shared" si="27"/>
        <v>0</v>
      </c>
      <c r="R57" s="92"/>
      <c r="S57" s="92"/>
      <c r="T57" s="92"/>
      <c r="U57" s="57">
        <f t="shared" si="28"/>
        <v>0</v>
      </c>
      <c r="V57" s="36"/>
      <c r="W57" s="45">
        <f t="shared" si="29"/>
        <v>0</v>
      </c>
      <c r="X57" s="57" t="e">
        <f>IF('Cover Sheet'!$A$9=References!$A$3,#REF!,IF('Cover Sheet'!$A$9=References!$A$4,SUM(#REF!,#REF!),IF('Cover Sheet'!$A$9=References!$A$5,SUM(#REF!,#REF!,#REF!),SUM(#REF!,#REF!,#REF!,#REF!))))</f>
        <v>#REF!</v>
      </c>
      <c r="Y57" s="57" t="e">
        <f t="shared" si="30"/>
        <v>#REF!</v>
      </c>
      <c r="AC57" s="52" t="s">
        <v>180</v>
      </c>
    </row>
    <row r="58" spans="1:29" ht="13.2" x14ac:dyDescent="0.25">
      <c r="A58" s="37"/>
      <c r="B58" s="37" t="s">
        <v>34</v>
      </c>
      <c r="C58" s="36"/>
      <c r="D58" s="55"/>
      <c r="E58" s="56"/>
      <c r="F58" s="55"/>
      <c r="G58" s="55"/>
      <c r="H58" s="55"/>
      <c r="I58" s="57">
        <f t="shared" si="31"/>
        <v>0</v>
      </c>
      <c r="J58" s="55"/>
      <c r="K58" s="55"/>
      <c r="L58" s="55"/>
      <c r="M58" s="57">
        <f t="shared" si="26"/>
        <v>0</v>
      </c>
      <c r="N58" s="55"/>
      <c r="O58" s="55"/>
      <c r="P58" s="55"/>
      <c r="Q58" s="57">
        <f t="shared" si="27"/>
        <v>0</v>
      </c>
      <c r="R58" s="55"/>
      <c r="S58" s="55"/>
      <c r="T58" s="55"/>
      <c r="U58" s="57">
        <f t="shared" si="28"/>
        <v>0</v>
      </c>
      <c r="V58" s="36"/>
      <c r="W58" s="45">
        <f t="shared" si="29"/>
        <v>0</v>
      </c>
      <c r="X58" s="57" t="e">
        <f>IF('Cover Sheet'!$A$9=References!$A$3,#REF!,IF('Cover Sheet'!$A$9=References!$A$4,SUM(#REF!,#REF!),IF('Cover Sheet'!$A$9=References!$A$5,SUM(#REF!,#REF!,#REF!),SUM(#REF!,#REF!,#REF!,#REF!))))</f>
        <v>#REF!</v>
      </c>
      <c r="Y58" s="57" t="e">
        <f t="shared" si="30"/>
        <v>#REF!</v>
      </c>
    </row>
    <row r="59" spans="1:29" ht="13.2" x14ac:dyDescent="0.25">
      <c r="A59" s="37"/>
      <c r="B59" s="46" t="s">
        <v>35</v>
      </c>
      <c r="C59" s="36"/>
      <c r="D59" s="47">
        <f>SUM(D47:D58)</f>
        <v>0</v>
      </c>
      <c r="E59" s="48"/>
      <c r="F59" s="47">
        <f>SUM(F47:F58)</f>
        <v>0</v>
      </c>
      <c r="G59" s="47">
        <f t="shared" ref="G59:H59" si="32">SUM(G47:G58)</f>
        <v>0</v>
      </c>
      <c r="H59" s="47">
        <f t="shared" si="32"/>
        <v>0</v>
      </c>
      <c r="I59" s="47">
        <f t="shared" si="31"/>
        <v>0</v>
      </c>
      <c r="J59" s="47">
        <f>SUM(J47:J58)</f>
        <v>0</v>
      </c>
      <c r="K59" s="47">
        <f t="shared" ref="K59" si="33">SUM(K47:K58)</f>
        <v>0</v>
      </c>
      <c r="L59" s="47">
        <f t="shared" ref="L59" si="34">SUM(L47:L58)</f>
        <v>0</v>
      </c>
      <c r="M59" s="47">
        <f t="shared" si="26"/>
        <v>0</v>
      </c>
      <c r="N59" s="47">
        <f>SUM(N47:N58)</f>
        <v>0</v>
      </c>
      <c r="O59" s="47">
        <f t="shared" ref="O59" si="35">SUM(O47:O58)</f>
        <v>0</v>
      </c>
      <c r="P59" s="47">
        <f t="shared" ref="P59" si="36">SUM(P47:P58)</f>
        <v>0</v>
      </c>
      <c r="Q59" s="47">
        <f t="shared" si="27"/>
        <v>0</v>
      </c>
      <c r="R59" s="47">
        <f>SUM(R47:R58)</f>
        <v>0</v>
      </c>
      <c r="S59" s="47">
        <f t="shared" ref="S59" si="37">SUM(S47:S58)</f>
        <v>0</v>
      </c>
      <c r="T59" s="47">
        <f t="shared" ref="T59" si="38">SUM(T47:T58)</f>
        <v>0</v>
      </c>
      <c r="U59" s="47">
        <f t="shared" si="28"/>
        <v>0</v>
      </c>
      <c r="V59" s="36"/>
      <c r="W59" s="47">
        <f>SUM(W47:W58)</f>
        <v>0</v>
      </c>
      <c r="X59" s="47" t="e">
        <f>SUM(X47:X58)</f>
        <v>#REF!</v>
      </c>
      <c r="Y59" s="47" t="e">
        <f t="shared" si="30"/>
        <v>#REF!</v>
      </c>
    </row>
    <row r="60" spans="1:29" ht="13.2" x14ac:dyDescent="0.25">
      <c r="A60" s="37"/>
      <c r="B60" s="43"/>
      <c r="C60" s="36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36"/>
      <c r="W60" s="51"/>
      <c r="X60" s="51"/>
      <c r="Y60" s="51"/>
    </row>
    <row r="61" spans="1:29" ht="13.2" x14ac:dyDescent="0.25">
      <c r="A61" s="37"/>
      <c r="B61" s="46" t="s">
        <v>163</v>
      </c>
      <c r="C61" s="36"/>
      <c r="D61" s="47">
        <f>D59+D44+D35+D27</f>
        <v>0</v>
      </c>
      <c r="E61" s="48"/>
      <c r="F61" s="47">
        <f t="shared" ref="F61:U61" si="39">F59+F44+F35+F27</f>
        <v>0</v>
      </c>
      <c r="G61" s="47">
        <f t="shared" si="39"/>
        <v>0</v>
      </c>
      <c r="H61" s="47">
        <f t="shared" si="39"/>
        <v>0</v>
      </c>
      <c r="I61" s="47">
        <f t="shared" si="39"/>
        <v>0</v>
      </c>
      <c r="J61" s="47">
        <f t="shared" si="39"/>
        <v>0</v>
      </c>
      <c r="K61" s="47">
        <f t="shared" si="39"/>
        <v>0</v>
      </c>
      <c r="L61" s="47">
        <f t="shared" si="39"/>
        <v>0</v>
      </c>
      <c r="M61" s="47">
        <f t="shared" si="39"/>
        <v>0</v>
      </c>
      <c r="N61" s="47">
        <f t="shared" si="39"/>
        <v>0</v>
      </c>
      <c r="O61" s="47">
        <f t="shared" si="39"/>
        <v>0</v>
      </c>
      <c r="P61" s="47">
        <f t="shared" si="39"/>
        <v>0</v>
      </c>
      <c r="Q61" s="47">
        <f t="shared" si="39"/>
        <v>0</v>
      </c>
      <c r="R61" s="47">
        <f t="shared" si="39"/>
        <v>0</v>
      </c>
      <c r="S61" s="47">
        <f t="shared" si="39"/>
        <v>0</v>
      </c>
      <c r="T61" s="47">
        <f t="shared" si="39"/>
        <v>0</v>
      </c>
      <c r="U61" s="47">
        <f t="shared" si="39"/>
        <v>0</v>
      </c>
      <c r="V61" s="36"/>
      <c r="W61" s="47">
        <f>W59+W44+W35+W27</f>
        <v>0</v>
      </c>
      <c r="X61" s="47" t="e">
        <f>X59+X44+X35+X27</f>
        <v>#REF!</v>
      </c>
      <c r="Y61" s="47" t="e">
        <f t="shared" ref="Y61:Y62" si="40">X61-W61</f>
        <v>#REF!</v>
      </c>
    </row>
    <row r="62" spans="1:29" ht="12.75" customHeight="1" x14ac:dyDescent="0.25">
      <c r="A62" s="49" t="s">
        <v>164</v>
      </c>
      <c r="B62" s="46"/>
      <c r="C62" s="36"/>
      <c r="D62" s="47">
        <f>D16-D61</f>
        <v>0</v>
      </c>
      <c r="E62" s="48"/>
      <c r="F62" s="47">
        <f t="shared" ref="F62:U62" si="41">F16-F61</f>
        <v>0</v>
      </c>
      <c r="G62" s="47">
        <f t="shared" si="41"/>
        <v>0</v>
      </c>
      <c r="H62" s="47">
        <f t="shared" si="41"/>
        <v>0</v>
      </c>
      <c r="I62" s="47">
        <f t="shared" si="41"/>
        <v>0</v>
      </c>
      <c r="J62" s="47">
        <f t="shared" si="41"/>
        <v>0</v>
      </c>
      <c r="K62" s="47">
        <f t="shared" si="41"/>
        <v>0</v>
      </c>
      <c r="L62" s="47">
        <f t="shared" si="41"/>
        <v>0</v>
      </c>
      <c r="M62" s="47">
        <f t="shared" si="41"/>
        <v>0</v>
      </c>
      <c r="N62" s="47">
        <f t="shared" si="41"/>
        <v>0</v>
      </c>
      <c r="O62" s="47">
        <f t="shared" si="41"/>
        <v>0</v>
      </c>
      <c r="P62" s="47">
        <f t="shared" si="41"/>
        <v>0</v>
      </c>
      <c r="Q62" s="47">
        <f t="shared" si="41"/>
        <v>0</v>
      </c>
      <c r="R62" s="47">
        <f t="shared" si="41"/>
        <v>0</v>
      </c>
      <c r="S62" s="47">
        <f t="shared" si="41"/>
        <v>0</v>
      </c>
      <c r="T62" s="47">
        <f t="shared" si="41"/>
        <v>0</v>
      </c>
      <c r="U62" s="47">
        <f t="shared" si="41"/>
        <v>0</v>
      </c>
      <c r="V62" s="36"/>
      <c r="W62" s="47">
        <f>W16-W61</f>
        <v>0</v>
      </c>
      <c r="X62" s="47" t="e">
        <f>X16-X61</f>
        <v>#REF!</v>
      </c>
      <c r="Y62" s="47" t="e">
        <f t="shared" si="40"/>
        <v>#REF!</v>
      </c>
    </row>
    <row r="63" spans="1:29" ht="12.75" customHeight="1" x14ac:dyDescent="0.25">
      <c r="A63" s="49"/>
      <c r="B63" s="43"/>
      <c r="C63" s="36"/>
      <c r="D63" s="59"/>
      <c r="E63" s="48"/>
      <c r="F63" s="59"/>
      <c r="G63" s="59"/>
      <c r="H63" s="59"/>
      <c r="I63" s="48"/>
      <c r="J63" s="59"/>
      <c r="K63" s="59"/>
      <c r="L63" s="59"/>
      <c r="M63" s="48"/>
      <c r="N63" s="59"/>
      <c r="O63" s="59"/>
      <c r="P63" s="59"/>
      <c r="Q63" s="48"/>
      <c r="R63" s="59"/>
      <c r="S63" s="59"/>
      <c r="T63" s="59"/>
      <c r="U63" s="48"/>
      <c r="V63" s="36"/>
      <c r="W63" s="48"/>
      <c r="X63" s="48"/>
      <c r="Y63" s="48"/>
    </row>
    <row r="64" spans="1:29" ht="13.2" x14ac:dyDescent="0.25">
      <c r="A64" s="49" t="s">
        <v>36</v>
      </c>
      <c r="B64" s="46"/>
      <c r="C64" s="36"/>
      <c r="D64" s="47">
        <f>D62</f>
        <v>0</v>
      </c>
      <c r="E64" s="48"/>
      <c r="F64" s="47">
        <f t="shared" ref="F64:U64" si="42">F62</f>
        <v>0</v>
      </c>
      <c r="G64" s="47">
        <f t="shared" si="42"/>
        <v>0</v>
      </c>
      <c r="H64" s="47">
        <f t="shared" si="42"/>
        <v>0</v>
      </c>
      <c r="I64" s="47">
        <f t="shared" si="42"/>
        <v>0</v>
      </c>
      <c r="J64" s="47">
        <f t="shared" si="42"/>
        <v>0</v>
      </c>
      <c r="K64" s="47">
        <f t="shared" si="42"/>
        <v>0</v>
      </c>
      <c r="L64" s="47">
        <f t="shared" si="42"/>
        <v>0</v>
      </c>
      <c r="M64" s="47">
        <f t="shared" si="42"/>
        <v>0</v>
      </c>
      <c r="N64" s="47">
        <f t="shared" si="42"/>
        <v>0</v>
      </c>
      <c r="O64" s="47">
        <f t="shared" si="42"/>
        <v>0</v>
      </c>
      <c r="P64" s="47">
        <f t="shared" si="42"/>
        <v>0</v>
      </c>
      <c r="Q64" s="47">
        <f t="shared" si="42"/>
        <v>0</v>
      </c>
      <c r="R64" s="47">
        <f t="shared" si="42"/>
        <v>0</v>
      </c>
      <c r="S64" s="47">
        <f t="shared" si="42"/>
        <v>0</v>
      </c>
      <c r="T64" s="47">
        <f t="shared" si="42"/>
        <v>0</v>
      </c>
      <c r="U64" s="47">
        <f t="shared" si="42"/>
        <v>0</v>
      </c>
      <c r="V64" s="36"/>
      <c r="W64" s="47">
        <f>W62</f>
        <v>0</v>
      </c>
      <c r="X64" s="47" t="e">
        <f>X62</f>
        <v>#REF!</v>
      </c>
      <c r="Y64" s="67" t="e">
        <f t="shared" ref="Y64" si="43">X64-W64</f>
        <v>#REF!</v>
      </c>
    </row>
    <row r="66" spans="1:21" ht="12.75" customHeight="1" x14ac:dyDescent="0.25">
      <c r="A66" s="43" t="s">
        <v>128</v>
      </c>
    </row>
    <row r="67" spans="1:21" ht="12.75" customHeight="1" x14ac:dyDescent="0.25">
      <c r="B67" s="34" t="s">
        <v>129</v>
      </c>
      <c r="D67" s="55"/>
      <c r="F67" s="55"/>
      <c r="G67" s="55"/>
      <c r="H67" s="55"/>
      <c r="I67" s="57">
        <f t="shared" ref="I67:I69" si="44">SUM(F67:H67)</f>
        <v>0</v>
      </c>
      <c r="J67" s="55"/>
      <c r="K67" s="55"/>
      <c r="L67" s="55"/>
      <c r="M67" s="57">
        <f t="shared" ref="M67:M70" si="45">SUM(J67:L67)</f>
        <v>0</v>
      </c>
      <c r="N67" s="55"/>
      <c r="O67" s="55"/>
      <c r="P67" s="55"/>
      <c r="Q67" s="57">
        <f t="shared" ref="Q67:Q70" si="46">SUM(N67:P67)</f>
        <v>0</v>
      </c>
      <c r="R67" s="55"/>
      <c r="S67" s="55"/>
      <c r="T67" s="55"/>
      <c r="U67" s="57">
        <f t="shared" ref="U67:U70" si="47">SUM(R67:T67)</f>
        <v>0</v>
      </c>
    </row>
    <row r="68" spans="1:21" ht="12.75" customHeight="1" x14ac:dyDescent="0.25">
      <c r="B68" s="34" t="s">
        <v>130</v>
      </c>
      <c r="D68" s="55"/>
      <c r="F68" s="55"/>
      <c r="G68" s="55"/>
      <c r="H68" s="55"/>
      <c r="I68" s="57">
        <f t="shared" si="44"/>
        <v>0</v>
      </c>
      <c r="J68" s="55"/>
      <c r="K68" s="55"/>
      <c r="L68" s="55"/>
      <c r="M68" s="57">
        <f t="shared" si="45"/>
        <v>0</v>
      </c>
      <c r="N68" s="55"/>
      <c r="O68" s="55"/>
      <c r="P68" s="55"/>
      <c r="Q68" s="57">
        <f t="shared" si="46"/>
        <v>0</v>
      </c>
      <c r="R68" s="55"/>
      <c r="S68" s="55"/>
      <c r="T68" s="55"/>
      <c r="U68" s="57">
        <f t="shared" si="47"/>
        <v>0</v>
      </c>
    </row>
    <row r="69" spans="1:21" ht="12.75" customHeight="1" x14ac:dyDescent="0.25">
      <c r="B69" s="34" t="s">
        <v>131</v>
      </c>
      <c r="D69" s="55"/>
      <c r="F69" s="55"/>
      <c r="G69" s="55"/>
      <c r="H69" s="55"/>
      <c r="I69" s="57">
        <f t="shared" si="44"/>
        <v>0</v>
      </c>
      <c r="J69" s="55"/>
      <c r="K69" s="55"/>
      <c r="L69" s="55"/>
      <c r="M69" s="57">
        <f t="shared" si="45"/>
        <v>0</v>
      </c>
      <c r="N69" s="55"/>
      <c r="O69" s="55"/>
      <c r="P69" s="55"/>
      <c r="Q69" s="57">
        <f t="shared" si="46"/>
        <v>0</v>
      </c>
      <c r="R69" s="55"/>
      <c r="S69" s="55"/>
      <c r="T69" s="55"/>
      <c r="U69" s="57">
        <f t="shared" si="47"/>
        <v>0</v>
      </c>
    </row>
    <row r="70" spans="1:21" ht="12.75" customHeight="1" x14ac:dyDescent="0.25">
      <c r="A70" s="52" t="s">
        <v>132</v>
      </c>
      <c r="D70" s="38">
        <f>SUM(D67:D69,D64)</f>
        <v>0</v>
      </c>
      <c r="F70" s="38">
        <f>SUM(F67:F69,F64)</f>
        <v>0</v>
      </c>
      <c r="G70" s="38">
        <f>SUM(G67:G69,G64)</f>
        <v>0</v>
      </c>
      <c r="H70" s="38">
        <f>SUM(H67:H69,H64)</f>
        <v>0</v>
      </c>
      <c r="I70" s="57">
        <f>SUM(F70:H70)</f>
        <v>0</v>
      </c>
      <c r="J70" s="38">
        <f t="shared" ref="J70:L70" si="48">SUM(J67:J69,J64)</f>
        <v>0</v>
      </c>
      <c r="K70" s="38">
        <f t="shared" si="48"/>
        <v>0</v>
      </c>
      <c r="L70" s="38">
        <f t="shared" si="48"/>
        <v>0</v>
      </c>
      <c r="M70" s="57">
        <f t="shared" si="45"/>
        <v>0</v>
      </c>
      <c r="N70" s="38">
        <f t="shared" ref="N70" si="49">SUM(N67:N69,N64)</f>
        <v>0</v>
      </c>
      <c r="O70" s="38">
        <f t="shared" ref="O70" si="50">SUM(O67:O69,O64)</f>
        <v>0</v>
      </c>
      <c r="P70" s="38">
        <f t="shared" ref="P70" si="51">SUM(P67:P69,P64)</f>
        <v>0</v>
      </c>
      <c r="Q70" s="57">
        <f t="shared" si="46"/>
        <v>0</v>
      </c>
      <c r="R70" s="38">
        <f t="shared" ref="R70" si="52">SUM(R67:R69,R64)</f>
        <v>0</v>
      </c>
      <c r="S70" s="38">
        <f t="shared" ref="S70" si="53">SUM(S67:S69,S64)</f>
        <v>0</v>
      </c>
      <c r="T70" s="38">
        <f t="shared" ref="T70" si="54">SUM(T67:T69,T64)</f>
        <v>0</v>
      </c>
      <c r="U70" s="57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45"/>
  <sheetViews>
    <sheetView showGridLines="0" zoomScaleNormal="100" zoomScaleSheetLayoutView="100" workbookViewId="0">
      <selection activeCell="M6" sqref="M6:P7"/>
    </sheetView>
  </sheetViews>
  <sheetFormatPr defaultColWidth="9.109375" defaultRowHeight="13.2" x14ac:dyDescent="0.25"/>
  <cols>
    <col min="1" max="1" width="2" style="61" customWidth="1"/>
    <col min="2" max="2" width="9.109375" style="61"/>
    <col min="3" max="3" width="20.109375" style="61" customWidth="1"/>
    <col min="4" max="4" width="12.33203125" style="61" customWidth="1"/>
    <col min="5" max="5" width="11.33203125" style="61" customWidth="1"/>
    <col min="6" max="6" width="9.109375" style="61"/>
    <col min="7" max="7" width="19.6640625" style="61" customWidth="1"/>
    <col min="8" max="8" width="20" style="61" customWidth="1"/>
    <col min="9" max="9" width="25.109375" style="61" customWidth="1"/>
    <col min="10" max="10" width="27" style="61" customWidth="1"/>
    <col min="11" max="16384" width="9.109375" style="61"/>
  </cols>
  <sheetData>
    <row r="1" spans="1:16" x14ac:dyDescent="0.25">
      <c r="A1" s="60" t="str">
        <f>'Cover Sheet'!A2</f>
        <v>Thurood Marshall Academy</v>
      </c>
    </row>
    <row r="2" spans="1:16" x14ac:dyDescent="0.25">
      <c r="A2" s="34" t="str">
        <f>'Cover Sheet'!A8&amp;" "&amp;'Cover Sheet'!$A$9&amp;" Balance Sheet"</f>
        <v>FY20 (7/1/2019-6/30/2020) Annual Budget Submission Balance Sheet</v>
      </c>
    </row>
    <row r="3" spans="1:16" x14ac:dyDescent="0.25">
      <c r="B3" s="113"/>
      <c r="C3" s="113"/>
      <c r="D3" s="113"/>
      <c r="E3" s="113"/>
      <c r="F3" s="113"/>
      <c r="G3" s="113"/>
      <c r="H3" s="68"/>
      <c r="I3" s="68"/>
      <c r="J3" s="68"/>
    </row>
    <row r="4" spans="1:16" x14ac:dyDescent="0.25">
      <c r="B4" s="68"/>
      <c r="C4" s="68"/>
      <c r="D4" s="68"/>
      <c r="E4" s="69" t="s">
        <v>112</v>
      </c>
      <c r="F4" s="70"/>
      <c r="G4" s="69" t="s">
        <v>82</v>
      </c>
      <c r="H4" s="69" t="s">
        <v>83</v>
      </c>
      <c r="I4" s="69" t="s">
        <v>84</v>
      </c>
      <c r="J4" s="69" t="s">
        <v>85</v>
      </c>
    </row>
    <row r="5" spans="1:16" ht="16.2" thickBot="1" x14ac:dyDescent="0.3">
      <c r="B5" s="68"/>
      <c r="C5" s="68"/>
      <c r="D5" s="68"/>
      <c r="E5" s="71" t="s">
        <v>147</v>
      </c>
      <c r="F5" s="72"/>
      <c r="G5" s="71" t="s">
        <v>86</v>
      </c>
      <c r="H5" s="71" t="s">
        <v>87</v>
      </c>
      <c r="I5" s="71" t="s">
        <v>88</v>
      </c>
      <c r="J5" s="71" t="s">
        <v>89</v>
      </c>
      <c r="M5" s="99" t="s">
        <v>171</v>
      </c>
    </row>
    <row r="6" spans="1:16" x14ac:dyDescent="0.25">
      <c r="A6" s="84" t="s">
        <v>90</v>
      </c>
      <c r="B6" s="73"/>
      <c r="C6" s="73"/>
      <c r="E6" s="74"/>
      <c r="F6" s="72"/>
      <c r="G6" s="74"/>
      <c r="H6" s="74"/>
      <c r="I6" s="74"/>
      <c r="J6" s="74"/>
      <c r="M6" s="101" t="s">
        <v>188</v>
      </c>
      <c r="N6" s="102"/>
      <c r="O6" s="102"/>
      <c r="P6" s="102"/>
    </row>
    <row r="7" spans="1:16" x14ac:dyDescent="0.25">
      <c r="B7" s="68"/>
      <c r="C7" s="68"/>
      <c r="D7" s="68"/>
      <c r="E7" s="68"/>
      <c r="F7" s="68"/>
      <c r="G7" s="68"/>
      <c r="H7" s="68"/>
      <c r="I7" s="68"/>
      <c r="J7" s="68"/>
      <c r="M7" s="101" t="s">
        <v>189</v>
      </c>
      <c r="N7" s="102"/>
      <c r="O7" s="102"/>
      <c r="P7" s="102"/>
    </row>
    <row r="8" spans="1:16" x14ac:dyDescent="0.25">
      <c r="B8" s="81" t="s">
        <v>122</v>
      </c>
      <c r="C8" s="75"/>
      <c r="D8" s="73"/>
      <c r="E8" s="76"/>
      <c r="F8" s="76"/>
      <c r="G8" s="77"/>
      <c r="H8" s="77"/>
      <c r="I8" s="77"/>
      <c r="J8" s="77"/>
    </row>
    <row r="9" spans="1:16" x14ac:dyDescent="0.25">
      <c r="B9" s="85" t="s">
        <v>91</v>
      </c>
      <c r="D9" s="78"/>
      <c r="E9" s="55">
        <v>0</v>
      </c>
      <c r="F9" s="79"/>
      <c r="G9" s="55">
        <v>0</v>
      </c>
      <c r="H9" s="55">
        <v>0</v>
      </c>
      <c r="I9" s="55">
        <v>0</v>
      </c>
      <c r="J9" s="55">
        <v>0</v>
      </c>
      <c r="M9" s="60" t="s">
        <v>181</v>
      </c>
    </row>
    <row r="10" spans="1:16" x14ac:dyDescent="0.25">
      <c r="B10" s="85" t="s">
        <v>92</v>
      </c>
      <c r="D10" s="78"/>
      <c r="E10" s="55">
        <v>0</v>
      </c>
      <c r="F10" s="80"/>
      <c r="G10" s="55">
        <v>0</v>
      </c>
      <c r="H10" s="55">
        <v>0</v>
      </c>
      <c r="I10" s="55">
        <v>0</v>
      </c>
      <c r="J10" s="55">
        <v>0</v>
      </c>
    </row>
    <row r="11" spans="1:16" x14ac:dyDescent="0.25">
      <c r="B11" s="85" t="s">
        <v>110</v>
      </c>
      <c r="D11" s="78"/>
      <c r="E11" s="55">
        <v>0</v>
      </c>
      <c r="F11" s="80"/>
      <c r="G11" s="55">
        <v>0</v>
      </c>
      <c r="H11" s="55">
        <v>0</v>
      </c>
      <c r="I11" s="55">
        <v>0</v>
      </c>
      <c r="J11" s="55">
        <v>0</v>
      </c>
    </row>
    <row r="12" spans="1:16" x14ac:dyDescent="0.25">
      <c r="B12" s="85" t="s">
        <v>109</v>
      </c>
      <c r="D12" s="78"/>
      <c r="E12" s="55">
        <v>0</v>
      </c>
      <c r="F12" s="77"/>
      <c r="G12" s="55">
        <v>0</v>
      </c>
      <c r="H12" s="55">
        <v>0</v>
      </c>
      <c r="I12" s="55">
        <v>0</v>
      </c>
      <c r="J12" s="55">
        <v>0</v>
      </c>
    </row>
    <row r="13" spans="1:16" x14ac:dyDescent="0.25">
      <c r="B13" s="81" t="s">
        <v>93</v>
      </c>
      <c r="E13" s="87">
        <f>SUM(E9:E12)</f>
        <v>0</v>
      </c>
      <c r="F13" s="77"/>
      <c r="G13" s="87">
        <f>SUM(G9:G12)</f>
        <v>0</v>
      </c>
      <c r="H13" s="87">
        <f>SUM(H9:H12)</f>
        <v>0</v>
      </c>
      <c r="I13" s="87">
        <f>SUM(I9:I12)</f>
        <v>0</v>
      </c>
      <c r="J13" s="87">
        <f>SUM(J9:J12)</f>
        <v>0</v>
      </c>
    </row>
    <row r="14" spans="1:16" x14ac:dyDescent="0.25"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25">
      <c r="B15" s="84" t="s">
        <v>94</v>
      </c>
      <c r="C15" s="78"/>
      <c r="D15" s="78"/>
      <c r="E15" s="55">
        <v>0</v>
      </c>
      <c r="F15" s="79"/>
      <c r="G15" s="55">
        <v>0</v>
      </c>
      <c r="H15" s="55">
        <v>0</v>
      </c>
      <c r="I15" s="55">
        <v>0</v>
      </c>
      <c r="J15" s="55">
        <v>0</v>
      </c>
    </row>
    <row r="16" spans="1:16" x14ac:dyDescent="0.25">
      <c r="B16" s="68"/>
      <c r="C16" s="68"/>
      <c r="D16" s="68"/>
      <c r="E16" s="68"/>
      <c r="F16" s="68"/>
      <c r="G16" s="68"/>
      <c r="H16" s="68"/>
      <c r="I16" s="68"/>
      <c r="J16" s="68"/>
    </row>
    <row r="17" spans="1:13" x14ac:dyDescent="0.25">
      <c r="B17" s="84" t="s">
        <v>95</v>
      </c>
      <c r="C17" s="78"/>
      <c r="D17" s="78"/>
      <c r="E17" s="55">
        <v>0</v>
      </c>
      <c r="F17" s="79"/>
      <c r="G17" s="55">
        <v>0</v>
      </c>
      <c r="H17" s="55">
        <v>0</v>
      </c>
      <c r="I17" s="55">
        <v>0</v>
      </c>
      <c r="J17" s="55">
        <v>0</v>
      </c>
      <c r="M17" s="60" t="s">
        <v>172</v>
      </c>
    </row>
    <row r="18" spans="1:13" x14ac:dyDescent="0.25">
      <c r="B18" s="68"/>
      <c r="C18" s="68"/>
      <c r="D18" s="68"/>
      <c r="E18" s="68"/>
      <c r="F18" s="68"/>
      <c r="G18" s="68"/>
      <c r="H18" s="68"/>
      <c r="I18" s="68"/>
      <c r="J18" s="68"/>
    </row>
    <row r="19" spans="1:13" ht="13.8" thickBot="1" x14ac:dyDescent="0.3">
      <c r="A19" s="81" t="s">
        <v>96</v>
      </c>
      <c r="B19" s="68"/>
      <c r="C19" s="78"/>
      <c r="E19" s="88">
        <f>E13+E15+E17</f>
        <v>0</v>
      </c>
      <c r="F19" s="80"/>
      <c r="G19" s="88">
        <f>G13+G15+G17</f>
        <v>0</v>
      </c>
      <c r="H19" s="88">
        <f>H13+H15+H17</f>
        <v>0</v>
      </c>
      <c r="I19" s="88">
        <f>I13+I15+I17</f>
        <v>0</v>
      </c>
      <c r="J19" s="88">
        <f>J13+J15+J17</f>
        <v>0</v>
      </c>
    </row>
    <row r="20" spans="1:13" ht="13.8" thickTop="1" x14ac:dyDescent="0.25">
      <c r="B20" s="68"/>
      <c r="C20" s="68"/>
      <c r="D20" s="68"/>
      <c r="E20" s="68"/>
      <c r="F20" s="68"/>
      <c r="G20" s="68"/>
      <c r="H20" s="68"/>
      <c r="I20" s="68"/>
      <c r="J20" s="68"/>
    </row>
    <row r="21" spans="1:13" ht="15" customHeight="1" x14ac:dyDescent="0.25">
      <c r="A21" s="84" t="s">
        <v>97</v>
      </c>
      <c r="B21" s="73"/>
      <c r="C21" s="73"/>
      <c r="E21" s="82"/>
      <c r="F21" s="82"/>
      <c r="G21" s="82"/>
      <c r="H21" s="82"/>
      <c r="I21" s="82"/>
      <c r="J21" s="82"/>
    </row>
    <row r="22" spans="1:13" x14ac:dyDescent="0.25">
      <c r="B22" s="68"/>
      <c r="C22" s="68"/>
      <c r="D22" s="68"/>
      <c r="E22" s="68"/>
      <c r="F22" s="68"/>
      <c r="G22" s="68"/>
      <c r="H22" s="68"/>
      <c r="I22" s="68"/>
      <c r="J22" s="68"/>
    </row>
    <row r="23" spans="1:13" x14ac:dyDescent="0.25">
      <c r="B23" s="81" t="s">
        <v>123</v>
      </c>
      <c r="C23" s="83"/>
      <c r="D23" s="83"/>
      <c r="E23" s="77"/>
      <c r="F23" s="77"/>
      <c r="G23" s="77"/>
      <c r="H23" s="77"/>
      <c r="I23" s="77"/>
      <c r="J23" s="77"/>
    </row>
    <row r="24" spans="1:13" x14ac:dyDescent="0.25">
      <c r="B24" s="85" t="s">
        <v>99</v>
      </c>
      <c r="D24" s="78"/>
      <c r="E24" s="55">
        <v>0</v>
      </c>
      <c r="F24" s="79"/>
      <c r="G24" s="55">
        <v>0</v>
      </c>
      <c r="H24" s="55">
        <v>0</v>
      </c>
      <c r="I24" s="55">
        <v>0</v>
      </c>
      <c r="J24" s="55">
        <v>0</v>
      </c>
    </row>
    <row r="25" spans="1:13" x14ac:dyDescent="0.25">
      <c r="B25" s="85" t="s">
        <v>98</v>
      </c>
      <c r="D25" s="78"/>
      <c r="E25" s="55">
        <v>0</v>
      </c>
      <c r="F25" s="77"/>
      <c r="G25" s="55">
        <v>0</v>
      </c>
      <c r="H25" s="55">
        <v>0</v>
      </c>
      <c r="I25" s="55">
        <v>0</v>
      </c>
      <c r="J25" s="55">
        <v>0</v>
      </c>
    </row>
    <row r="26" spans="1:13" x14ac:dyDescent="0.25">
      <c r="B26" s="85" t="s">
        <v>106</v>
      </c>
      <c r="D26" s="78"/>
      <c r="E26" s="55">
        <v>0</v>
      </c>
      <c r="F26" s="77"/>
      <c r="G26" s="55">
        <v>0</v>
      </c>
      <c r="H26" s="55">
        <v>0</v>
      </c>
      <c r="I26" s="55">
        <v>0</v>
      </c>
      <c r="J26" s="55">
        <v>0</v>
      </c>
    </row>
    <row r="27" spans="1:13" x14ac:dyDescent="0.25">
      <c r="B27" s="85" t="s">
        <v>176</v>
      </c>
      <c r="D27" s="78"/>
      <c r="E27" s="55">
        <v>0</v>
      </c>
      <c r="F27" s="77"/>
      <c r="G27" s="55">
        <v>0</v>
      </c>
      <c r="H27" s="55">
        <v>0</v>
      </c>
      <c r="I27" s="55">
        <v>0</v>
      </c>
      <c r="J27" s="55">
        <v>0</v>
      </c>
    </row>
    <row r="28" spans="1:13" x14ac:dyDescent="0.25">
      <c r="B28" s="85" t="s">
        <v>108</v>
      </c>
      <c r="D28" s="78"/>
      <c r="E28" s="55">
        <v>0</v>
      </c>
      <c r="F28" s="77"/>
      <c r="G28" s="55">
        <v>0</v>
      </c>
      <c r="H28" s="55">
        <v>0</v>
      </c>
      <c r="I28" s="55">
        <v>0</v>
      </c>
      <c r="J28" s="55">
        <v>0</v>
      </c>
    </row>
    <row r="29" spans="1:13" x14ac:dyDescent="0.25">
      <c r="B29" s="81" t="s">
        <v>100</v>
      </c>
      <c r="E29" s="87">
        <f>SUM(E24:E28)</f>
        <v>0</v>
      </c>
      <c r="F29" s="77"/>
      <c r="G29" s="87">
        <f t="shared" ref="G29:J29" si="0">SUM(G24:G28)</f>
        <v>0</v>
      </c>
      <c r="H29" s="87">
        <f t="shared" si="0"/>
        <v>0</v>
      </c>
      <c r="I29" s="87">
        <f t="shared" si="0"/>
        <v>0</v>
      </c>
      <c r="J29" s="87">
        <f t="shared" si="0"/>
        <v>0</v>
      </c>
    </row>
    <row r="30" spans="1:13" x14ac:dyDescent="0.25">
      <c r="B30" s="81"/>
      <c r="E30" s="77"/>
      <c r="F30" s="77"/>
      <c r="G30" s="77"/>
      <c r="H30" s="77"/>
      <c r="I30" s="77"/>
      <c r="J30" s="77"/>
    </row>
    <row r="31" spans="1:13" x14ac:dyDescent="0.25">
      <c r="B31" s="84" t="s">
        <v>124</v>
      </c>
      <c r="C31" s="68"/>
      <c r="D31" s="68"/>
      <c r="E31" s="68"/>
      <c r="F31" s="68"/>
      <c r="G31" s="68"/>
      <c r="H31" s="68"/>
      <c r="I31" s="68"/>
      <c r="J31" s="68"/>
    </row>
    <row r="32" spans="1:13" x14ac:dyDescent="0.25">
      <c r="B32" s="85" t="s">
        <v>125</v>
      </c>
      <c r="D32" s="68"/>
      <c r="E32" s="55">
        <v>0</v>
      </c>
      <c r="F32" s="79"/>
      <c r="G32" s="55">
        <v>0</v>
      </c>
      <c r="H32" s="55">
        <v>0</v>
      </c>
      <c r="I32" s="55">
        <v>0</v>
      </c>
      <c r="J32" s="55">
        <v>0</v>
      </c>
    </row>
    <row r="33" spans="1:13" x14ac:dyDescent="0.25">
      <c r="B33" s="85" t="s">
        <v>126</v>
      </c>
      <c r="D33" s="68"/>
      <c r="E33" s="55">
        <v>0</v>
      </c>
      <c r="F33" s="77"/>
      <c r="G33" s="55">
        <v>0</v>
      </c>
      <c r="H33" s="55">
        <v>0</v>
      </c>
      <c r="I33" s="55">
        <v>0</v>
      </c>
      <c r="J33" s="55">
        <v>0</v>
      </c>
      <c r="M33" s="60" t="s">
        <v>173</v>
      </c>
    </row>
    <row r="34" spans="1:13" x14ac:dyDescent="0.25">
      <c r="B34" s="81" t="s">
        <v>107</v>
      </c>
      <c r="D34" s="78"/>
      <c r="E34" s="87">
        <f>SUM(E32:E33)</f>
        <v>0</v>
      </c>
      <c r="F34" s="77"/>
      <c r="G34" s="87">
        <f t="shared" ref="G34:J34" si="1">SUM(G32:G33)</f>
        <v>0</v>
      </c>
      <c r="H34" s="87">
        <f t="shared" si="1"/>
        <v>0</v>
      </c>
      <c r="I34" s="87">
        <f t="shared" si="1"/>
        <v>0</v>
      </c>
      <c r="J34" s="87">
        <f t="shared" si="1"/>
        <v>0</v>
      </c>
    </row>
    <row r="35" spans="1:13" x14ac:dyDescent="0.25">
      <c r="B35" s="68"/>
      <c r="C35" s="68"/>
      <c r="D35" s="68"/>
      <c r="E35" s="68"/>
      <c r="F35" s="68"/>
      <c r="G35" s="68"/>
      <c r="H35" s="68"/>
      <c r="I35" s="68"/>
      <c r="J35" s="68"/>
    </row>
    <row r="36" spans="1:13" ht="15" x14ac:dyDescent="0.4">
      <c r="B36" s="81" t="s">
        <v>101</v>
      </c>
      <c r="C36" s="68"/>
      <c r="E36" s="89">
        <f>E29+E34</f>
        <v>0</v>
      </c>
      <c r="F36" s="82"/>
      <c r="G36" s="89">
        <f>G29+G34</f>
        <v>0</v>
      </c>
      <c r="H36" s="89">
        <f>H29+H34</f>
        <v>0</v>
      </c>
      <c r="I36" s="89">
        <f>I29+I34</f>
        <v>0</v>
      </c>
      <c r="J36" s="89">
        <f>J29+J34</f>
        <v>0</v>
      </c>
    </row>
    <row r="37" spans="1:13" x14ac:dyDescent="0.25">
      <c r="B37" s="68"/>
      <c r="C37" s="68"/>
      <c r="D37" s="68"/>
      <c r="E37" s="68"/>
      <c r="F37" s="68"/>
      <c r="G37" s="68"/>
      <c r="H37" s="68"/>
      <c r="I37" s="68"/>
      <c r="J37" s="68"/>
    </row>
    <row r="38" spans="1:13" x14ac:dyDescent="0.25">
      <c r="B38" s="86" t="s">
        <v>127</v>
      </c>
      <c r="C38" s="83"/>
      <c r="D38" s="83"/>
      <c r="E38" s="77"/>
      <c r="F38" s="77"/>
      <c r="G38" s="82"/>
      <c r="H38" s="82"/>
      <c r="I38" s="82"/>
      <c r="J38" s="82"/>
    </row>
    <row r="39" spans="1:13" x14ac:dyDescent="0.25">
      <c r="B39" s="85" t="s">
        <v>102</v>
      </c>
      <c r="D39" s="83"/>
      <c r="E39" s="55">
        <v>0</v>
      </c>
      <c r="F39" s="77"/>
      <c r="G39" s="55">
        <v>0</v>
      </c>
      <c r="H39" s="55">
        <v>0</v>
      </c>
      <c r="I39" s="55">
        <v>0</v>
      </c>
      <c r="J39" s="55">
        <v>0</v>
      </c>
    </row>
    <row r="40" spans="1:13" x14ac:dyDescent="0.25">
      <c r="B40" s="85" t="s">
        <v>103</v>
      </c>
      <c r="D40" s="83"/>
      <c r="E40" s="55">
        <v>0</v>
      </c>
      <c r="F40" s="77"/>
      <c r="G40" s="55">
        <v>0</v>
      </c>
      <c r="H40" s="55">
        <v>0</v>
      </c>
      <c r="I40" s="55">
        <v>0</v>
      </c>
      <c r="J40" s="55">
        <v>0</v>
      </c>
    </row>
    <row r="41" spans="1:13" x14ac:dyDescent="0.25">
      <c r="B41" s="85" t="s">
        <v>133</v>
      </c>
      <c r="D41" s="83"/>
      <c r="E41" s="92">
        <v>0</v>
      </c>
      <c r="F41" s="77"/>
      <c r="G41" s="92">
        <v>0</v>
      </c>
      <c r="H41" s="92">
        <v>0</v>
      </c>
      <c r="I41" s="92">
        <v>0</v>
      </c>
      <c r="J41" s="92">
        <v>0</v>
      </c>
    </row>
    <row r="42" spans="1:13" ht="15" x14ac:dyDescent="0.4">
      <c r="B42" s="81" t="s">
        <v>104</v>
      </c>
      <c r="C42" s="78"/>
      <c r="E42" s="90">
        <f>SUM(E39:E41)</f>
        <v>0</v>
      </c>
      <c r="F42" s="77"/>
      <c r="G42" s="90">
        <f>SUM(G39:G41)</f>
        <v>0</v>
      </c>
      <c r="H42" s="90">
        <f>SUM(H39:H41)</f>
        <v>0</v>
      </c>
      <c r="I42" s="90">
        <f>SUM(I39:I41)</f>
        <v>0</v>
      </c>
      <c r="J42" s="90">
        <f>SUM(J39:J41)</f>
        <v>0</v>
      </c>
    </row>
    <row r="43" spans="1:13" x14ac:dyDescent="0.25">
      <c r="B43" s="68"/>
      <c r="C43" s="68"/>
      <c r="D43" s="68"/>
      <c r="E43" s="68"/>
      <c r="F43" s="68"/>
      <c r="G43" s="68"/>
      <c r="H43" s="68"/>
      <c r="I43" s="68"/>
      <c r="J43" s="68"/>
    </row>
    <row r="44" spans="1:13" ht="13.8" thickBot="1" x14ac:dyDescent="0.3">
      <c r="A44" s="81" t="s">
        <v>105</v>
      </c>
      <c r="B44" s="68"/>
      <c r="C44" s="78"/>
      <c r="E44" s="91">
        <f>E36+E42</f>
        <v>0</v>
      </c>
      <c r="F44" s="77"/>
      <c r="G44" s="91">
        <f>G36+G42</f>
        <v>0</v>
      </c>
      <c r="H44" s="91">
        <f>H36+H42</f>
        <v>0</v>
      </c>
      <c r="I44" s="91">
        <f>I36+I42</f>
        <v>0</v>
      </c>
      <c r="J44" s="91">
        <f>J36+J42</f>
        <v>0</v>
      </c>
    </row>
    <row r="45" spans="1:13" ht="13.8" thickTop="1" x14ac:dyDescent="0.25">
      <c r="B45" s="68"/>
      <c r="C45" s="78"/>
      <c r="D45" s="83"/>
      <c r="E45" s="77"/>
      <c r="F45" s="77"/>
      <c r="G45" s="82"/>
      <c r="H45" s="82"/>
      <c r="I45" s="82"/>
      <c r="J45" s="82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8671875" defaultRowHeight="14.4" x14ac:dyDescent="0.3"/>
  <cols>
    <col min="1" max="1" width="16.109375" bestFit="1" customWidth="1"/>
  </cols>
  <sheetData>
    <row r="2" spans="1:1" x14ac:dyDescent="0.3">
      <c r="A2" t="s">
        <v>113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116</v>
      </c>
    </row>
    <row r="6" spans="1:1" x14ac:dyDescent="0.3">
      <c r="A6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Schlossman</dc:creator>
  <cp:lastModifiedBy>David Schlossman</cp:lastModifiedBy>
  <cp:lastPrinted>2016-11-10T20:34:43Z</cp:lastPrinted>
  <dcterms:created xsi:type="dcterms:W3CDTF">2015-03-09T19:17:40Z</dcterms:created>
  <dcterms:modified xsi:type="dcterms:W3CDTF">2019-05-30T01:44:23Z</dcterms:modified>
</cp:coreProperties>
</file>