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oseanna\Desktop\"/>
    </mc:Choice>
  </mc:AlternateContent>
  <xr:revisionPtr revIDLastSave="0" documentId="13_ncr:1_{F5859874-96EA-4967-8425-26CFADDB2CF4}" xr6:coauthVersionLast="43" xr6:coauthVersionMax="43" xr10:uidLastSave="{00000000-0000-0000-0000-000000000000}"/>
  <bookViews>
    <workbookView xWindow="0" yWindow="375" windowWidth="24000" windowHeight="12525" activeTab="2" xr2:uid="{00000000-000D-0000-FFFF-FFFF00000000}"/>
  </bookViews>
  <sheets>
    <sheet name="Cover Sheet" sheetId="6" r:id="rId1"/>
    <sheet name="Enrollment" sheetId="4" r:id="rId2"/>
    <sheet name="Annual Budget" sheetId="5" r:id="rId3"/>
    <sheet name="Statement of Activites" sheetId="1" r:id="rId4"/>
    <sheet name="Statement of Financial Position" sheetId="2" r:id="rId5"/>
    <sheet name="References" sheetId="7" state="hidden" r:id="rId6"/>
  </sheets>
  <externalReferences>
    <externalReference r:id="rId7"/>
    <externalReference r:id="rId8"/>
    <externalReference r:id="rId9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a" localSheetId="2">#REF!</definedName>
    <definedName name="a">#REF!</definedName>
    <definedName name="eRateDiscount">[1]Pop!$C$115:$H$115</definedName>
    <definedName name="ERateDiscountTable">[1]Pop!$C$126:$D$131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>'[1]Exp-Per'!$C$8</definedName>
    <definedName name="Inflation">'[2]V. Other Expenses'!$G$173:$Q$173</definedName>
    <definedName name="_xlnm.Print_Area" localSheetId="2">'Annual Budget'!$A:$Y</definedName>
    <definedName name="_xlnm.Print_Area" localSheetId="0">'Cover Sheet'!$A$1:$A$11</definedName>
    <definedName name="_xlnm.Print_Area" localSheetId="3">'Statement of Activites'!$A$1:$Y$64</definedName>
    <definedName name="_xlnm.Print_Area" localSheetId="4">'Statement of Financial Position'!$A$1:$K$46</definedName>
    <definedName name="Scenario" localSheetId="2">[3]Inputs!#REF!</definedName>
    <definedName name="Scenario">[3]Inputs!#REF!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7" i="5" l="1"/>
  <c r="T7" i="5"/>
  <c r="R7" i="5"/>
  <c r="Q7" i="5"/>
  <c r="P7" i="5"/>
  <c r="N7" i="5"/>
  <c r="M7" i="5"/>
  <c r="L7" i="5"/>
  <c r="J7" i="5"/>
  <c r="I7" i="5"/>
  <c r="H7" i="5"/>
  <c r="H21" i="5"/>
  <c r="H10" i="5"/>
  <c r="V58" i="5"/>
  <c r="U58" i="5"/>
  <c r="N54" i="5"/>
  <c r="L54" i="5"/>
  <c r="M54" i="5"/>
  <c r="O54" i="5"/>
  <c r="I54" i="5"/>
  <c r="J54" i="5"/>
  <c r="K54" i="5"/>
  <c r="P54" i="5"/>
  <c r="Q54" i="5"/>
  <c r="R54" i="5"/>
  <c r="S54" i="5"/>
  <c r="T54" i="5"/>
  <c r="U54" i="5"/>
  <c r="W54" i="5"/>
  <c r="Y54" i="5"/>
  <c r="V34" i="5"/>
  <c r="T58" i="5"/>
  <c r="P58" i="5"/>
  <c r="Q58" i="5"/>
  <c r="R58" i="5"/>
  <c r="S58" i="5"/>
  <c r="L58" i="5"/>
  <c r="M58" i="5"/>
  <c r="N58" i="5"/>
  <c r="O58" i="5"/>
  <c r="I58" i="5"/>
  <c r="J58" i="5"/>
  <c r="K58" i="5"/>
  <c r="V57" i="5"/>
  <c r="U57" i="5"/>
  <c r="T57" i="5"/>
  <c r="P57" i="5"/>
  <c r="Q57" i="5"/>
  <c r="R57" i="5"/>
  <c r="S57" i="5"/>
  <c r="L57" i="5"/>
  <c r="M57" i="5"/>
  <c r="N57" i="5"/>
  <c r="O57" i="5"/>
  <c r="I57" i="5"/>
  <c r="J57" i="5"/>
  <c r="K57" i="5"/>
  <c r="V56" i="5"/>
  <c r="U56" i="5"/>
  <c r="T56" i="5"/>
  <c r="P56" i="5"/>
  <c r="Q56" i="5"/>
  <c r="R56" i="5"/>
  <c r="S56" i="5"/>
  <c r="L56" i="5"/>
  <c r="M56" i="5"/>
  <c r="N56" i="5"/>
  <c r="O56" i="5"/>
  <c r="I56" i="5"/>
  <c r="J56" i="5"/>
  <c r="K56" i="5"/>
  <c r="V55" i="5"/>
  <c r="U55" i="5"/>
  <c r="T55" i="5"/>
  <c r="P55" i="5"/>
  <c r="Q55" i="5"/>
  <c r="R55" i="5"/>
  <c r="S55" i="5"/>
  <c r="L55" i="5"/>
  <c r="M55" i="5"/>
  <c r="N55" i="5"/>
  <c r="O55" i="5"/>
  <c r="I55" i="5"/>
  <c r="J55" i="5"/>
  <c r="K55" i="5"/>
  <c r="V53" i="5"/>
  <c r="U53" i="5"/>
  <c r="T53" i="5"/>
  <c r="P53" i="5"/>
  <c r="Q53" i="5"/>
  <c r="R53" i="5"/>
  <c r="S53" i="5"/>
  <c r="L53" i="5"/>
  <c r="M53" i="5"/>
  <c r="N53" i="5"/>
  <c r="O53" i="5"/>
  <c r="I53" i="5"/>
  <c r="J53" i="5"/>
  <c r="K53" i="5"/>
  <c r="V52" i="5"/>
  <c r="U52" i="5"/>
  <c r="T52" i="5"/>
  <c r="P52" i="5"/>
  <c r="Q52" i="5"/>
  <c r="R52" i="5"/>
  <c r="S52" i="5"/>
  <c r="L52" i="5"/>
  <c r="M52" i="5"/>
  <c r="N52" i="5"/>
  <c r="O52" i="5"/>
  <c r="I52" i="5"/>
  <c r="J52" i="5"/>
  <c r="K52" i="5"/>
  <c r="V51" i="5"/>
  <c r="U51" i="5"/>
  <c r="T51" i="5"/>
  <c r="P51" i="5"/>
  <c r="Q51" i="5"/>
  <c r="R51" i="5"/>
  <c r="S51" i="5"/>
  <c r="L51" i="5"/>
  <c r="M51" i="5"/>
  <c r="N51" i="5"/>
  <c r="O51" i="5"/>
  <c r="I51" i="5"/>
  <c r="J51" i="5"/>
  <c r="K51" i="5"/>
  <c r="T50" i="5"/>
  <c r="P50" i="5"/>
  <c r="Q50" i="5"/>
  <c r="R50" i="5"/>
  <c r="S50" i="5"/>
  <c r="L50" i="5"/>
  <c r="M50" i="5"/>
  <c r="N50" i="5"/>
  <c r="O50" i="5"/>
  <c r="I50" i="5"/>
  <c r="J50" i="5"/>
  <c r="K50" i="5"/>
  <c r="V49" i="5"/>
  <c r="U49" i="5"/>
  <c r="T49" i="5"/>
  <c r="P49" i="5"/>
  <c r="Q49" i="5"/>
  <c r="R49" i="5"/>
  <c r="S49" i="5"/>
  <c r="L49" i="5"/>
  <c r="M49" i="5"/>
  <c r="N49" i="5"/>
  <c r="O49" i="5"/>
  <c r="I49" i="5"/>
  <c r="J49" i="5"/>
  <c r="K49" i="5"/>
  <c r="T48" i="5"/>
  <c r="P48" i="5"/>
  <c r="Q48" i="5"/>
  <c r="R48" i="5"/>
  <c r="S48" i="5"/>
  <c r="L48" i="5"/>
  <c r="M48" i="5"/>
  <c r="N48" i="5"/>
  <c r="O48" i="5"/>
  <c r="I48" i="5"/>
  <c r="J48" i="5"/>
  <c r="K48" i="5"/>
  <c r="U47" i="5"/>
  <c r="T47" i="5"/>
  <c r="P47" i="5"/>
  <c r="Q47" i="5"/>
  <c r="R47" i="5"/>
  <c r="S47" i="5"/>
  <c r="L47" i="5"/>
  <c r="M47" i="5"/>
  <c r="N47" i="5"/>
  <c r="O47" i="5"/>
  <c r="I47" i="5"/>
  <c r="J47" i="5"/>
  <c r="K47" i="5"/>
  <c r="T43" i="5"/>
  <c r="P43" i="5"/>
  <c r="Q43" i="5"/>
  <c r="R43" i="5"/>
  <c r="S43" i="5"/>
  <c r="L43" i="5"/>
  <c r="M43" i="5"/>
  <c r="N43" i="5"/>
  <c r="O43" i="5"/>
  <c r="I43" i="5"/>
  <c r="J43" i="5"/>
  <c r="K43" i="5"/>
  <c r="U42" i="5"/>
  <c r="T42" i="5"/>
  <c r="P42" i="5"/>
  <c r="Q42" i="5"/>
  <c r="R42" i="5"/>
  <c r="S42" i="5"/>
  <c r="L42" i="5"/>
  <c r="M42" i="5"/>
  <c r="N42" i="5"/>
  <c r="O42" i="5"/>
  <c r="I42" i="5"/>
  <c r="J42" i="5"/>
  <c r="K42" i="5"/>
  <c r="V41" i="5"/>
  <c r="U41" i="5"/>
  <c r="T41" i="5"/>
  <c r="P41" i="5"/>
  <c r="Q41" i="5"/>
  <c r="R41" i="5"/>
  <c r="S41" i="5"/>
  <c r="L41" i="5"/>
  <c r="M41" i="5"/>
  <c r="N41" i="5"/>
  <c r="O41" i="5"/>
  <c r="I41" i="5"/>
  <c r="J41" i="5"/>
  <c r="K41" i="5"/>
  <c r="V40" i="5"/>
  <c r="U40" i="5"/>
  <c r="T40" i="5"/>
  <c r="P40" i="5"/>
  <c r="Q40" i="5"/>
  <c r="R40" i="5"/>
  <c r="S40" i="5"/>
  <c r="L40" i="5"/>
  <c r="M40" i="5"/>
  <c r="N40" i="5"/>
  <c r="O40" i="5"/>
  <c r="I40" i="5"/>
  <c r="J40" i="5"/>
  <c r="K40" i="5"/>
  <c r="U39" i="5"/>
  <c r="T39" i="5"/>
  <c r="P39" i="5"/>
  <c r="Q39" i="5"/>
  <c r="R39" i="5"/>
  <c r="S39" i="5"/>
  <c r="L39" i="5"/>
  <c r="M39" i="5"/>
  <c r="N39" i="5"/>
  <c r="O39" i="5"/>
  <c r="I39" i="5"/>
  <c r="J39" i="5"/>
  <c r="K39" i="5"/>
  <c r="V38" i="5"/>
  <c r="U38" i="5"/>
  <c r="T38" i="5"/>
  <c r="P38" i="5"/>
  <c r="Q38" i="5"/>
  <c r="R38" i="5"/>
  <c r="S38" i="5"/>
  <c r="L38" i="5"/>
  <c r="M38" i="5"/>
  <c r="N38" i="5"/>
  <c r="O38" i="5"/>
  <c r="I38" i="5"/>
  <c r="J38" i="5"/>
  <c r="K38" i="5"/>
  <c r="U34" i="5"/>
  <c r="T34" i="5"/>
  <c r="P34" i="5"/>
  <c r="Q34" i="5"/>
  <c r="R34" i="5"/>
  <c r="S34" i="5"/>
  <c r="L34" i="5"/>
  <c r="M34" i="5"/>
  <c r="N34" i="5"/>
  <c r="O34" i="5"/>
  <c r="I34" i="5"/>
  <c r="J34" i="5"/>
  <c r="K34" i="5"/>
  <c r="U33" i="5"/>
  <c r="T33" i="5"/>
  <c r="P33" i="5"/>
  <c r="Q33" i="5"/>
  <c r="R33" i="5"/>
  <c r="S33" i="5"/>
  <c r="L33" i="5"/>
  <c r="M33" i="5"/>
  <c r="N33" i="5"/>
  <c r="O33" i="5"/>
  <c r="I33" i="5"/>
  <c r="J33" i="5"/>
  <c r="K33" i="5"/>
  <c r="U32" i="5"/>
  <c r="T32" i="5"/>
  <c r="P32" i="5"/>
  <c r="Q32" i="5"/>
  <c r="R32" i="5"/>
  <c r="S32" i="5"/>
  <c r="L32" i="5"/>
  <c r="M32" i="5"/>
  <c r="N32" i="5"/>
  <c r="O32" i="5"/>
  <c r="I32" i="5"/>
  <c r="J32" i="5"/>
  <c r="K32" i="5"/>
  <c r="V31" i="5"/>
  <c r="U31" i="5"/>
  <c r="T31" i="5"/>
  <c r="P31" i="5"/>
  <c r="Q31" i="5"/>
  <c r="R31" i="5"/>
  <c r="S31" i="5"/>
  <c r="L31" i="5"/>
  <c r="M31" i="5"/>
  <c r="N31" i="5"/>
  <c r="O31" i="5"/>
  <c r="I31" i="5"/>
  <c r="J31" i="5"/>
  <c r="K31" i="5"/>
  <c r="U30" i="5"/>
  <c r="T30" i="5"/>
  <c r="P30" i="5"/>
  <c r="Q30" i="5"/>
  <c r="R30" i="5"/>
  <c r="S30" i="5"/>
  <c r="L30" i="5"/>
  <c r="M30" i="5"/>
  <c r="N30" i="5"/>
  <c r="O30" i="5"/>
  <c r="I30" i="5"/>
  <c r="J30" i="5"/>
  <c r="K30" i="5"/>
  <c r="U26" i="5"/>
  <c r="T26" i="5"/>
  <c r="P26" i="5"/>
  <c r="Q26" i="5"/>
  <c r="R26" i="5"/>
  <c r="S26" i="5"/>
  <c r="L26" i="5"/>
  <c r="M26" i="5"/>
  <c r="N26" i="5"/>
  <c r="O26" i="5"/>
  <c r="I26" i="5"/>
  <c r="J26" i="5"/>
  <c r="K26" i="5"/>
  <c r="V25" i="5"/>
  <c r="U25" i="5"/>
  <c r="T25" i="5"/>
  <c r="P25" i="5"/>
  <c r="Q25" i="5"/>
  <c r="R25" i="5"/>
  <c r="S25" i="5"/>
  <c r="L25" i="5"/>
  <c r="M25" i="5"/>
  <c r="N25" i="5"/>
  <c r="O25" i="5"/>
  <c r="I25" i="5"/>
  <c r="J25" i="5"/>
  <c r="K25" i="5"/>
  <c r="U24" i="5"/>
  <c r="T24" i="5"/>
  <c r="P24" i="5"/>
  <c r="Q24" i="5"/>
  <c r="R24" i="5"/>
  <c r="S24" i="5"/>
  <c r="L24" i="5"/>
  <c r="M24" i="5"/>
  <c r="N24" i="5"/>
  <c r="O24" i="5"/>
  <c r="I24" i="5"/>
  <c r="J24" i="5"/>
  <c r="K24" i="5"/>
  <c r="V23" i="5"/>
  <c r="U23" i="5"/>
  <c r="T23" i="5"/>
  <c r="P23" i="5"/>
  <c r="Q23" i="5"/>
  <c r="R23" i="5"/>
  <c r="S23" i="5"/>
  <c r="L23" i="5"/>
  <c r="M23" i="5"/>
  <c r="N23" i="5"/>
  <c r="O23" i="5"/>
  <c r="I23" i="5"/>
  <c r="J23" i="5"/>
  <c r="K23" i="5"/>
  <c r="U22" i="5"/>
  <c r="T22" i="5"/>
  <c r="P22" i="5"/>
  <c r="Q22" i="5"/>
  <c r="R22" i="5"/>
  <c r="S22" i="5"/>
  <c r="L22" i="5"/>
  <c r="M22" i="5"/>
  <c r="N22" i="5"/>
  <c r="O22" i="5"/>
  <c r="I22" i="5"/>
  <c r="J22" i="5"/>
  <c r="K22" i="5"/>
  <c r="U21" i="5"/>
  <c r="T21" i="5"/>
  <c r="P21" i="5"/>
  <c r="Q21" i="5"/>
  <c r="R21" i="5"/>
  <c r="S21" i="5"/>
  <c r="L21" i="5"/>
  <c r="M21" i="5"/>
  <c r="N21" i="5"/>
  <c r="O21" i="5"/>
  <c r="I21" i="5"/>
  <c r="J21" i="5"/>
  <c r="K21" i="5"/>
  <c r="U20" i="5"/>
  <c r="T20" i="5"/>
  <c r="P20" i="5"/>
  <c r="Q20" i="5"/>
  <c r="R20" i="5"/>
  <c r="S20" i="5"/>
  <c r="L20" i="5"/>
  <c r="M20" i="5"/>
  <c r="N20" i="5"/>
  <c r="O20" i="5"/>
  <c r="I20" i="5"/>
  <c r="J20" i="5"/>
  <c r="K20" i="5"/>
  <c r="T15" i="5"/>
  <c r="P15" i="5"/>
  <c r="Q15" i="5"/>
  <c r="R15" i="5"/>
  <c r="S15" i="5"/>
  <c r="L15" i="5"/>
  <c r="M15" i="5"/>
  <c r="N15" i="5"/>
  <c r="O15" i="5"/>
  <c r="I15" i="5"/>
  <c r="J15" i="5"/>
  <c r="K15" i="5"/>
  <c r="V14" i="5"/>
  <c r="U14" i="5"/>
  <c r="T14" i="5"/>
  <c r="P14" i="5"/>
  <c r="Q14" i="5"/>
  <c r="R14" i="5"/>
  <c r="S14" i="5"/>
  <c r="L14" i="5"/>
  <c r="M14" i="5"/>
  <c r="N14" i="5"/>
  <c r="O14" i="5"/>
  <c r="I14" i="5"/>
  <c r="J14" i="5"/>
  <c r="K14" i="5"/>
  <c r="U13" i="5"/>
  <c r="T13" i="5"/>
  <c r="P13" i="5"/>
  <c r="Q13" i="5"/>
  <c r="R13" i="5"/>
  <c r="S13" i="5"/>
  <c r="L13" i="5"/>
  <c r="M13" i="5"/>
  <c r="N13" i="5"/>
  <c r="O13" i="5"/>
  <c r="I13" i="5"/>
  <c r="J13" i="5"/>
  <c r="K13" i="5"/>
  <c r="T12" i="5"/>
  <c r="P12" i="5"/>
  <c r="Q12" i="5"/>
  <c r="R12" i="5"/>
  <c r="S12" i="5"/>
  <c r="L12" i="5"/>
  <c r="M12" i="5"/>
  <c r="N12" i="5"/>
  <c r="O12" i="5"/>
  <c r="I12" i="5"/>
  <c r="J12" i="5"/>
  <c r="K12" i="5"/>
  <c r="T11" i="5"/>
  <c r="P11" i="5"/>
  <c r="Q11" i="5"/>
  <c r="R11" i="5"/>
  <c r="S11" i="5"/>
  <c r="L11" i="5"/>
  <c r="M11" i="5"/>
  <c r="N11" i="5"/>
  <c r="O11" i="5"/>
  <c r="I11" i="5"/>
  <c r="J11" i="5"/>
  <c r="K11" i="5"/>
  <c r="U10" i="5"/>
  <c r="T10" i="5"/>
  <c r="P10" i="5"/>
  <c r="Q10" i="5"/>
  <c r="R10" i="5"/>
  <c r="S10" i="5"/>
  <c r="L10" i="5"/>
  <c r="M10" i="5"/>
  <c r="N10" i="5"/>
  <c r="O10" i="5"/>
  <c r="I10" i="5"/>
  <c r="J10" i="5"/>
  <c r="K10" i="5"/>
  <c r="T9" i="5"/>
  <c r="P9" i="5"/>
  <c r="Q9" i="5"/>
  <c r="R9" i="5"/>
  <c r="S9" i="5"/>
  <c r="L9" i="5"/>
  <c r="M9" i="5"/>
  <c r="N9" i="5"/>
  <c r="O9" i="5"/>
  <c r="J9" i="5"/>
  <c r="K9" i="5"/>
  <c r="U8" i="5"/>
  <c r="T8" i="5"/>
  <c r="R8" i="5"/>
  <c r="Q8" i="5"/>
  <c r="P8" i="5"/>
  <c r="N8" i="5"/>
  <c r="M8" i="5"/>
  <c r="L8" i="5"/>
  <c r="J8" i="5"/>
  <c r="D15" i="5"/>
  <c r="D58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Y16" i="5"/>
  <c r="W9" i="5"/>
  <c r="Y9" i="5"/>
  <c r="K8" i="5"/>
  <c r="O8" i="5"/>
  <c r="S8" i="5"/>
  <c r="W8" i="5"/>
  <c r="Y8" i="5"/>
  <c r="W10" i="5"/>
  <c r="Y10" i="5"/>
  <c r="W11" i="5"/>
  <c r="Y11" i="5"/>
  <c r="W12" i="5"/>
  <c r="Y12" i="5"/>
  <c r="W13" i="5"/>
  <c r="Y13" i="5"/>
  <c r="W14" i="5"/>
  <c r="Y14" i="5"/>
  <c r="W15" i="5"/>
  <c r="Y15" i="5"/>
  <c r="W56" i="5"/>
  <c r="Y56" i="5"/>
  <c r="W55" i="5"/>
  <c r="Y55" i="5"/>
  <c r="W53" i="5"/>
  <c r="Y53" i="5"/>
  <c r="W52" i="5"/>
  <c r="Y52" i="5"/>
  <c r="W51" i="5"/>
  <c r="Y51" i="5"/>
  <c r="V59" i="5"/>
  <c r="V44" i="5"/>
  <c r="V35" i="5"/>
  <c r="V27" i="5"/>
  <c r="V61" i="5"/>
  <c r="V62" i="5"/>
  <c r="V64" i="5"/>
  <c r="U59" i="5"/>
  <c r="U44" i="5"/>
  <c r="U35" i="5"/>
  <c r="U27" i="5"/>
  <c r="U61" i="5"/>
  <c r="U62" i="5"/>
  <c r="U64" i="5"/>
  <c r="T59" i="5"/>
  <c r="T44" i="5"/>
  <c r="T35" i="5"/>
  <c r="T27" i="5"/>
  <c r="T61" i="5"/>
  <c r="T62" i="5"/>
  <c r="T64" i="5"/>
  <c r="R59" i="5"/>
  <c r="R44" i="5"/>
  <c r="R35" i="5"/>
  <c r="R27" i="5"/>
  <c r="R61" i="5"/>
  <c r="R62" i="5"/>
  <c r="R64" i="5"/>
  <c r="Q59" i="5"/>
  <c r="Q44" i="5"/>
  <c r="Q35" i="5"/>
  <c r="Q27" i="5"/>
  <c r="Q61" i="5"/>
  <c r="Q62" i="5"/>
  <c r="Q64" i="5"/>
  <c r="P59" i="5"/>
  <c r="P44" i="5"/>
  <c r="P35" i="5"/>
  <c r="P27" i="5"/>
  <c r="P61" i="5"/>
  <c r="P62" i="5"/>
  <c r="P64" i="5"/>
  <c r="N59" i="5"/>
  <c r="N44" i="5"/>
  <c r="N35" i="5"/>
  <c r="N27" i="5"/>
  <c r="N61" i="5"/>
  <c r="N62" i="5"/>
  <c r="N64" i="5"/>
  <c r="M59" i="5"/>
  <c r="M44" i="5"/>
  <c r="M35" i="5"/>
  <c r="M27" i="5"/>
  <c r="M61" i="5"/>
  <c r="M62" i="5"/>
  <c r="M64" i="5"/>
  <c r="L59" i="5"/>
  <c r="L44" i="5"/>
  <c r="L35" i="5"/>
  <c r="L27" i="5"/>
  <c r="L61" i="5"/>
  <c r="L62" i="5"/>
  <c r="L64" i="5"/>
  <c r="J59" i="5"/>
  <c r="J44" i="5"/>
  <c r="J35" i="5"/>
  <c r="J27" i="5"/>
  <c r="J61" i="5"/>
  <c r="J62" i="5"/>
  <c r="J64" i="5"/>
  <c r="I59" i="5"/>
  <c r="I44" i="5"/>
  <c r="I35" i="5"/>
  <c r="I27" i="5"/>
  <c r="I61" i="5"/>
  <c r="I62" i="5"/>
  <c r="I64" i="5"/>
  <c r="H59" i="5"/>
  <c r="H44" i="5"/>
  <c r="H35" i="5"/>
  <c r="H27" i="5"/>
  <c r="C26" i="4"/>
  <c r="C34" i="4"/>
  <c r="C44" i="4"/>
  <c r="C47" i="4"/>
  <c r="C50" i="4"/>
  <c r="A1" i="2"/>
  <c r="T16" i="1"/>
  <c r="T59" i="1"/>
  <c r="T44" i="1"/>
  <c r="T35" i="1"/>
  <c r="T27" i="1"/>
  <c r="T61" i="1"/>
  <c r="T62" i="1"/>
  <c r="T64" i="1"/>
  <c r="S16" i="1"/>
  <c r="S59" i="1"/>
  <c r="S44" i="1"/>
  <c r="S35" i="1"/>
  <c r="S27" i="1"/>
  <c r="S61" i="1"/>
  <c r="S62" i="1"/>
  <c r="S64" i="1"/>
  <c r="R16" i="1"/>
  <c r="R59" i="1"/>
  <c r="R44" i="1"/>
  <c r="R35" i="1"/>
  <c r="R27" i="1"/>
  <c r="R61" i="1"/>
  <c r="R62" i="1"/>
  <c r="R64" i="1"/>
  <c r="P16" i="1"/>
  <c r="P59" i="1"/>
  <c r="P44" i="1"/>
  <c r="P35" i="1"/>
  <c r="P27" i="1"/>
  <c r="P61" i="1"/>
  <c r="P62" i="1"/>
  <c r="P64" i="1"/>
  <c r="O16" i="1"/>
  <c r="O59" i="1"/>
  <c r="O44" i="1"/>
  <c r="O35" i="1"/>
  <c r="O27" i="1"/>
  <c r="O61" i="1"/>
  <c r="O62" i="1"/>
  <c r="O64" i="1"/>
  <c r="N16" i="1"/>
  <c r="N59" i="1"/>
  <c r="N44" i="1"/>
  <c r="N35" i="1"/>
  <c r="N27" i="1"/>
  <c r="N61" i="1"/>
  <c r="N62" i="1"/>
  <c r="N64" i="1"/>
  <c r="L16" i="1"/>
  <c r="L59" i="1"/>
  <c r="L44" i="1"/>
  <c r="L35" i="1"/>
  <c r="L27" i="1"/>
  <c r="L61" i="1"/>
  <c r="L62" i="1"/>
  <c r="L64" i="1"/>
  <c r="K16" i="1"/>
  <c r="K59" i="1"/>
  <c r="K44" i="1"/>
  <c r="K35" i="1"/>
  <c r="K27" i="1"/>
  <c r="K61" i="1"/>
  <c r="K62" i="1"/>
  <c r="K64" i="1"/>
  <c r="J16" i="1"/>
  <c r="J59" i="1"/>
  <c r="J44" i="1"/>
  <c r="J35" i="1"/>
  <c r="J27" i="1"/>
  <c r="J61" i="1"/>
  <c r="J62" i="1"/>
  <c r="J64" i="1"/>
  <c r="H16" i="1"/>
  <c r="H59" i="1"/>
  <c r="H44" i="1"/>
  <c r="H35" i="1"/>
  <c r="H27" i="1"/>
  <c r="H61" i="1"/>
  <c r="H62" i="1"/>
  <c r="H64" i="1"/>
  <c r="G16" i="1"/>
  <c r="G59" i="1"/>
  <c r="G44" i="1"/>
  <c r="G35" i="1"/>
  <c r="G27" i="1"/>
  <c r="G61" i="1"/>
  <c r="G62" i="1"/>
  <c r="G64" i="1"/>
  <c r="F16" i="1"/>
  <c r="F59" i="1"/>
  <c r="F44" i="1"/>
  <c r="F35" i="1"/>
  <c r="F27" i="1"/>
  <c r="F61" i="1"/>
  <c r="F62" i="1"/>
  <c r="F64" i="1"/>
  <c r="F70" i="1"/>
  <c r="G70" i="1"/>
  <c r="H70" i="1"/>
  <c r="I70" i="1"/>
  <c r="K7" i="5"/>
  <c r="S7" i="5"/>
  <c r="O7" i="5"/>
  <c r="W7" i="5"/>
  <c r="X7" i="1"/>
  <c r="X8" i="1"/>
  <c r="X9" i="1"/>
  <c r="X10" i="1"/>
  <c r="X11" i="1"/>
  <c r="X12" i="1"/>
  <c r="X13" i="1"/>
  <c r="X14" i="1"/>
  <c r="X15" i="1"/>
  <c r="X16" i="1"/>
  <c r="W47" i="5"/>
  <c r="X47" i="1"/>
  <c r="W48" i="5"/>
  <c r="X48" i="1"/>
  <c r="W49" i="5"/>
  <c r="X49" i="1"/>
  <c r="W50" i="5"/>
  <c r="X50" i="1"/>
  <c r="X51" i="1"/>
  <c r="X52" i="1"/>
  <c r="X53" i="1"/>
  <c r="X54" i="1"/>
  <c r="X55" i="1"/>
  <c r="X56" i="1"/>
  <c r="W57" i="5"/>
  <c r="X57" i="1"/>
  <c r="W58" i="5"/>
  <c r="X58" i="1"/>
  <c r="X59" i="1"/>
  <c r="W38" i="5"/>
  <c r="X38" i="1"/>
  <c r="W39" i="5"/>
  <c r="X39" i="1"/>
  <c r="W40" i="5"/>
  <c r="X40" i="1"/>
  <c r="W41" i="5"/>
  <c r="X41" i="1"/>
  <c r="W42" i="5"/>
  <c r="X42" i="1"/>
  <c r="W43" i="5"/>
  <c r="X43" i="1"/>
  <c r="X44" i="1"/>
  <c r="W30" i="5"/>
  <c r="X30" i="1"/>
  <c r="W31" i="5"/>
  <c r="X31" i="1"/>
  <c r="W32" i="5"/>
  <c r="X32" i="1"/>
  <c r="W33" i="5"/>
  <c r="X33" i="1"/>
  <c r="W34" i="5"/>
  <c r="X34" i="1"/>
  <c r="X35" i="1"/>
  <c r="W20" i="5"/>
  <c r="X20" i="1"/>
  <c r="W21" i="5"/>
  <c r="X21" i="1"/>
  <c r="W22" i="5"/>
  <c r="X22" i="1"/>
  <c r="W23" i="5"/>
  <c r="X23" i="1"/>
  <c r="W24" i="5"/>
  <c r="X24" i="1"/>
  <c r="W25" i="5"/>
  <c r="X25" i="1"/>
  <c r="W26" i="5"/>
  <c r="X26" i="1"/>
  <c r="X27" i="1"/>
  <c r="X61" i="1"/>
  <c r="X62" i="1"/>
  <c r="X64" i="1"/>
  <c r="I7" i="1"/>
  <c r="M7" i="1"/>
  <c r="Q7" i="1"/>
  <c r="U7" i="1"/>
  <c r="W7" i="1"/>
  <c r="I8" i="1"/>
  <c r="M8" i="1"/>
  <c r="Q8" i="1"/>
  <c r="U8" i="1"/>
  <c r="W8" i="1"/>
  <c r="I9" i="1"/>
  <c r="M9" i="1"/>
  <c r="Q9" i="1"/>
  <c r="U9" i="1"/>
  <c r="W9" i="1"/>
  <c r="I10" i="1"/>
  <c r="M10" i="1"/>
  <c r="Q10" i="1"/>
  <c r="U10" i="1"/>
  <c r="W10" i="1"/>
  <c r="I11" i="1"/>
  <c r="M11" i="1"/>
  <c r="Q11" i="1"/>
  <c r="U11" i="1"/>
  <c r="W11" i="1"/>
  <c r="I12" i="1"/>
  <c r="M12" i="1"/>
  <c r="Q12" i="1"/>
  <c r="U12" i="1"/>
  <c r="W12" i="1"/>
  <c r="I13" i="1"/>
  <c r="M13" i="1"/>
  <c r="Q13" i="1"/>
  <c r="U13" i="1"/>
  <c r="W13" i="1"/>
  <c r="I14" i="1"/>
  <c r="M14" i="1"/>
  <c r="Q14" i="1"/>
  <c r="U14" i="1"/>
  <c r="W14" i="1"/>
  <c r="I15" i="1"/>
  <c r="M15" i="1"/>
  <c r="Q15" i="1"/>
  <c r="U15" i="1"/>
  <c r="W15" i="1"/>
  <c r="W16" i="1"/>
  <c r="I47" i="1"/>
  <c r="M47" i="1"/>
  <c r="Q47" i="1"/>
  <c r="U47" i="1"/>
  <c r="W47" i="1"/>
  <c r="I48" i="1"/>
  <c r="M48" i="1"/>
  <c r="Q48" i="1"/>
  <c r="U48" i="1"/>
  <c r="W48" i="1"/>
  <c r="I49" i="1"/>
  <c r="M49" i="1"/>
  <c r="Q49" i="1"/>
  <c r="U49" i="1"/>
  <c r="W49" i="1"/>
  <c r="I50" i="1"/>
  <c r="M50" i="1"/>
  <c r="Q50" i="1"/>
  <c r="U50" i="1"/>
  <c r="W50" i="1"/>
  <c r="I51" i="1"/>
  <c r="M51" i="1"/>
  <c r="Q51" i="1"/>
  <c r="U51" i="1"/>
  <c r="W51" i="1"/>
  <c r="I52" i="1"/>
  <c r="M52" i="1"/>
  <c r="Q52" i="1"/>
  <c r="U52" i="1"/>
  <c r="W52" i="1"/>
  <c r="I53" i="1"/>
  <c r="M53" i="1"/>
  <c r="Q53" i="1"/>
  <c r="U53" i="1"/>
  <c r="W53" i="1"/>
  <c r="I54" i="1"/>
  <c r="M54" i="1"/>
  <c r="Q54" i="1"/>
  <c r="U54" i="1"/>
  <c r="W54" i="1"/>
  <c r="I55" i="1"/>
  <c r="M55" i="1"/>
  <c r="Q55" i="1"/>
  <c r="U55" i="1"/>
  <c r="W55" i="1"/>
  <c r="I56" i="1"/>
  <c r="M56" i="1"/>
  <c r="Q56" i="1"/>
  <c r="U56" i="1"/>
  <c r="W56" i="1"/>
  <c r="I57" i="1"/>
  <c r="M57" i="1"/>
  <c r="Q57" i="1"/>
  <c r="U57" i="1"/>
  <c r="W57" i="1"/>
  <c r="I58" i="1"/>
  <c r="M58" i="1"/>
  <c r="Q58" i="1"/>
  <c r="U58" i="1"/>
  <c r="W58" i="1"/>
  <c r="W59" i="1"/>
  <c r="I38" i="1"/>
  <c r="M38" i="1"/>
  <c r="Q38" i="1"/>
  <c r="U38" i="1"/>
  <c r="W38" i="1"/>
  <c r="I39" i="1"/>
  <c r="M39" i="1"/>
  <c r="Q39" i="1"/>
  <c r="U39" i="1"/>
  <c r="W39" i="1"/>
  <c r="I40" i="1"/>
  <c r="M40" i="1"/>
  <c r="Q40" i="1"/>
  <c r="U40" i="1"/>
  <c r="W40" i="1"/>
  <c r="I41" i="1"/>
  <c r="M41" i="1"/>
  <c r="Q41" i="1"/>
  <c r="U41" i="1"/>
  <c r="W41" i="1"/>
  <c r="I42" i="1"/>
  <c r="M42" i="1"/>
  <c r="Q42" i="1"/>
  <c r="U42" i="1"/>
  <c r="W42" i="1"/>
  <c r="I43" i="1"/>
  <c r="M43" i="1"/>
  <c r="Q43" i="1"/>
  <c r="U43" i="1"/>
  <c r="W43" i="1"/>
  <c r="W44" i="1"/>
  <c r="I30" i="1"/>
  <c r="M30" i="1"/>
  <c r="Q30" i="1"/>
  <c r="U30" i="1"/>
  <c r="W30" i="1"/>
  <c r="I31" i="1"/>
  <c r="M31" i="1"/>
  <c r="Q31" i="1"/>
  <c r="U31" i="1"/>
  <c r="W31" i="1"/>
  <c r="I32" i="1"/>
  <c r="M32" i="1"/>
  <c r="Q32" i="1"/>
  <c r="U32" i="1"/>
  <c r="W32" i="1"/>
  <c r="I33" i="1"/>
  <c r="M33" i="1"/>
  <c r="Q33" i="1"/>
  <c r="U33" i="1"/>
  <c r="W33" i="1"/>
  <c r="I34" i="1"/>
  <c r="M34" i="1"/>
  <c r="Q34" i="1"/>
  <c r="U34" i="1"/>
  <c r="W34" i="1"/>
  <c r="W35" i="1"/>
  <c r="I20" i="1"/>
  <c r="M20" i="1"/>
  <c r="Q20" i="1"/>
  <c r="U20" i="1"/>
  <c r="W20" i="1"/>
  <c r="I21" i="1"/>
  <c r="M21" i="1"/>
  <c r="Q21" i="1"/>
  <c r="U21" i="1"/>
  <c r="W21" i="1"/>
  <c r="I22" i="1"/>
  <c r="M22" i="1"/>
  <c r="Q22" i="1"/>
  <c r="U22" i="1"/>
  <c r="W22" i="1"/>
  <c r="I23" i="1"/>
  <c r="M23" i="1"/>
  <c r="Q23" i="1"/>
  <c r="U23" i="1"/>
  <c r="W23" i="1"/>
  <c r="I24" i="1"/>
  <c r="M24" i="1"/>
  <c r="Q24" i="1"/>
  <c r="U24" i="1"/>
  <c r="W24" i="1"/>
  <c r="I25" i="1"/>
  <c r="M25" i="1"/>
  <c r="Q25" i="1"/>
  <c r="U25" i="1"/>
  <c r="W25" i="1"/>
  <c r="I26" i="1"/>
  <c r="M26" i="1"/>
  <c r="Q26" i="1"/>
  <c r="U26" i="1"/>
  <c r="W26" i="1"/>
  <c r="W27" i="1"/>
  <c r="W61" i="1"/>
  <c r="W62" i="1"/>
  <c r="W64" i="1"/>
  <c r="Y64" i="1"/>
  <c r="U16" i="1"/>
  <c r="U59" i="1"/>
  <c r="U44" i="1"/>
  <c r="U35" i="1"/>
  <c r="U27" i="1"/>
  <c r="U61" i="1"/>
  <c r="U62" i="1"/>
  <c r="U64" i="1"/>
  <c r="Q16" i="1"/>
  <c r="Q59" i="1"/>
  <c r="Q44" i="1"/>
  <c r="Q35" i="1"/>
  <c r="Q27" i="1"/>
  <c r="Q61" i="1"/>
  <c r="Q62" i="1"/>
  <c r="Q64" i="1"/>
  <c r="M16" i="1"/>
  <c r="M59" i="1"/>
  <c r="M44" i="1"/>
  <c r="M35" i="1"/>
  <c r="M27" i="1"/>
  <c r="M61" i="1"/>
  <c r="M62" i="1"/>
  <c r="M64" i="1"/>
  <c r="I16" i="1"/>
  <c r="I59" i="1"/>
  <c r="I44" i="1"/>
  <c r="I35" i="1"/>
  <c r="I27" i="1"/>
  <c r="I61" i="1"/>
  <c r="I62" i="1"/>
  <c r="I64" i="1"/>
  <c r="D16" i="1"/>
  <c r="D59" i="1"/>
  <c r="D44" i="1"/>
  <c r="D35" i="1"/>
  <c r="D27" i="1"/>
  <c r="D61" i="1"/>
  <c r="D62" i="1"/>
  <c r="D64" i="1"/>
  <c r="Y57" i="1"/>
  <c r="Y56" i="1"/>
  <c r="Y55" i="1"/>
  <c r="Y54" i="1"/>
  <c r="Y53" i="1"/>
  <c r="Y52" i="1"/>
  <c r="Y40" i="1"/>
  <c r="Y39" i="1"/>
  <c r="Y14" i="1"/>
  <c r="Y8" i="1"/>
  <c r="K59" i="5"/>
  <c r="K44" i="5"/>
  <c r="K35" i="5"/>
  <c r="K27" i="5"/>
  <c r="K61" i="5"/>
  <c r="K62" i="5"/>
  <c r="K64" i="5"/>
  <c r="O59" i="5"/>
  <c r="O44" i="5"/>
  <c r="O35" i="5"/>
  <c r="O27" i="5"/>
  <c r="O61" i="5"/>
  <c r="O62" i="5"/>
  <c r="O64" i="5"/>
  <c r="S59" i="5"/>
  <c r="S44" i="5"/>
  <c r="S35" i="5"/>
  <c r="S27" i="5"/>
  <c r="S61" i="5"/>
  <c r="S62" i="5"/>
  <c r="S64" i="5"/>
  <c r="W59" i="5"/>
  <c r="W44" i="5"/>
  <c r="W35" i="5"/>
  <c r="W27" i="5"/>
  <c r="W61" i="5"/>
  <c r="W62" i="5"/>
  <c r="W64" i="5"/>
  <c r="Y64" i="5"/>
  <c r="H61" i="5"/>
  <c r="H62" i="5"/>
  <c r="H64" i="5"/>
  <c r="D16" i="5"/>
  <c r="D59" i="5"/>
  <c r="D44" i="5"/>
  <c r="D35" i="5"/>
  <c r="D27" i="5"/>
  <c r="D61" i="5"/>
  <c r="D62" i="5"/>
  <c r="D64" i="5"/>
  <c r="Y61" i="5"/>
  <c r="Y40" i="5"/>
  <c r="Y39" i="5"/>
  <c r="J42" i="2"/>
  <c r="I42" i="2"/>
  <c r="H42" i="2"/>
  <c r="G42" i="2"/>
  <c r="E42" i="2"/>
  <c r="U69" i="1"/>
  <c r="Q69" i="1"/>
  <c r="M69" i="1"/>
  <c r="I69" i="1"/>
  <c r="U68" i="1"/>
  <c r="Q68" i="1"/>
  <c r="M68" i="1"/>
  <c r="I68" i="1"/>
  <c r="U67" i="1"/>
  <c r="Q67" i="1"/>
  <c r="M67" i="1"/>
  <c r="I67" i="1"/>
  <c r="A2" i="2"/>
  <c r="A2" i="1"/>
  <c r="A2" i="5"/>
  <c r="A2" i="4"/>
  <c r="J34" i="2"/>
  <c r="I34" i="2"/>
  <c r="H34" i="2"/>
  <c r="H29" i="2"/>
  <c r="H36" i="2"/>
  <c r="H44" i="2"/>
  <c r="G34" i="2"/>
  <c r="E34" i="2"/>
  <c r="J29" i="2"/>
  <c r="I29" i="2"/>
  <c r="G29" i="2"/>
  <c r="E29" i="2"/>
  <c r="A1" i="4"/>
  <c r="A1" i="5"/>
  <c r="AA7" i="1"/>
  <c r="A1" i="1"/>
  <c r="D58" i="4"/>
  <c r="D42" i="4"/>
  <c r="D31" i="4"/>
  <c r="D26" i="4"/>
  <c r="D34" i="4"/>
  <c r="D37" i="4"/>
  <c r="D24" i="4"/>
  <c r="B58" i="4"/>
  <c r="B42" i="4"/>
  <c r="B24" i="4"/>
  <c r="D44" i="4"/>
  <c r="D47" i="4"/>
  <c r="D50" i="4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F27" i="5"/>
  <c r="Y43" i="5"/>
  <c r="Y32" i="5"/>
  <c r="Y7" i="5"/>
  <c r="D53" i="4"/>
  <c r="J36" i="2"/>
  <c r="I36" i="2"/>
  <c r="I44" i="2"/>
  <c r="G36" i="2"/>
  <c r="G44" i="2"/>
  <c r="E36" i="2"/>
  <c r="J13" i="2"/>
  <c r="J19" i="2"/>
  <c r="I13" i="2"/>
  <c r="I19" i="2"/>
  <c r="H13" i="2"/>
  <c r="H19" i="2"/>
  <c r="G13" i="2"/>
  <c r="G19" i="2"/>
  <c r="E13" i="2"/>
  <c r="E19" i="2"/>
  <c r="B31" i="4"/>
  <c r="C31" i="4"/>
  <c r="B26" i="4"/>
  <c r="B34" i="4"/>
  <c r="C58" i="4"/>
  <c r="C42" i="4"/>
  <c r="J44" i="2"/>
  <c r="E44" i="2"/>
  <c r="C24" i="4"/>
  <c r="Y20" i="5"/>
  <c r="Y21" i="5"/>
  <c r="Y24" i="5"/>
  <c r="Y25" i="5"/>
  <c r="Y26" i="5"/>
  <c r="Y30" i="5"/>
  <c r="Y31" i="5"/>
  <c r="Y34" i="5"/>
  <c r="Y35" i="5"/>
  <c r="Y41" i="5"/>
  <c r="Y42" i="5"/>
  <c r="Y47" i="5"/>
  <c r="Y48" i="5"/>
  <c r="Y49" i="5"/>
  <c r="Y50" i="5"/>
  <c r="Y57" i="5"/>
  <c r="Y22" i="5"/>
  <c r="B37" i="4"/>
  <c r="B44" i="4"/>
  <c r="C37" i="4"/>
  <c r="Y33" i="5"/>
  <c r="Y58" i="5"/>
  <c r="Y38" i="5"/>
  <c r="Y23" i="5"/>
  <c r="Y21" i="1"/>
  <c r="Y10" i="1"/>
  <c r="Y15" i="1"/>
  <c r="Y41" i="1"/>
  <c r="Y24" i="1"/>
  <c r="Y26" i="1"/>
  <c r="Y30" i="1"/>
  <c r="Y32" i="1"/>
  <c r="Y22" i="1"/>
  <c r="Y25" i="1"/>
  <c r="Y12" i="1"/>
  <c r="Y31" i="1"/>
  <c r="Y34" i="1"/>
  <c r="Y43" i="1"/>
  <c r="Y50" i="1"/>
  <c r="Y48" i="1"/>
  <c r="Y58" i="1"/>
  <c r="Y51" i="1"/>
  <c r="Y49" i="1"/>
  <c r="Y11" i="1"/>
  <c r="Y23" i="1"/>
  <c r="Y42" i="1"/>
  <c r="Y20" i="1"/>
  <c r="Y44" i="5"/>
  <c r="Y59" i="5"/>
  <c r="Y9" i="1"/>
  <c r="Y47" i="1"/>
  <c r="Y13" i="1"/>
  <c r="Y38" i="1"/>
  <c r="Y33" i="1"/>
  <c r="Y7" i="1"/>
  <c r="Y27" i="5"/>
  <c r="B53" i="4"/>
  <c r="B47" i="4"/>
  <c r="B50" i="4"/>
  <c r="C53" i="4"/>
  <c r="N70" i="1"/>
  <c r="D70" i="1"/>
  <c r="K70" i="1"/>
  <c r="P70" i="1"/>
  <c r="R70" i="1"/>
  <c r="J70" i="1"/>
  <c r="O70" i="1"/>
  <c r="S70" i="1"/>
  <c r="L70" i="1"/>
  <c r="T70" i="1"/>
  <c r="Y59" i="1"/>
  <c r="Y27" i="1"/>
  <c r="Y35" i="1"/>
  <c r="Y44" i="1"/>
  <c r="Y62" i="5"/>
  <c r="M70" i="1"/>
  <c r="U70" i="1"/>
  <c r="Q70" i="1"/>
  <c r="Y16" i="1"/>
  <c r="Y61" i="1"/>
  <c r="Y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Whitney Jones</author>
  </authors>
  <commentList>
    <comment ref="C4" authorId="0" shapeId="0" xr:uid="{00000000-0006-0000-0100-000001000000}">
      <text>
        <r>
          <rPr>
            <sz val="9"/>
            <color indexed="81"/>
            <rFont val="Tahoma"/>
            <family val="2"/>
          </rPr>
          <t>These should be the enrollment numbers used to forecast revenues and expenses, regardless of the official projection (on which Quarter 1 UPSFF payments are based).</t>
        </r>
      </text>
    </comment>
  </commentList>
</comments>
</file>

<file path=xl/sharedStrings.xml><?xml version="1.0" encoding="utf-8"?>
<sst xmlns="http://schemas.openxmlformats.org/spreadsheetml/2006/main" count="333" uniqueCount="190">
  <si>
    <t>Year to Date</t>
  </si>
  <si>
    <t>Actual</t>
  </si>
  <si>
    <t>Budget</t>
  </si>
  <si>
    <t>Variance</t>
  </si>
  <si>
    <t>REVENUE</t>
  </si>
  <si>
    <t>Per Pupil Facilities Allowance</t>
  </si>
  <si>
    <t>Other Government Funding/Grants</t>
  </si>
  <si>
    <t>Private Grants and Donations</t>
  </si>
  <si>
    <t>Activity Fees</t>
  </si>
  <si>
    <t>Other Income</t>
  </si>
  <si>
    <t>TOTAL REVENUES</t>
  </si>
  <si>
    <t>Personnel Salaries and Benefits</t>
  </si>
  <si>
    <t>Principal/Executive Salary</t>
  </si>
  <si>
    <t>Teachers Salaries</t>
  </si>
  <si>
    <t>Special Education Salaries</t>
  </si>
  <si>
    <t>Other Education Professionals Salaries</t>
  </si>
  <si>
    <t>Business/Operations Salaries</t>
  </si>
  <si>
    <t>Subtotal: Personnel Expense</t>
  </si>
  <si>
    <t>Direct Student Expense</t>
  </si>
  <si>
    <t>Contracted Student Services</t>
  </si>
  <si>
    <t>Subtotal: Direct Student Expense</t>
  </si>
  <si>
    <t>Occupancy Expenses</t>
  </si>
  <si>
    <t>Rent</t>
  </si>
  <si>
    <t>Building Maintenance and Repairs</t>
  </si>
  <si>
    <t>Contracted Building Services</t>
  </si>
  <si>
    <t>Subtotal: Occupancy Expenses</t>
  </si>
  <si>
    <t>Office Supplies and Materials</t>
  </si>
  <si>
    <t>Office Equipment Rental and Maintenance</t>
  </si>
  <si>
    <t>Telephone/Telecommunications</t>
  </si>
  <si>
    <t>Legal, Accounting and Payroll Services</t>
  </si>
  <si>
    <t>Insurance</t>
  </si>
  <si>
    <t>Transportation</t>
  </si>
  <si>
    <t>Food Service</t>
  </si>
  <si>
    <t>Management Fee</t>
  </si>
  <si>
    <t>Other General Expense</t>
  </si>
  <si>
    <t>Subtotal: General Expenses</t>
  </si>
  <si>
    <t>NET INCOME</t>
  </si>
  <si>
    <t>Actuals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</si>
  <si>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</si>
  <si>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</si>
  <si>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</si>
  <si>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</si>
  <si>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</si>
  <si>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</si>
  <si>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</si>
  <si>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</si>
  <si>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</si>
  <si>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</si>
  <si>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</si>
  <si>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</si>
  <si>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</si>
  <si>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</si>
  <si>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</si>
  <si>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</si>
  <si>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</si>
  <si>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</si>
  <si>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</si>
  <si>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</si>
  <si>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</si>
  <si>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</si>
  <si>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</si>
  <si>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</si>
  <si>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</si>
  <si>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</si>
  <si>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</si>
  <si>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</si>
  <si>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</si>
  <si>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</si>
  <si>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</si>
  <si>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</si>
  <si>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</si>
  <si>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</si>
  <si>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</si>
  <si>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</si>
  <si>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</si>
  <si>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</si>
  <si>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</si>
  <si>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</si>
  <si>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</si>
  <si>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</si>
  <si>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</si>
  <si>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</si>
  <si>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</si>
  <si>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</si>
  <si>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</si>
  <si>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</si>
  <si>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As of 9/30</t>
  </si>
  <si>
    <t>As of 12/31</t>
  </si>
  <si>
    <t>As of 3/31</t>
  </si>
  <si>
    <t>As of 6/30</t>
  </si>
  <si>
    <t>ASSETS</t>
  </si>
  <si>
    <t xml:space="preserve">Cash and cash equivalents </t>
  </si>
  <si>
    <t>Accounts receivables</t>
  </si>
  <si>
    <t>TOTAL CURRENT ASSETS</t>
  </si>
  <si>
    <t>PROPERTY, BUILDING AND EQUIPMENT, net</t>
  </si>
  <si>
    <t>OTHER ASSETS</t>
  </si>
  <si>
    <t>TOTAL ASSETS</t>
  </si>
  <si>
    <t>LIABILITIES AND NET ASSETS</t>
  </si>
  <si>
    <t>Accounts payable and accrued expenses</t>
  </si>
  <si>
    <t>Accrued payroll and benefits</t>
  </si>
  <si>
    <t>TOTAL CURRENT LIABILITIES</t>
  </si>
  <si>
    <t>TOTAL LIABILITIES</t>
  </si>
  <si>
    <t>Unrestricted</t>
  </si>
  <si>
    <t>Temporarily restricted</t>
  </si>
  <si>
    <t>TOTAL NET ASSETS</t>
  </si>
  <si>
    <t>TOTAL LIABILITIES AND NET ASSETS</t>
  </si>
  <si>
    <t>Deferred Revenue</t>
  </si>
  <si>
    <t>TOTAL LONG-TERM LIABILITIES</t>
  </si>
  <si>
    <t>Other current liabilities</t>
  </si>
  <si>
    <t>Other current assets</t>
  </si>
  <si>
    <t>Prepaid expenses</t>
  </si>
  <si>
    <t>No. of Positions</t>
  </si>
  <si>
    <t>Annual Budget</t>
  </si>
  <si>
    <t>FY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</si>
  <si>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</si>
  <si>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</si>
  <si>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</si>
  <si>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</si>
  <si>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</si>
  <si>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</si>
  <si>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</si>
  <si>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</si>
  <si>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</si>
  <si>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Current Assets</t>
  </si>
  <si>
    <t>Current Liabilities</t>
  </si>
  <si>
    <t>Long-term Liabilities</t>
  </si>
  <si>
    <t>Long-term debt, net of current portion</t>
  </si>
  <si>
    <t>Other long-term liabilities</t>
  </si>
  <si>
    <t>Net Assets</t>
  </si>
  <si>
    <t>CASH FLOW ADJUSTMENTS</t>
  </si>
  <si>
    <t>Operating Activities</t>
  </si>
  <si>
    <t>Investing Activities</t>
  </si>
  <si>
    <t>Financing Activities</t>
  </si>
  <si>
    <t>NET CASH FLOW</t>
  </si>
  <si>
    <t>Permanently restricted</t>
  </si>
  <si>
    <t>DC PCSB Interim Financials Reporting Template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</si>
  <si>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</si>
  <si>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</si>
  <si>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</si>
  <si>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</si>
  <si>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</si>
  <si>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</si>
  <si>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</si>
  <si>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</si>
  <si>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</si>
  <si>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</si>
  <si>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</si>
  <si>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</si>
  <si>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</si>
  <si>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Current Year</t>
  </si>
  <si>
    <t>Forecast</t>
  </si>
  <si>
    <t>As of ______</t>
  </si>
  <si>
    <t>Per Pupil Charter Payments - General Education</t>
  </si>
  <si>
    <t>Per Pupil Charter Payments - Categorical Enhancements</t>
  </si>
  <si>
    <t>In-kind revenue</t>
  </si>
  <si>
    <t>Depreciation (facilities only)</t>
  </si>
  <si>
    <t>Interest (facilities only)</t>
  </si>
  <si>
    <t>Other Occupancy Expenses</t>
  </si>
  <si>
    <t>FUNCTIONAL EXPENSES</t>
  </si>
  <si>
    <t>General and Administrative Expenses</t>
  </si>
  <si>
    <t>Professional Development</t>
  </si>
  <si>
    <t>PCSB Administrative Fee</t>
  </si>
  <si>
    <t>Interest Expense (non-facility)</t>
  </si>
  <si>
    <t>Depreciation and Amortization (non-facility)</t>
  </si>
  <si>
    <t>TOTAL EXPENSES</t>
  </si>
  <si>
    <t>Operating Revenue/Expense</t>
  </si>
  <si>
    <t>Federal Funding</t>
  </si>
  <si>
    <t>Administrative/Other Staff Salaries</t>
  </si>
  <si>
    <t>Employee Benefits and Payroll Taxes</t>
  </si>
  <si>
    <t>Educational Supplies and Textbooks</t>
  </si>
  <si>
    <t>Student Assessment Materials/Program Evaluation</t>
  </si>
  <si>
    <t>Other Direct Student Expense</t>
  </si>
  <si>
    <t>Notes</t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</si>
  <si>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deposits, amortized expenses, restricted cash balances, etc.</t>
    </r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</si>
  <si>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deferred rent, lease obligations, etc. </t>
    </r>
  </si>
  <si>
    <t>All Federal sources of revenue are under this line item.</t>
  </si>
  <si>
    <t>State grants fall under this line item.</t>
  </si>
  <si>
    <t>Current portion of long-term debt</t>
  </si>
  <si>
    <t>A portion of the total depreciation expense is allocated to "occupancy" expenses. This represents depreciation related to the facilities.</t>
  </si>
  <si>
    <t>A portion of the total interest expense is allocated to "occupancy" expenses. This represents interest related to the facilities.</t>
  </si>
  <si>
    <t>A portion of the total interest expense is allocated to "general" expenses. This represents interest NOT related to the facilities.</t>
  </si>
  <si>
    <t>A portion of the total depreciation expense is allocated to "general" expenses. This represents depreciation NOT related to the facilities.</t>
  </si>
  <si>
    <t>This includes all highly liquid investments purchased with an original maturity of three months or less.</t>
  </si>
  <si>
    <t>ROOTS PUBLIC CHARTER SCHOOL, INC</t>
  </si>
  <si>
    <t>ROSEANNA N. NWAOGU</t>
  </si>
  <si>
    <t>rofoegbu@msn.com</t>
  </si>
  <si>
    <t>202-841-6699</t>
  </si>
  <si>
    <t xml:space="preserve"> </t>
  </si>
  <si>
    <t>FY 2020</t>
  </si>
  <si>
    <t>JULY 1, 2019 TO JUNE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</si>
</sst>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_(* #,##0.00_);_(* \(#,##0.00\);_(* &quot;-&quot;??_);_(* @_)"/>
    <numFmt numFmtId="167" formatCode="0.000"/>
    <numFmt numFmtId="168" formatCode="#,##0.000_);[Red]\(#,##0.000\)"/>
    <numFmt numFmtId="169" formatCode="#,##0.0000_);[Red]\(#,##0.0000\)"/>
    <numFmt numFmtId="170" formatCode="0.0000%"/>
    <numFmt numFmtId="171" formatCode="#,##0.00\d_);[Red]\(#,##0.00\d\)"/>
    <numFmt numFmtId="172" formatCode="#,##0.00\x_);[Red]\(#,##0.00\x\)"/>
    <numFmt numFmtId="173" formatCode="#,##0.00%_);[Red]\(#,##0.00%\)"/>
    <numFmt numFmtId="174" formatCode="[$USD]\ #,##0.00_);[Red]\([$USD]\ #,##0.00\)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sz val="10"/>
      <color indexed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Calibri"/>
      <family val="2"/>
      <scheme val="minor"/>
    </font>
    <font>
      <b/>
      <u/>
      <sz val="10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98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8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30" fillId="0" borderId="0" applyAlignment="0"/>
    <xf numFmtId="0" fontId="18" fillId="8" borderId="11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9" fontId="36" fillId="0" borderId="0" applyFill="0" applyBorder="0" applyProtection="0"/>
    <xf numFmtId="170" fontId="36" fillId="0" borderId="0" applyFill="0" applyBorder="0" applyProtection="0"/>
    <xf numFmtId="171" fontId="37" fillId="0" borderId="0" applyFill="0" applyBorder="0" applyProtection="0"/>
    <xf numFmtId="172" fontId="37" fillId="0" borderId="0" applyFill="0" applyBorder="0" applyProtection="0"/>
    <xf numFmtId="40" fontId="37" fillId="0" borderId="0" applyFill="0" applyBorder="0" applyProtection="0"/>
    <xf numFmtId="173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71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72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3" fontId="36" fillId="0" borderId="0" applyFill="0" applyBorder="0" applyProtection="0"/>
    <xf numFmtId="0" fontId="36" fillId="0" borderId="0" applyNumberFormat="0" applyFill="0" applyBorder="0" applyProtection="0"/>
    <xf numFmtId="174" fontId="36" fillId="0" borderId="0" applyFill="0" applyBorder="0" applyProtection="0">
      <alignment horizontal="right"/>
    </xf>
    <xf numFmtId="0" fontId="8" fillId="0" borderId="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9" fillId="0" borderId="6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10" fillId="0" borderId="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8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4" fillId="0" borderId="0" applyAlignment="0"/>
    <xf numFmtId="0" fontId="17" fillId="0" borderId="10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5" fillId="7" borderId="9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0" fillId="0" borderId="0" applyNumberFormat="0" applyFill="0" applyBorder="0" applyAlignment="0" applyProtection="0"/>
  </cellStyleXfs>
  <cellXfs count="132">
    <xf numFmtId="0" fontId="0" fillId="0" borderId="0" xfId="0"/>
    <xf numFmtId="49" fontId="3" fillId="0" borderId="0" xfId="2" applyNumberFormat="1" applyFont="1" applyFill="1" applyBorder="1"/>
    <xf numFmtId="0" fontId="3" fillId="0" borderId="0" xfId="2" applyFont="1" applyFill="1" applyBorder="1"/>
    <xf numFmtId="0" fontId="3" fillId="0" borderId="0" xfId="29" applyFont="1" applyFill="1"/>
    <xf numFmtId="43" fontId="3" fillId="0" borderId="0" xfId="8" applyFont="1" applyFill="1"/>
    <xf numFmtId="0" fontId="24" fillId="0" borderId="0" xfId="28" applyFont="1" applyFill="1" applyBorder="1"/>
    <xf numFmtId="43" fontId="3" fillId="0" borderId="0" xfId="29" applyNumberFormat="1" applyFont="1" applyFill="1"/>
    <xf numFmtId="0" fontId="3" fillId="0" borderId="24" xfId="28" applyFont="1" applyFill="1" applyBorder="1"/>
    <xf numFmtId="0" fontId="3" fillId="0" borderId="24" xfId="28" applyFont="1" applyFill="1" applyBorder="1" applyAlignment="1">
      <alignment horizontal="center"/>
    </xf>
    <xf numFmtId="16" fontId="3" fillId="0" borderId="24" xfId="28" applyNumberFormat="1" applyFont="1" applyFill="1" applyBorder="1" applyAlignment="1">
      <alignment horizontal="center"/>
    </xf>
    <xf numFmtId="2" fontId="3" fillId="0" borderId="0" xfId="28" applyNumberFormat="1" applyFont="1" applyFill="1" applyBorder="1" applyAlignment="1">
      <alignment horizontal="center"/>
    </xf>
    <xf numFmtId="1" fontId="3" fillId="0" borderId="0" xfId="28" applyNumberFormat="1" applyFont="1" applyFill="1" applyAlignment="1">
      <alignment horizontal="center"/>
    </xf>
    <xf numFmtId="0" fontId="22" fillId="0" borderId="24" xfId="28" applyFont="1" applyFill="1" applyBorder="1"/>
    <xf numFmtId="1" fontId="22" fillId="0" borderId="24" xfId="28" applyNumberFormat="1" applyFont="1" applyFill="1" applyBorder="1" applyAlignment="1">
      <alignment horizontal="center"/>
    </xf>
    <xf numFmtId="0" fontId="22" fillId="0" borderId="0" xfId="28" applyFont="1" applyFill="1"/>
    <xf numFmtId="0" fontId="22" fillId="0" borderId="0" xfId="28" applyFont="1" applyFill="1" applyAlignment="1">
      <alignment horizontal="center"/>
    </xf>
    <xf numFmtId="44" fontId="22" fillId="0" borderId="0" xfId="30" applyFont="1" applyFill="1" applyAlignment="1">
      <alignment horizontal="center"/>
    </xf>
    <xf numFmtId="0" fontId="22" fillId="0" borderId="24" xfId="28" applyFont="1" applyFill="1" applyBorder="1" applyAlignment="1">
      <alignment horizontal="center"/>
    </xf>
    <xf numFmtId="0" fontId="24" fillId="0" borderId="0" xfId="28" applyFont="1" applyFill="1"/>
    <xf numFmtId="2" fontId="24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horizontal="center" wrapText="1"/>
    </xf>
    <xf numFmtId="0" fontId="3" fillId="0" borderId="0" xfId="28" applyFont="1" applyFill="1"/>
    <xf numFmtId="2" fontId="3" fillId="0" borderId="0" xfId="28" applyNumberFormat="1" applyFont="1" applyFill="1" applyAlignment="1">
      <alignment horizontal="center"/>
    </xf>
    <xf numFmtId="0" fontId="25" fillId="0" borderId="0" xfId="28" applyFont="1" applyFill="1" applyBorder="1"/>
    <xf numFmtId="0" fontId="24" fillId="0" borderId="24" xfId="28" applyFont="1" applyFill="1" applyBorder="1"/>
    <xf numFmtId="1" fontId="26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wrapText="1"/>
    </xf>
    <xf numFmtId="1" fontId="23" fillId="0" borderId="0" xfId="28" applyNumberFormat="1" applyFont="1" applyFill="1" applyAlignment="1">
      <alignment horizontal="center"/>
    </xf>
    <xf numFmtId="0" fontId="3" fillId="0" borderId="0" xfId="28" applyFont="1" applyFill="1" applyBorder="1"/>
    <xf numFmtId="1" fontId="3" fillId="0" borderId="0" xfId="28" applyNumberFormat="1" applyFont="1" applyFill="1" applyBorder="1" applyAlignment="1">
      <alignment horizontal="center"/>
    </xf>
    <xf numFmtId="0" fontId="25" fillId="0" borderId="24" xfId="28" applyFont="1" applyFill="1" applyBorder="1"/>
    <xf numFmtId="0" fontId="22" fillId="0" borderId="0" xfId="28" applyFont="1" applyFill="1" applyAlignment="1">
      <alignment horizontal="right"/>
    </xf>
    <xf numFmtId="0" fontId="3" fillId="0" borderId="0" xfId="28" applyFont="1" applyFill="1" applyAlignment="1">
      <alignment horizontal="center"/>
    </xf>
    <xf numFmtId="0" fontId="23" fillId="0" borderId="0" xfId="28" applyFont="1" applyFill="1" applyBorder="1" applyAlignment="1">
      <alignment shrinkToFit="1"/>
    </xf>
    <xf numFmtId="0" fontId="3" fillId="0" borderId="0" xfId="28" applyFont="1" applyFill="1" applyBorder="1" applyAlignment="1">
      <alignment horizontal="center" shrinkToFit="1"/>
    </xf>
    <xf numFmtId="0" fontId="3" fillId="0" borderId="0" xfId="29" applyFont="1" applyFill="1" applyAlignment="1">
      <alignment horizontal="center"/>
    </xf>
    <xf numFmtId="2" fontId="3" fillId="2" borderId="24" xfId="28" applyNumberFormat="1" applyFont="1" applyFill="1" applyBorder="1" applyAlignment="1">
      <alignment horizontal="center"/>
    </xf>
    <xf numFmtId="1" fontId="3" fillId="2" borderId="24" xfId="28" applyNumberFormat="1" applyFont="1" applyFill="1" applyBorder="1" applyAlignment="1">
      <alignment horizontal="center"/>
    </xf>
    <xf numFmtId="2" fontId="22" fillId="2" borderId="24" xfId="28" applyNumberFormat="1" applyFont="1" applyFill="1" applyBorder="1" applyAlignment="1">
      <alignment horizontal="center"/>
    </xf>
    <xf numFmtId="1" fontId="22" fillId="2" borderId="24" xfId="28" applyNumberFormat="1" applyFont="1" applyFill="1" applyBorder="1" applyAlignment="1">
      <alignment horizontal="center"/>
    </xf>
    <xf numFmtId="168" fontId="3" fillId="2" borderId="24" xfId="28" applyNumberFormat="1" applyFont="1" applyFill="1" applyBorder="1" applyAlignment="1">
      <alignment horizontal="center"/>
    </xf>
    <xf numFmtId="167" fontId="22" fillId="2" borderId="24" xfId="28" applyNumberFormat="1" applyFont="1" applyFill="1" applyBorder="1" applyAlignment="1">
      <alignment horizontal="center"/>
    </xf>
    <xf numFmtId="167" fontId="3" fillId="2" borderId="24" xfId="28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Fill="1"/>
    <xf numFmtId="0" fontId="62" fillId="0" borderId="0" xfId="2" applyFont="1" applyBorder="1"/>
    <xf numFmtId="0" fontId="3" fillId="0" borderId="0" xfId="2" applyFont="1" applyBorder="1"/>
    <xf numFmtId="165" fontId="3" fillId="0" borderId="0" xfId="2" applyNumberFormat="1" applyFont="1"/>
    <xf numFmtId="165" fontId="3" fillId="0" borderId="2" xfId="2" applyNumberFormat="1" applyFont="1" applyBorder="1"/>
    <xf numFmtId="17" fontId="22" fillId="0" borderId="1" xfId="2" applyNumberFormat="1" applyFont="1" applyFill="1" applyBorder="1" applyAlignment="1">
      <alignment horizontal="center"/>
    </xf>
    <xf numFmtId="17" fontId="22" fillId="0" borderId="0" xfId="2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2" fillId="0" borderId="0" xfId="2" applyFont="1" applyFill="1" applyBorder="1"/>
    <xf numFmtId="165" fontId="3" fillId="2" borderId="4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22" fillId="0" borderId="3" xfId="2" applyFont="1" applyFill="1" applyBorder="1"/>
    <xf numFmtId="165" fontId="22" fillId="0" borderId="3" xfId="2" applyNumberFormat="1" applyFont="1" applyFill="1" applyBorder="1"/>
    <xf numFmtId="165" fontId="22" fillId="0" borderId="0" xfId="2" applyNumberFormat="1" applyFont="1" applyFill="1" applyBorder="1"/>
    <xf numFmtId="0" fontId="22" fillId="0" borderId="0" xfId="2" applyFont="1" applyBorder="1"/>
    <xf numFmtId="5" fontId="22" fillId="0" borderId="0" xfId="2" applyNumberFormat="1" applyFont="1" applyBorder="1"/>
    <xf numFmtId="5" fontId="22" fillId="0" borderId="0" xfId="2" applyNumberFormat="1" applyFont="1" applyFill="1" applyBorder="1"/>
    <xf numFmtId="0" fontId="22" fillId="0" borderId="0" xfId="2" applyFont="1"/>
    <xf numFmtId="5" fontId="3" fillId="0" borderId="0" xfId="2" applyNumberFormat="1" applyFont="1" applyFill="1" applyBorder="1"/>
    <xf numFmtId="0" fontId="25" fillId="0" borderId="0" xfId="2" applyFont="1" applyFill="1" applyBorder="1"/>
    <xf numFmtId="165" fontId="3" fillId="2" borderId="4" xfId="1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Border="1"/>
    <xf numFmtId="0" fontId="25" fillId="0" borderId="0" xfId="2" applyFont="1" applyBorder="1"/>
    <xf numFmtId="165" fontId="22" fillId="0" borderId="1" xfId="2" applyNumberFormat="1" applyFont="1" applyBorder="1"/>
    <xf numFmtId="165" fontId="22" fillId="0" borderId="2" xfId="2" applyNumberFormat="1" applyFont="1" applyFill="1" applyBorder="1"/>
    <xf numFmtId="0" fontId="63" fillId="0" borderId="0" xfId="0" applyFont="1"/>
    <xf numFmtId="0" fontId="64" fillId="0" borderId="0" xfId="0" applyFont="1"/>
    <xf numFmtId="0" fontId="22" fillId="0" borderId="0" xfId="29" applyFont="1" applyFill="1"/>
    <xf numFmtId="164" fontId="3" fillId="0" borderId="0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center"/>
    </xf>
    <xf numFmtId="0" fontId="22" fillId="0" borderId="1" xfId="2" applyFont="1" applyFill="1" applyBorder="1" applyAlignment="1">
      <alignment horizontal="center"/>
    </xf>
    <xf numFmtId="0" fontId="3" fillId="60" borderId="0" xfId="0" applyNumberFormat="1" applyFont="1" applyFill="1" applyAlignment="1" applyProtection="1"/>
    <xf numFmtId="41" fontId="22" fillId="60" borderId="0" xfId="0" applyNumberFormat="1" applyFont="1" applyFill="1" applyBorder="1" applyAlignment="1" applyProtection="1">
      <alignment horizontal="center"/>
    </xf>
    <xf numFmtId="41" fontId="22" fillId="60" borderId="0" xfId="0" applyNumberFormat="1" applyFont="1" applyFill="1" applyBorder="1" applyAlignment="1" applyProtection="1"/>
    <xf numFmtId="0" fontId="22" fillId="60" borderId="13" xfId="0" applyNumberFormat="1" applyFont="1" applyFill="1" applyBorder="1" applyAlignment="1" applyProtection="1">
      <alignment horizontal="center" wrapText="1"/>
    </xf>
    <xf numFmtId="0" fontId="22" fillId="60" borderId="0" xfId="0" applyNumberFormat="1" applyFont="1" applyFill="1" applyAlignment="1" applyProtection="1">
      <alignment horizontal="center" wrapText="1"/>
    </xf>
    <xf numFmtId="0" fontId="65" fillId="60" borderId="0" xfId="0" applyNumberFormat="1" applyFont="1" applyFill="1" applyAlignment="1" applyProtection="1">
      <alignment horizontal="center" wrapText="1"/>
    </xf>
    <xf numFmtId="0" fontId="22" fillId="60" borderId="0" xfId="0" applyNumberFormat="1" applyFont="1" applyFill="1" applyBorder="1" applyAlignment="1" applyProtection="1">
      <alignment horizontal="center" wrapText="1"/>
    </xf>
    <xf numFmtId="0" fontId="65" fillId="60" borderId="0" xfId="0" applyNumberFormat="1" applyFont="1" applyFill="1" applyAlignment="1" applyProtection="1">
      <alignment wrapText="1"/>
    </xf>
    <xf numFmtId="41" fontId="22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>
      <alignment wrapText="1"/>
    </xf>
    <xf numFmtId="0" fontId="3" fillId="60" borderId="0" xfId="0" applyNumberFormat="1" applyFont="1" applyFill="1" applyAlignment="1" applyProtection="1">
      <alignment wrapText="1"/>
    </xf>
    <xf numFmtId="42" fontId="3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/>
    <xf numFmtId="0" fontId="22" fillId="60" borderId="0" xfId="0" applyNumberFormat="1" applyFont="1" applyFill="1" applyAlignment="1" applyProtection="1">
      <alignment horizontal="left"/>
    </xf>
    <xf numFmtId="41" fontId="3" fillId="60" borderId="0" xfId="0" applyNumberFormat="1" applyFont="1" applyFill="1" applyBorder="1" applyAlignment="1" applyProtection="1">
      <alignment wrapText="1"/>
    </xf>
    <xf numFmtId="0" fontId="22" fillId="60" borderId="0" xfId="0" applyNumberFormat="1" applyFont="1" applyFill="1" applyAlignment="1" applyProtection="1">
      <alignment wrapText="1"/>
    </xf>
    <xf numFmtId="0" fontId="22" fillId="60" borderId="0" xfId="0" applyNumberFormat="1" applyFont="1" applyFill="1" applyAlignment="1" applyProtection="1"/>
    <xf numFmtId="0" fontId="3" fillId="60" borderId="0" xfId="0" applyNumberFormat="1" applyFont="1" applyFill="1" applyAlignment="1" applyProtection="1">
      <alignment horizontal="left" indent="1"/>
    </xf>
    <xf numFmtId="0" fontId="22" fillId="60" borderId="0" xfId="0" applyNumberFormat="1" applyFont="1" applyFill="1" applyBorder="1" applyAlignment="1" applyProtection="1">
      <alignment horizontal="left"/>
    </xf>
    <xf numFmtId="44" fontId="3" fillId="60" borderId="0" xfId="980" applyFont="1" applyFill="1" applyAlignment="1" applyProtection="1">
      <alignment wrapText="1"/>
    </xf>
    <xf numFmtId="44" fontId="22" fillId="60" borderId="23" xfId="980" applyFont="1" applyFill="1" applyBorder="1" applyAlignment="1" applyProtection="1"/>
    <xf numFmtId="44" fontId="66" fillId="60" borderId="0" xfId="980" applyFont="1" applyFill="1" applyBorder="1" applyAlignment="1" applyProtection="1">
      <alignment wrapText="1"/>
    </xf>
    <xf numFmtId="44" fontId="66" fillId="60" borderId="0" xfId="980" applyFont="1" applyFill="1" applyAlignment="1" applyProtection="1">
      <alignment wrapText="1"/>
    </xf>
    <xf numFmtId="44" fontId="22" fillId="60" borderId="23" xfId="980" applyFont="1" applyFill="1" applyBorder="1" applyAlignment="1" applyProtection="1">
      <alignment wrapText="1"/>
    </xf>
    <xf numFmtId="44" fontId="22" fillId="0" borderId="0" xfId="980" applyFont="1" applyFill="1" applyBorder="1"/>
    <xf numFmtId="43" fontId="22" fillId="0" borderId="0" xfId="1" applyFont="1" applyFill="1" applyBorder="1"/>
    <xf numFmtId="43" fontId="3" fillId="0" borderId="0" xfId="1" applyFont="1"/>
    <xf numFmtId="165" fontId="3" fillId="2" borderId="24" xfId="1" applyNumberFormat="1" applyFont="1" applyFill="1" applyBorder="1"/>
    <xf numFmtId="165" fontId="3" fillId="2" borderId="24" xfId="1" applyNumberFormat="1" applyFont="1" applyFill="1" applyBorder="1" applyAlignment="1">
      <alignment horizontal="center"/>
    </xf>
    <xf numFmtId="0" fontId="3" fillId="0" borderId="2" xfId="2" applyFont="1" applyFill="1" applyBorder="1"/>
    <xf numFmtId="165" fontId="3" fillId="0" borderId="27" xfId="1" applyNumberFormat="1" applyFont="1" applyBorder="1"/>
    <xf numFmtId="165" fontId="3" fillId="0" borderId="2" xfId="1" applyNumberFormat="1" applyFont="1" applyBorder="1"/>
    <xf numFmtId="0" fontId="62" fillId="0" borderId="2" xfId="2" applyFont="1" applyBorder="1"/>
    <xf numFmtId="165" fontId="3" fillId="0" borderId="2" xfId="1" applyNumberFormat="1" applyFont="1" applyFill="1" applyBorder="1" applyAlignment="1">
      <alignment horizontal="center"/>
    </xf>
    <xf numFmtId="0" fontId="69" fillId="62" borderId="0" xfId="0" applyFont="1" applyFill="1" applyAlignment="1">
      <alignment horizontal="left" vertical="center"/>
    </xf>
    <xf numFmtId="43" fontId="3" fillId="0" borderId="0" xfId="1" applyFont="1" applyBorder="1"/>
    <xf numFmtId="43" fontId="3" fillId="0" borderId="0" xfId="1" applyFont="1" applyFill="1" applyBorder="1"/>
    <xf numFmtId="165" fontId="3" fillId="2" borderId="24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5" fontId="3" fillId="2" borderId="24" xfId="1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Border="1"/>
    <xf numFmtId="0" fontId="64" fillId="61" borderId="0" xfId="0" applyFont="1" applyFill="1"/>
    <xf numFmtId="43" fontId="22" fillId="0" borderId="0" xfId="1" applyFont="1" applyFill="1" applyBorder="1"/>
    <xf numFmtId="0" fontId="70" fillId="61" borderId="0" xfId="984" applyFill="1"/>
    <xf numFmtId="165" fontId="22" fillId="0" borderId="3" xfId="1" applyNumberFormat="1" applyFont="1" applyFill="1" applyBorder="1"/>
    <xf numFmtId="165" fontId="22" fillId="0" borderId="0" xfId="1" applyNumberFormat="1" applyFont="1" applyBorder="1"/>
    <xf numFmtId="165" fontId="22" fillId="0" borderId="0" xfId="1" applyNumberFormat="1" applyFont="1" applyFill="1" applyBorder="1"/>
    <xf numFmtId="165" fontId="22" fillId="0" borderId="2" xfId="1" applyNumberFormat="1" applyFont="1" applyFill="1" applyBorder="1"/>
    <xf numFmtId="165" fontId="3" fillId="0" borderId="0" xfId="1" applyNumberFormat="1" applyFont="1"/>
    <xf numFmtId="165" fontId="62" fillId="0" borderId="0" xfId="1" applyNumberFormat="1" applyFont="1" applyBorder="1"/>
    <xf numFmtId="0" fontId="22" fillId="0" borderId="24" xfId="28" applyFont="1" applyFill="1" applyBorder="1" applyAlignment="1">
      <alignment horizontal="center" wrapText="1"/>
    </xf>
    <xf numFmtId="0" fontId="22" fillId="0" borderId="25" xfId="28" applyFont="1" applyFill="1" applyBorder="1" applyAlignment="1">
      <alignment horizontal="center" wrapText="1"/>
    </xf>
    <xf numFmtId="0" fontId="22" fillId="0" borderId="26" xfId="28" applyFont="1" applyFill="1" applyBorder="1" applyAlignment="1">
      <alignment horizontal="center" wrapText="1"/>
    </xf>
    <xf numFmtId="0" fontId="3" fillId="60" borderId="0" xfId="0" applyNumberFormat="1" applyFont="1" applyFill="1" applyAlignment="1" applyProtection="1">
      <alignment horizontal="center"/>
    </xf>
  </cellXfs>
  <cellStyles count="985">
    <cellStyle name="20% - Accent1 2" xfId="32" xr:uid="{00000000-0005-0000-0000-000000000000}"/>
    <cellStyle name="20% - Accent1 2 2" xfId="33" xr:uid="{00000000-0005-0000-0000-000001000000}"/>
    <cellStyle name="20% - Accent1 2 3" xfId="34" xr:uid="{00000000-0005-0000-0000-000002000000}"/>
    <cellStyle name="20% - Accent1 2 4" xfId="35" xr:uid="{00000000-0005-0000-0000-000003000000}"/>
    <cellStyle name="20% - Accent1 2 5" xfId="36" xr:uid="{00000000-0005-0000-0000-000004000000}"/>
    <cellStyle name="20% - Accent1 3" xfId="37" xr:uid="{00000000-0005-0000-0000-000005000000}"/>
    <cellStyle name="20% - Accent1 4" xfId="38" xr:uid="{00000000-0005-0000-0000-000006000000}"/>
    <cellStyle name="20% - Accent1 5" xfId="39" xr:uid="{00000000-0005-0000-0000-000007000000}"/>
    <cellStyle name="20% - Accent2 2" xfId="40" xr:uid="{00000000-0005-0000-0000-000008000000}"/>
    <cellStyle name="20% - Accent2 2 2" xfId="41" xr:uid="{00000000-0005-0000-0000-000009000000}"/>
    <cellStyle name="20% - Accent2 2 3" xfId="42" xr:uid="{00000000-0005-0000-0000-00000A000000}"/>
    <cellStyle name="20% - Accent2 2 4" xfId="43" xr:uid="{00000000-0005-0000-0000-00000B000000}"/>
    <cellStyle name="20% - Accent2 2 5" xfId="44" xr:uid="{00000000-0005-0000-0000-00000C000000}"/>
    <cellStyle name="20% - Accent2 3" xfId="45" xr:uid="{00000000-0005-0000-0000-00000D000000}"/>
    <cellStyle name="20% - Accent2 4" xfId="46" xr:uid="{00000000-0005-0000-0000-00000E000000}"/>
    <cellStyle name="20% - Accent2 5" xfId="47" xr:uid="{00000000-0005-0000-0000-00000F000000}"/>
    <cellStyle name="20% - Accent3 2" xfId="48" xr:uid="{00000000-0005-0000-0000-000010000000}"/>
    <cellStyle name="20% - Accent3 2 2" xfId="49" xr:uid="{00000000-0005-0000-0000-000011000000}"/>
    <cellStyle name="20% - Accent3 2 3" xfId="50" xr:uid="{00000000-0005-0000-0000-000012000000}"/>
    <cellStyle name="20% - Accent3 2 4" xfId="51" xr:uid="{00000000-0005-0000-0000-000013000000}"/>
    <cellStyle name="20% - Accent3 2 5" xfId="52" xr:uid="{00000000-0005-0000-0000-000014000000}"/>
    <cellStyle name="20% - Accent3 3" xfId="53" xr:uid="{00000000-0005-0000-0000-000015000000}"/>
    <cellStyle name="20% - Accent3 4" xfId="54" xr:uid="{00000000-0005-0000-0000-000016000000}"/>
    <cellStyle name="20% - Accent3 5" xfId="55" xr:uid="{00000000-0005-0000-0000-000017000000}"/>
    <cellStyle name="20% - Accent4 2" xfId="56" xr:uid="{00000000-0005-0000-0000-000018000000}"/>
    <cellStyle name="20% - Accent4 2 2" xfId="57" xr:uid="{00000000-0005-0000-0000-000019000000}"/>
    <cellStyle name="20% - Accent4 2 3" xfId="58" xr:uid="{00000000-0005-0000-0000-00001A000000}"/>
    <cellStyle name="20% - Accent4 2 4" xfId="59" xr:uid="{00000000-0005-0000-0000-00001B000000}"/>
    <cellStyle name="20% - Accent4 2 5" xfId="60" xr:uid="{00000000-0005-0000-0000-00001C000000}"/>
    <cellStyle name="20% - Accent4 3" xfId="61" xr:uid="{00000000-0005-0000-0000-00001D000000}"/>
    <cellStyle name="20% - Accent4 4" xfId="62" xr:uid="{00000000-0005-0000-0000-00001E000000}"/>
    <cellStyle name="20% - Accent4 5" xfId="63" xr:uid="{00000000-0005-0000-0000-00001F000000}"/>
    <cellStyle name="20% - Accent5 2" xfId="64" xr:uid="{00000000-0005-0000-0000-000020000000}"/>
    <cellStyle name="20% - Accent5 2 2" xfId="65" xr:uid="{00000000-0005-0000-0000-000021000000}"/>
    <cellStyle name="20% - Accent5 2 3" xfId="66" xr:uid="{00000000-0005-0000-0000-000022000000}"/>
    <cellStyle name="20% - Accent5 2 4" xfId="67" xr:uid="{00000000-0005-0000-0000-000023000000}"/>
    <cellStyle name="20% - Accent5 2 5" xfId="68" xr:uid="{00000000-0005-0000-0000-000024000000}"/>
    <cellStyle name="20% - Accent5 3" xfId="69" xr:uid="{00000000-0005-0000-0000-000025000000}"/>
    <cellStyle name="20% - Accent5 4" xfId="70" xr:uid="{00000000-0005-0000-0000-000026000000}"/>
    <cellStyle name="20% - Accent5 5" xfId="71" xr:uid="{00000000-0005-0000-0000-000027000000}"/>
    <cellStyle name="20% - Accent6 2" xfId="72" xr:uid="{00000000-0005-0000-0000-000028000000}"/>
    <cellStyle name="20% - Accent6 2 2" xfId="73" xr:uid="{00000000-0005-0000-0000-000029000000}"/>
    <cellStyle name="20% - Accent6 2 3" xfId="74" xr:uid="{00000000-0005-0000-0000-00002A000000}"/>
    <cellStyle name="20% - Accent6 2 4" xfId="75" xr:uid="{00000000-0005-0000-0000-00002B000000}"/>
    <cellStyle name="20% - Accent6 2 5" xfId="76" xr:uid="{00000000-0005-0000-0000-00002C000000}"/>
    <cellStyle name="20% - Accent6 3" xfId="77" xr:uid="{00000000-0005-0000-0000-00002D000000}"/>
    <cellStyle name="20% - Accent6 4" xfId="78" xr:uid="{00000000-0005-0000-0000-00002E000000}"/>
    <cellStyle name="20% - Accent6 5" xfId="79" xr:uid="{00000000-0005-0000-0000-00002F000000}"/>
    <cellStyle name="40% - Accent1 2" xfId="80" xr:uid="{00000000-0005-0000-0000-000030000000}"/>
    <cellStyle name="40% - Accent1 2 2" xfId="81" xr:uid="{00000000-0005-0000-0000-000031000000}"/>
    <cellStyle name="40% - Accent1 2 3" xfId="82" xr:uid="{00000000-0005-0000-0000-000032000000}"/>
    <cellStyle name="40% - Accent1 2 4" xfId="83" xr:uid="{00000000-0005-0000-0000-000033000000}"/>
    <cellStyle name="40% - Accent1 2 5" xfId="84" xr:uid="{00000000-0005-0000-0000-000034000000}"/>
    <cellStyle name="40% - Accent1 3" xfId="85" xr:uid="{00000000-0005-0000-0000-000035000000}"/>
    <cellStyle name="40% - Accent1 4" xfId="86" xr:uid="{00000000-0005-0000-0000-000036000000}"/>
    <cellStyle name="40% - Accent1 5" xfId="87" xr:uid="{00000000-0005-0000-0000-000037000000}"/>
    <cellStyle name="40% - Accent2 2" xfId="88" xr:uid="{00000000-0005-0000-0000-000038000000}"/>
    <cellStyle name="40% - Accent2 2 2" xfId="89" xr:uid="{00000000-0005-0000-0000-000039000000}"/>
    <cellStyle name="40% - Accent2 2 3" xfId="90" xr:uid="{00000000-0005-0000-0000-00003A000000}"/>
    <cellStyle name="40% - Accent2 2 4" xfId="91" xr:uid="{00000000-0005-0000-0000-00003B000000}"/>
    <cellStyle name="40% - Accent2 2 5" xfId="92" xr:uid="{00000000-0005-0000-0000-00003C000000}"/>
    <cellStyle name="40% - Accent2 3" xfId="93" xr:uid="{00000000-0005-0000-0000-00003D000000}"/>
    <cellStyle name="40% - Accent2 4" xfId="94" xr:uid="{00000000-0005-0000-0000-00003E000000}"/>
    <cellStyle name="40% - Accent2 5" xfId="95" xr:uid="{00000000-0005-0000-0000-00003F000000}"/>
    <cellStyle name="40% - Accent3 2" xfId="96" xr:uid="{00000000-0005-0000-0000-000040000000}"/>
    <cellStyle name="40% - Accent3 2 2" xfId="97" xr:uid="{00000000-0005-0000-0000-000041000000}"/>
    <cellStyle name="40% - Accent3 2 3" xfId="98" xr:uid="{00000000-0005-0000-0000-000042000000}"/>
    <cellStyle name="40% - Accent3 2 4" xfId="99" xr:uid="{00000000-0005-0000-0000-000043000000}"/>
    <cellStyle name="40% - Accent3 2 5" xfId="100" xr:uid="{00000000-0005-0000-0000-000044000000}"/>
    <cellStyle name="40% - Accent3 3" xfId="101" xr:uid="{00000000-0005-0000-0000-000045000000}"/>
    <cellStyle name="40% - Accent3 4" xfId="102" xr:uid="{00000000-0005-0000-0000-000046000000}"/>
    <cellStyle name="40% - Accent3 5" xfId="103" xr:uid="{00000000-0005-0000-0000-000047000000}"/>
    <cellStyle name="40% - Accent4 2" xfId="104" xr:uid="{00000000-0005-0000-0000-000048000000}"/>
    <cellStyle name="40% - Accent4 2 2" xfId="105" xr:uid="{00000000-0005-0000-0000-000049000000}"/>
    <cellStyle name="40% - Accent4 2 3" xfId="106" xr:uid="{00000000-0005-0000-0000-00004A000000}"/>
    <cellStyle name="40% - Accent4 2 4" xfId="107" xr:uid="{00000000-0005-0000-0000-00004B000000}"/>
    <cellStyle name="40% - Accent4 2 5" xfId="108" xr:uid="{00000000-0005-0000-0000-00004C000000}"/>
    <cellStyle name="40% - Accent4 3" xfId="109" xr:uid="{00000000-0005-0000-0000-00004D000000}"/>
    <cellStyle name="40% - Accent4 4" xfId="110" xr:uid="{00000000-0005-0000-0000-00004E000000}"/>
    <cellStyle name="40% - Accent4 5" xfId="111" xr:uid="{00000000-0005-0000-0000-00004F000000}"/>
    <cellStyle name="40% - Accent5 2" xfId="112" xr:uid="{00000000-0005-0000-0000-000050000000}"/>
    <cellStyle name="40% - Accent5 2 2" xfId="113" xr:uid="{00000000-0005-0000-0000-000051000000}"/>
    <cellStyle name="40% - Accent5 2 3" xfId="114" xr:uid="{00000000-0005-0000-0000-000052000000}"/>
    <cellStyle name="40% - Accent5 2 4" xfId="115" xr:uid="{00000000-0005-0000-0000-000053000000}"/>
    <cellStyle name="40% - Accent5 2 5" xfId="116" xr:uid="{00000000-0005-0000-0000-000054000000}"/>
    <cellStyle name="40% - Accent5 3" xfId="117" xr:uid="{00000000-0005-0000-0000-000055000000}"/>
    <cellStyle name="40% - Accent5 4" xfId="118" xr:uid="{00000000-0005-0000-0000-000056000000}"/>
    <cellStyle name="40% - Accent5 5" xfId="119" xr:uid="{00000000-0005-0000-0000-000057000000}"/>
    <cellStyle name="40% - Accent6 2" xfId="120" xr:uid="{00000000-0005-0000-0000-000058000000}"/>
    <cellStyle name="40% - Accent6 2 2" xfId="121" xr:uid="{00000000-0005-0000-0000-000059000000}"/>
    <cellStyle name="40% - Accent6 2 3" xfId="122" xr:uid="{00000000-0005-0000-0000-00005A000000}"/>
    <cellStyle name="40% - Accent6 2 4" xfId="123" xr:uid="{00000000-0005-0000-0000-00005B000000}"/>
    <cellStyle name="40% - Accent6 2 5" xfId="124" xr:uid="{00000000-0005-0000-0000-00005C000000}"/>
    <cellStyle name="40% - Accent6 3" xfId="125" xr:uid="{00000000-0005-0000-0000-00005D000000}"/>
    <cellStyle name="40% - Accent6 4" xfId="126" xr:uid="{00000000-0005-0000-0000-00005E000000}"/>
    <cellStyle name="40% - Accent6 5" xfId="127" xr:uid="{00000000-0005-0000-0000-00005F000000}"/>
    <cellStyle name="60% - Accent1 2" xfId="128" xr:uid="{00000000-0005-0000-0000-000060000000}"/>
    <cellStyle name="60% - Accent1 2 2" xfId="129" xr:uid="{00000000-0005-0000-0000-000061000000}"/>
    <cellStyle name="60% - Accent1 3" xfId="130" xr:uid="{00000000-0005-0000-0000-000062000000}"/>
    <cellStyle name="60% - Accent1 4" xfId="131" xr:uid="{00000000-0005-0000-0000-000063000000}"/>
    <cellStyle name="60% - Accent2 2" xfId="132" xr:uid="{00000000-0005-0000-0000-000064000000}"/>
    <cellStyle name="60% - Accent2 2 2" xfId="133" xr:uid="{00000000-0005-0000-0000-000065000000}"/>
    <cellStyle name="60% - Accent2 3" xfId="134" xr:uid="{00000000-0005-0000-0000-000066000000}"/>
    <cellStyle name="60% - Accent2 4" xfId="135" xr:uid="{00000000-0005-0000-0000-000067000000}"/>
    <cellStyle name="60% - Accent3 2" xfId="136" xr:uid="{00000000-0005-0000-0000-000068000000}"/>
    <cellStyle name="60% - Accent3 2 2" xfId="137" xr:uid="{00000000-0005-0000-0000-000069000000}"/>
    <cellStyle name="60% - Accent3 3" xfId="138" xr:uid="{00000000-0005-0000-0000-00006A000000}"/>
    <cellStyle name="60% - Accent3 4" xfId="139" xr:uid="{00000000-0005-0000-0000-00006B000000}"/>
    <cellStyle name="60% - Accent4 2" xfId="140" xr:uid="{00000000-0005-0000-0000-00006C000000}"/>
    <cellStyle name="60% - Accent4 2 2" xfId="141" xr:uid="{00000000-0005-0000-0000-00006D000000}"/>
    <cellStyle name="60% - Accent4 3" xfId="142" xr:uid="{00000000-0005-0000-0000-00006E000000}"/>
    <cellStyle name="60% - Accent4 4" xfId="143" xr:uid="{00000000-0005-0000-0000-00006F000000}"/>
    <cellStyle name="60% - Accent5 2" xfId="144" xr:uid="{00000000-0005-0000-0000-000070000000}"/>
    <cellStyle name="60% - Accent5 2 2" xfId="145" xr:uid="{00000000-0005-0000-0000-000071000000}"/>
    <cellStyle name="60% - Accent5 3" xfId="146" xr:uid="{00000000-0005-0000-0000-000072000000}"/>
    <cellStyle name="60% - Accent5 4" xfId="147" xr:uid="{00000000-0005-0000-0000-000073000000}"/>
    <cellStyle name="60% - Accent6 2" xfId="148" xr:uid="{00000000-0005-0000-0000-000074000000}"/>
    <cellStyle name="60% - Accent6 2 2" xfId="149" xr:uid="{00000000-0005-0000-0000-000075000000}"/>
    <cellStyle name="60% - Accent6 3" xfId="150" xr:uid="{00000000-0005-0000-0000-000076000000}"/>
    <cellStyle name="60% - Accent6 4" xfId="151" xr:uid="{00000000-0005-0000-0000-000077000000}"/>
    <cellStyle name="Accent1 2" xfId="152" xr:uid="{00000000-0005-0000-0000-000078000000}"/>
    <cellStyle name="Accent1 2 2" xfId="153" xr:uid="{00000000-0005-0000-0000-000079000000}"/>
    <cellStyle name="Accent1 3" xfId="154" xr:uid="{00000000-0005-0000-0000-00007A000000}"/>
    <cellStyle name="Accent1 4" xfId="155" xr:uid="{00000000-0005-0000-0000-00007B000000}"/>
    <cellStyle name="Accent2 2" xfId="156" xr:uid="{00000000-0005-0000-0000-00007C000000}"/>
    <cellStyle name="Accent2 2 2" xfId="157" xr:uid="{00000000-0005-0000-0000-00007D000000}"/>
    <cellStyle name="Accent2 3" xfId="158" xr:uid="{00000000-0005-0000-0000-00007E000000}"/>
    <cellStyle name="Accent2 4" xfId="159" xr:uid="{00000000-0005-0000-0000-00007F000000}"/>
    <cellStyle name="Accent3 2" xfId="160" xr:uid="{00000000-0005-0000-0000-000080000000}"/>
    <cellStyle name="Accent3 2 2" xfId="161" xr:uid="{00000000-0005-0000-0000-000081000000}"/>
    <cellStyle name="Accent3 3" xfId="162" xr:uid="{00000000-0005-0000-0000-000082000000}"/>
    <cellStyle name="Accent3 4" xfId="163" xr:uid="{00000000-0005-0000-0000-000083000000}"/>
    <cellStyle name="Accent4 2" xfId="164" xr:uid="{00000000-0005-0000-0000-000084000000}"/>
    <cellStyle name="Accent4 2 2" xfId="165" xr:uid="{00000000-0005-0000-0000-000085000000}"/>
    <cellStyle name="Accent4 3" xfId="166" xr:uid="{00000000-0005-0000-0000-000086000000}"/>
    <cellStyle name="Accent4 4" xfId="167" xr:uid="{00000000-0005-0000-0000-000087000000}"/>
    <cellStyle name="Accent5 2" xfId="168" xr:uid="{00000000-0005-0000-0000-000088000000}"/>
    <cellStyle name="Accent5 2 2" xfId="169" xr:uid="{00000000-0005-0000-0000-000089000000}"/>
    <cellStyle name="Accent5 3" xfId="170" xr:uid="{00000000-0005-0000-0000-00008A000000}"/>
    <cellStyle name="Accent5 4" xfId="171" xr:uid="{00000000-0005-0000-0000-00008B000000}"/>
    <cellStyle name="Accent6 2" xfId="172" xr:uid="{00000000-0005-0000-0000-00008C000000}"/>
    <cellStyle name="Accent6 2 2" xfId="173" xr:uid="{00000000-0005-0000-0000-00008D000000}"/>
    <cellStyle name="Accent6 3" xfId="174" xr:uid="{00000000-0005-0000-0000-00008E000000}"/>
    <cellStyle name="Accent6 4" xfId="175" xr:uid="{00000000-0005-0000-0000-00008F000000}"/>
    <cellStyle name="Bad 2" xfId="176" xr:uid="{00000000-0005-0000-0000-000090000000}"/>
    <cellStyle name="Bad 2 2" xfId="177" xr:uid="{00000000-0005-0000-0000-000091000000}"/>
    <cellStyle name="Bad 3" xfId="178" xr:uid="{00000000-0005-0000-0000-000092000000}"/>
    <cellStyle name="Bad 4" xfId="179" xr:uid="{00000000-0005-0000-0000-000093000000}"/>
    <cellStyle name="Calculation 2" xfId="180" xr:uid="{00000000-0005-0000-0000-000094000000}"/>
    <cellStyle name="Calculation 2 2" xfId="181" xr:uid="{00000000-0005-0000-0000-000095000000}"/>
    <cellStyle name="Calculation 3" xfId="182" xr:uid="{00000000-0005-0000-0000-000096000000}"/>
    <cellStyle name="Calculation 3 10" xfId="183" xr:uid="{00000000-0005-0000-0000-000097000000}"/>
    <cellStyle name="Calculation 3 10 2" xfId="184" xr:uid="{00000000-0005-0000-0000-000098000000}"/>
    <cellStyle name="Calculation 3 11" xfId="185" xr:uid="{00000000-0005-0000-0000-000099000000}"/>
    <cellStyle name="Calculation 3 2" xfId="186" xr:uid="{00000000-0005-0000-0000-00009A000000}"/>
    <cellStyle name="Calculation 3 2 10" xfId="187" xr:uid="{00000000-0005-0000-0000-00009B000000}"/>
    <cellStyle name="Calculation 3 2 2" xfId="188" xr:uid="{00000000-0005-0000-0000-00009C000000}"/>
    <cellStyle name="Calculation 3 2 2 2" xfId="189" xr:uid="{00000000-0005-0000-0000-00009D000000}"/>
    <cellStyle name="Calculation 3 2 2 2 2" xfId="190" xr:uid="{00000000-0005-0000-0000-00009E000000}"/>
    <cellStyle name="Calculation 3 2 2 3" xfId="191" xr:uid="{00000000-0005-0000-0000-00009F000000}"/>
    <cellStyle name="Calculation 3 2 3" xfId="192" xr:uid="{00000000-0005-0000-0000-0000A0000000}"/>
    <cellStyle name="Calculation 3 2 3 2" xfId="193" xr:uid="{00000000-0005-0000-0000-0000A1000000}"/>
    <cellStyle name="Calculation 3 2 3 2 2" xfId="194" xr:uid="{00000000-0005-0000-0000-0000A2000000}"/>
    <cellStyle name="Calculation 3 2 3 3" xfId="195" xr:uid="{00000000-0005-0000-0000-0000A3000000}"/>
    <cellStyle name="Calculation 3 2 4" xfId="196" xr:uid="{00000000-0005-0000-0000-0000A4000000}"/>
    <cellStyle name="Calculation 3 2 4 2" xfId="197" xr:uid="{00000000-0005-0000-0000-0000A5000000}"/>
    <cellStyle name="Calculation 3 2 4 2 2" xfId="198" xr:uid="{00000000-0005-0000-0000-0000A6000000}"/>
    <cellStyle name="Calculation 3 2 4 3" xfId="199" xr:uid="{00000000-0005-0000-0000-0000A7000000}"/>
    <cellStyle name="Calculation 3 2 5" xfId="200" xr:uid="{00000000-0005-0000-0000-0000A8000000}"/>
    <cellStyle name="Calculation 3 2 5 2" xfId="201" xr:uid="{00000000-0005-0000-0000-0000A9000000}"/>
    <cellStyle name="Calculation 3 2 5 2 2" xfId="202" xr:uid="{00000000-0005-0000-0000-0000AA000000}"/>
    <cellStyle name="Calculation 3 2 5 3" xfId="203" xr:uid="{00000000-0005-0000-0000-0000AB000000}"/>
    <cellStyle name="Calculation 3 2 6" xfId="204" xr:uid="{00000000-0005-0000-0000-0000AC000000}"/>
    <cellStyle name="Calculation 3 2 6 2" xfId="205" xr:uid="{00000000-0005-0000-0000-0000AD000000}"/>
    <cellStyle name="Calculation 3 2 6 2 2" xfId="206" xr:uid="{00000000-0005-0000-0000-0000AE000000}"/>
    <cellStyle name="Calculation 3 2 6 3" xfId="207" xr:uid="{00000000-0005-0000-0000-0000AF000000}"/>
    <cellStyle name="Calculation 3 2 7" xfId="208" xr:uid="{00000000-0005-0000-0000-0000B0000000}"/>
    <cellStyle name="Calculation 3 2 7 2" xfId="209" xr:uid="{00000000-0005-0000-0000-0000B1000000}"/>
    <cellStyle name="Calculation 3 2 7 2 2" xfId="210" xr:uid="{00000000-0005-0000-0000-0000B2000000}"/>
    <cellStyle name="Calculation 3 2 7 3" xfId="211" xr:uid="{00000000-0005-0000-0000-0000B3000000}"/>
    <cellStyle name="Calculation 3 2 8" xfId="212" xr:uid="{00000000-0005-0000-0000-0000B4000000}"/>
    <cellStyle name="Calculation 3 2 8 2" xfId="213" xr:uid="{00000000-0005-0000-0000-0000B5000000}"/>
    <cellStyle name="Calculation 3 2 8 2 2" xfId="214" xr:uid="{00000000-0005-0000-0000-0000B6000000}"/>
    <cellStyle name="Calculation 3 2 8 3" xfId="215" xr:uid="{00000000-0005-0000-0000-0000B7000000}"/>
    <cellStyle name="Calculation 3 2 9" xfId="216" xr:uid="{00000000-0005-0000-0000-0000B8000000}"/>
    <cellStyle name="Calculation 3 2 9 2" xfId="217" xr:uid="{00000000-0005-0000-0000-0000B9000000}"/>
    <cellStyle name="Calculation 3 3" xfId="218" xr:uid="{00000000-0005-0000-0000-0000BA000000}"/>
    <cellStyle name="Calculation 3 3 2" xfId="219" xr:uid="{00000000-0005-0000-0000-0000BB000000}"/>
    <cellStyle name="Calculation 3 3 2 2" xfId="220" xr:uid="{00000000-0005-0000-0000-0000BC000000}"/>
    <cellStyle name="Calculation 3 3 3" xfId="221" xr:uid="{00000000-0005-0000-0000-0000BD000000}"/>
    <cellStyle name="Calculation 3 4" xfId="222" xr:uid="{00000000-0005-0000-0000-0000BE000000}"/>
    <cellStyle name="Calculation 3 4 2" xfId="223" xr:uid="{00000000-0005-0000-0000-0000BF000000}"/>
    <cellStyle name="Calculation 3 4 2 2" xfId="224" xr:uid="{00000000-0005-0000-0000-0000C0000000}"/>
    <cellStyle name="Calculation 3 4 3" xfId="225" xr:uid="{00000000-0005-0000-0000-0000C1000000}"/>
    <cellStyle name="Calculation 3 5" xfId="226" xr:uid="{00000000-0005-0000-0000-0000C2000000}"/>
    <cellStyle name="Calculation 3 5 2" xfId="227" xr:uid="{00000000-0005-0000-0000-0000C3000000}"/>
    <cellStyle name="Calculation 3 5 2 2" xfId="228" xr:uid="{00000000-0005-0000-0000-0000C4000000}"/>
    <cellStyle name="Calculation 3 5 3" xfId="229" xr:uid="{00000000-0005-0000-0000-0000C5000000}"/>
    <cellStyle name="Calculation 3 6" xfId="230" xr:uid="{00000000-0005-0000-0000-0000C6000000}"/>
    <cellStyle name="Calculation 3 6 2" xfId="231" xr:uid="{00000000-0005-0000-0000-0000C7000000}"/>
    <cellStyle name="Calculation 3 6 2 2" xfId="232" xr:uid="{00000000-0005-0000-0000-0000C8000000}"/>
    <cellStyle name="Calculation 3 6 3" xfId="233" xr:uid="{00000000-0005-0000-0000-0000C9000000}"/>
    <cellStyle name="Calculation 3 7" xfId="234" xr:uid="{00000000-0005-0000-0000-0000CA000000}"/>
    <cellStyle name="Calculation 3 7 2" xfId="235" xr:uid="{00000000-0005-0000-0000-0000CB000000}"/>
    <cellStyle name="Calculation 3 7 2 2" xfId="236" xr:uid="{00000000-0005-0000-0000-0000CC000000}"/>
    <cellStyle name="Calculation 3 7 3" xfId="237" xr:uid="{00000000-0005-0000-0000-0000CD000000}"/>
    <cellStyle name="Calculation 3 8" xfId="238" xr:uid="{00000000-0005-0000-0000-0000CE000000}"/>
    <cellStyle name="Calculation 3 8 2" xfId="239" xr:uid="{00000000-0005-0000-0000-0000CF000000}"/>
    <cellStyle name="Calculation 3 8 2 2" xfId="240" xr:uid="{00000000-0005-0000-0000-0000D0000000}"/>
    <cellStyle name="Calculation 3 8 3" xfId="241" xr:uid="{00000000-0005-0000-0000-0000D1000000}"/>
    <cellStyle name="Calculation 3 9" xfId="242" xr:uid="{00000000-0005-0000-0000-0000D2000000}"/>
    <cellStyle name="Calculation 3 9 2" xfId="243" xr:uid="{00000000-0005-0000-0000-0000D3000000}"/>
    <cellStyle name="Calculation 3 9 2 2" xfId="244" xr:uid="{00000000-0005-0000-0000-0000D4000000}"/>
    <cellStyle name="Calculation 3 9 3" xfId="245" xr:uid="{00000000-0005-0000-0000-0000D5000000}"/>
    <cellStyle name="Calculation 4" xfId="246" xr:uid="{00000000-0005-0000-0000-0000D6000000}"/>
    <cellStyle name="Calculation 4 10" xfId="247" xr:uid="{00000000-0005-0000-0000-0000D7000000}"/>
    <cellStyle name="Calculation 4 10 2" xfId="248" xr:uid="{00000000-0005-0000-0000-0000D8000000}"/>
    <cellStyle name="Calculation 4 11" xfId="249" xr:uid="{00000000-0005-0000-0000-0000D9000000}"/>
    <cellStyle name="Calculation 4 2" xfId="250" xr:uid="{00000000-0005-0000-0000-0000DA000000}"/>
    <cellStyle name="Calculation 4 2 10" xfId="251" xr:uid="{00000000-0005-0000-0000-0000DB000000}"/>
    <cellStyle name="Calculation 4 2 2" xfId="252" xr:uid="{00000000-0005-0000-0000-0000DC000000}"/>
    <cellStyle name="Calculation 4 2 2 2" xfId="253" xr:uid="{00000000-0005-0000-0000-0000DD000000}"/>
    <cellStyle name="Calculation 4 2 2 2 2" xfId="254" xr:uid="{00000000-0005-0000-0000-0000DE000000}"/>
    <cellStyle name="Calculation 4 2 2 3" xfId="255" xr:uid="{00000000-0005-0000-0000-0000DF000000}"/>
    <cellStyle name="Calculation 4 2 3" xfId="256" xr:uid="{00000000-0005-0000-0000-0000E0000000}"/>
    <cellStyle name="Calculation 4 2 3 2" xfId="257" xr:uid="{00000000-0005-0000-0000-0000E1000000}"/>
    <cellStyle name="Calculation 4 2 3 2 2" xfId="258" xr:uid="{00000000-0005-0000-0000-0000E2000000}"/>
    <cellStyle name="Calculation 4 2 3 3" xfId="259" xr:uid="{00000000-0005-0000-0000-0000E3000000}"/>
    <cellStyle name="Calculation 4 2 4" xfId="260" xr:uid="{00000000-0005-0000-0000-0000E4000000}"/>
    <cellStyle name="Calculation 4 2 4 2" xfId="261" xr:uid="{00000000-0005-0000-0000-0000E5000000}"/>
    <cellStyle name="Calculation 4 2 4 2 2" xfId="262" xr:uid="{00000000-0005-0000-0000-0000E6000000}"/>
    <cellStyle name="Calculation 4 2 4 3" xfId="263" xr:uid="{00000000-0005-0000-0000-0000E7000000}"/>
    <cellStyle name="Calculation 4 2 5" xfId="264" xr:uid="{00000000-0005-0000-0000-0000E8000000}"/>
    <cellStyle name="Calculation 4 2 5 2" xfId="265" xr:uid="{00000000-0005-0000-0000-0000E9000000}"/>
    <cellStyle name="Calculation 4 2 5 2 2" xfId="266" xr:uid="{00000000-0005-0000-0000-0000EA000000}"/>
    <cellStyle name="Calculation 4 2 5 3" xfId="267" xr:uid="{00000000-0005-0000-0000-0000EB000000}"/>
    <cellStyle name="Calculation 4 2 6" xfId="268" xr:uid="{00000000-0005-0000-0000-0000EC000000}"/>
    <cellStyle name="Calculation 4 2 6 2" xfId="269" xr:uid="{00000000-0005-0000-0000-0000ED000000}"/>
    <cellStyle name="Calculation 4 2 6 2 2" xfId="270" xr:uid="{00000000-0005-0000-0000-0000EE000000}"/>
    <cellStyle name="Calculation 4 2 6 3" xfId="271" xr:uid="{00000000-0005-0000-0000-0000EF000000}"/>
    <cellStyle name="Calculation 4 2 7" xfId="272" xr:uid="{00000000-0005-0000-0000-0000F0000000}"/>
    <cellStyle name="Calculation 4 2 7 2" xfId="273" xr:uid="{00000000-0005-0000-0000-0000F1000000}"/>
    <cellStyle name="Calculation 4 2 7 2 2" xfId="274" xr:uid="{00000000-0005-0000-0000-0000F2000000}"/>
    <cellStyle name="Calculation 4 2 7 3" xfId="275" xr:uid="{00000000-0005-0000-0000-0000F3000000}"/>
    <cellStyle name="Calculation 4 2 8" xfId="276" xr:uid="{00000000-0005-0000-0000-0000F4000000}"/>
    <cellStyle name="Calculation 4 2 8 2" xfId="277" xr:uid="{00000000-0005-0000-0000-0000F5000000}"/>
    <cellStyle name="Calculation 4 2 8 2 2" xfId="278" xr:uid="{00000000-0005-0000-0000-0000F6000000}"/>
    <cellStyle name="Calculation 4 2 8 3" xfId="279" xr:uid="{00000000-0005-0000-0000-0000F7000000}"/>
    <cellStyle name="Calculation 4 2 9" xfId="280" xr:uid="{00000000-0005-0000-0000-0000F8000000}"/>
    <cellStyle name="Calculation 4 2 9 2" xfId="281" xr:uid="{00000000-0005-0000-0000-0000F9000000}"/>
    <cellStyle name="Calculation 4 3" xfId="282" xr:uid="{00000000-0005-0000-0000-0000FA000000}"/>
    <cellStyle name="Calculation 4 3 2" xfId="283" xr:uid="{00000000-0005-0000-0000-0000FB000000}"/>
    <cellStyle name="Calculation 4 3 2 2" xfId="284" xr:uid="{00000000-0005-0000-0000-0000FC000000}"/>
    <cellStyle name="Calculation 4 3 3" xfId="285" xr:uid="{00000000-0005-0000-0000-0000FD000000}"/>
    <cellStyle name="Calculation 4 4" xfId="286" xr:uid="{00000000-0005-0000-0000-0000FE000000}"/>
    <cellStyle name="Calculation 4 4 2" xfId="287" xr:uid="{00000000-0005-0000-0000-0000FF000000}"/>
    <cellStyle name="Calculation 4 4 2 2" xfId="288" xr:uid="{00000000-0005-0000-0000-000000010000}"/>
    <cellStyle name="Calculation 4 4 3" xfId="289" xr:uid="{00000000-0005-0000-0000-000001010000}"/>
    <cellStyle name="Calculation 4 5" xfId="290" xr:uid="{00000000-0005-0000-0000-000002010000}"/>
    <cellStyle name="Calculation 4 5 2" xfId="291" xr:uid="{00000000-0005-0000-0000-000003010000}"/>
    <cellStyle name="Calculation 4 5 2 2" xfId="292" xr:uid="{00000000-0005-0000-0000-000004010000}"/>
    <cellStyle name="Calculation 4 5 3" xfId="293" xr:uid="{00000000-0005-0000-0000-000005010000}"/>
    <cellStyle name="Calculation 4 6" xfId="294" xr:uid="{00000000-0005-0000-0000-000006010000}"/>
    <cellStyle name="Calculation 4 6 2" xfId="295" xr:uid="{00000000-0005-0000-0000-000007010000}"/>
    <cellStyle name="Calculation 4 6 2 2" xfId="296" xr:uid="{00000000-0005-0000-0000-000008010000}"/>
    <cellStyle name="Calculation 4 6 3" xfId="297" xr:uid="{00000000-0005-0000-0000-000009010000}"/>
    <cellStyle name="Calculation 4 7" xfId="298" xr:uid="{00000000-0005-0000-0000-00000A010000}"/>
    <cellStyle name="Calculation 4 7 2" xfId="299" xr:uid="{00000000-0005-0000-0000-00000B010000}"/>
    <cellStyle name="Calculation 4 7 2 2" xfId="300" xr:uid="{00000000-0005-0000-0000-00000C010000}"/>
    <cellStyle name="Calculation 4 7 3" xfId="301" xr:uid="{00000000-0005-0000-0000-00000D010000}"/>
    <cellStyle name="Calculation 4 8" xfId="302" xr:uid="{00000000-0005-0000-0000-00000E010000}"/>
    <cellStyle name="Calculation 4 8 2" xfId="303" xr:uid="{00000000-0005-0000-0000-00000F010000}"/>
    <cellStyle name="Calculation 4 8 2 2" xfId="304" xr:uid="{00000000-0005-0000-0000-000010010000}"/>
    <cellStyle name="Calculation 4 8 3" xfId="305" xr:uid="{00000000-0005-0000-0000-000011010000}"/>
    <cellStyle name="Calculation 4 9" xfId="306" xr:uid="{00000000-0005-0000-0000-000012010000}"/>
    <cellStyle name="Calculation 4 9 2" xfId="307" xr:uid="{00000000-0005-0000-0000-000013010000}"/>
    <cellStyle name="Calculation 4 9 2 2" xfId="308" xr:uid="{00000000-0005-0000-0000-000014010000}"/>
    <cellStyle name="Calculation 4 9 3" xfId="309" xr:uid="{00000000-0005-0000-0000-000015010000}"/>
    <cellStyle name="ChartingText" xfId="310" xr:uid="{00000000-0005-0000-0000-000016010000}"/>
    <cellStyle name="Check Cell 2" xfId="311" xr:uid="{00000000-0005-0000-0000-000017010000}"/>
    <cellStyle name="Check Cell 2 2" xfId="312" xr:uid="{00000000-0005-0000-0000-000018010000}"/>
    <cellStyle name="Check Cell 3" xfId="313" xr:uid="{00000000-0005-0000-0000-000019010000}"/>
    <cellStyle name="Check Cell 4" xfId="314" xr:uid="{00000000-0005-0000-0000-00001A010000}"/>
    <cellStyle name="ColumnHeaderNormal" xfId="315" xr:uid="{00000000-0005-0000-0000-00001B010000}"/>
    <cellStyle name="Comma" xfId="1" builtinId="3"/>
    <cellStyle name="Comma 16" xfId="316" xr:uid="{00000000-0005-0000-0000-00001D010000}"/>
    <cellStyle name="Comma 16 2" xfId="981" xr:uid="{00000000-0005-0000-0000-00001D010000}"/>
    <cellStyle name="Comma 2" xfId="3" xr:uid="{00000000-0005-0000-0000-00001E010000}"/>
    <cellStyle name="Comma 2 2" xfId="4" xr:uid="{00000000-0005-0000-0000-00001F010000}"/>
    <cellStyle name="Comma 2 2 2" xfId="317" xr:uid="{00000000-0005-0000-0000-000020010000}"/>
    <cellStyle name="Comma 2 2 2 2" xfId="318" xr:uid="{00000000-0005-0000-0000-000021010000}"/>
    <cellStyle name="Comma 2 2 2 3" xfId="319" xr:uid="{00000000-0005-0000-0000-000022010000}"/>
    <cellStyle name="Comma 2 3" xfId="320" xr:uid="{00000000-0005-0000-0000-000023010000}"/>
    <cellStyle name="Comma 2 4" xfId="321" xr:uid="{00000000-0005-0000-0000-000024010000}"/>
    <cellStyle name="Comma 2 5" xfId="322" xr:uid="{00000000-0005-0000-0000-000025010000}"/>
    <cellStyle name="Comma 3" xfId="5" xr:uid="{00000000-0005-0000-0000-000026010000}"/>
    <cellStyle name="Comma 3 2" xfId="6" xr:uid="{00000000-0005-0000-0000-000027010000}"/>
    <cellStyle name="Comma 4" xfId="7" xr:uid="{00000000-0005-0000-0000-000028010000}"/>
    <cellStyle name="Comma 4 2" xfId="323" xr:uid="{00000000-0005-0000-0000-000029010000}"/>
    <cellStyle name="Comma 4 2 2" xfId="324" xr:uid="{00000000-0005-0000-0000-00002A010000}"/>
    <cellStyle name="Comma 4 3" xfId="325" xr:uid="{00000000-0005-0000-0000-00002B010000}"/>
    <cellStyle name="Comma 4 4" xfId="326" xr:uid="{00000000-0005-0000-0000-00002C010000}"/>
    <cellStyle name="Comma 5" xfId="8" xr:uid="{00000000-0005-0000-0000-00002D010000}"/>
    <cellStyle name="Comma 5 2" xfId="327" xr:uid="{00000000-0005-0000-0000-00002E010000}"/>
    <cellStyle name="Comma 5 3" xfId="9" xr:uid="{00000000-0005-0000-0000-00002F010000}"/>
    <cellStyle name="Comma 6" xfId="10" xr:uid="{00000000-0005-0000-0000-000030010000}"/>
    <cellStyle name="Comma 6 2" xfId="328" xr:uid="{00000000-0005-0000-0000-000031010000}"/>
    <cellStyle name="Comma 7" xfId="11" xr:uid="{00000000-0005-0000-0000-000032010000}"/>
    <cellStyle name="Comma 7 2" xfId="329" xr:uid="{00000000-0005-0000-0000-000033010000}"/>
    <cellStyle name="Comma 8" xfId="330" xr:uid="{00000000-0005-0000-0000-000034010000}"/>
    <cellStyle name="Currency" xfId="980" builtinId="4"/>
    <cellStyle name="Currency 2" xfId="12" xr:uid="{00000000-0005-0000-0000-000036010000}"/>
    <cellStyle name="Currency 2 2" xfId="30" xr:uid="{00000000-0005-0000-0000-000037010000}"/>
    <cellStyle name="Currency 2 2 2" xfId="331" xr:uid="{00000000-0005-0000-0000-000038010000}"/>
    <cellStyle name="Currency 2 2 2 2" xfId="332" xr:uid="{00000000-0005-0000-0000-000039010000}"/>
    <cellStyle name="Currency 2 2 2 3" xfId="333" xr:uid="{00000000-0005-0000-0000-00003A010000}"/>
    <cellStyle name="Currency 2 3" xfId="334" xr:uid="{00000000-0005-0000-0000-00003B010000}"/>
    <cellStyle name="Currency 3" xfId="13" xr:uid="{00000000-0005-0000-0000-00003C010000}"/>
    <cellStyle name="Currency 3 2" xfId="335" xr:uid="{00000000-0005-0000-0000-00003D010000}"/>
    <cellStyle name="Currency 3 2 2" xfId="336" xr:uid="{00000000-0005-0000-0000-00003E010000}"/>
    <cellStyle name="Currency 3 3" xfId="337" xr:uid="{00000000-0005-0000-0000-00003F010000}"/>
    <cellStyle name="Currency 3 4" xfId="338" xr:uid="{00000000-0005-0000-0000-000040010000}"/>
    <cellStyle name="Currency 4" xfId="339" xr:uid="{00000000-0005-0000-0000-000041010000}"/>
    <cellStyle name="Currency 5" xfId="340" xr:uid="{00000000-0005-0000-0000-000042010000}"/>
    <cellStyle name="Currency 5 2" xfId="982" xr:uid="{00000000-0005-0000-0000-000042010000}"/>
    <cellStyle name="Explanatory Text 2" xfId="341" xr:uid="{00000000-0005-0000-0000-000043010000}"/>
    <cellStyle name="Explanatory Text 2 2" xfId="342" xr:uid="{00000000-0005-0000-0000-000044010000}"/>
    <cellStyle name="Explanatory Text 3" xfId="343" xr:uid="{00000000-0005-0000-0000-000045010000}"/>
    <cellStyle name="Explanatory Text 4" xfId="344" xr:uid="{00000000-0005-0000-0000-000046010000}"/>
    <cellStyle name="g4Num" xfId="345" xr:uid="{00000000-0005-0000-0000-000047010000}"/>
    <cellStyle name="g4Percent" xfId="346" xr:uid="{00000000-0005-0000-0000-000048010000}"/>
    <cellStyle name="gAsDays" xfId="347" xr:uid="{00000000-0005-0000-0000-000049010000}"/>
    <cellStyle name="gAsMultiple" xfId="348" xr:uid="{00000000-0005-0000-0000-00004A010000}"/>
    <cellStyle name="gAsNum" xfId="349" xr:uid="{00000000-0005-0000-0000-00004B010000}"/>
    <cellStyle name="gAsPercent" xfId="350" xr:uid="{00000000-0005-0000-0000-00004C010000}"/>
    <cellStyle name="gAsText" xfId="351" xr:uid="{00000000-0005-0000-0000-00004D010000}"/>
    <cellStyle name="gColumnTop" xfId="352" xr:uid="{00000000-0005-0000-0000-00004E010000}"/>
    <cellStyle name="gDays" xfId="353" xr:uid="{00000000-0005-0000-0000-00004F010000}"/>
    <cellStyle name="gHeading" xfId="354" xr:uid="{00000000-0005-0000-0000-000050010000}"/>
    <cellStyle name="gLastStep" xfId="355" xr:uid="{00000000-0005-0000-0000-000051010000}"/>
    <cellStyle name="gMultiple" xfId="356" xr:uid="{00000000-0005-0000-0000-000052010000}"/>
    <cellStyle name="gNum" xfId="357" xr:uid="{00000000-0005-0000-0000-000053010000}"/>
    <cellStyle name="Good 2" xfId="358" xr:uid="{00000000-0005-0000-0000-000054010000}"/>
    <cellStyle name="Good 2 2" xfId="359" xr:uid="{00000000-0005-0000-0000-000055010000}"/>
    <cellStyle name="Good 3" xfId="360" xr:uid="{00000000-0005-0000-0000-000056010000}"/>
    <cellStyle name="Good 4" xfId="361" xr:uid="{00000000-0005-0000-0000-000057010000}"/>
    <cellStyle name="gPercent" xfId="362" xr:uid="{00000000-0005-0000-0000-000058010000}"/>
    <cellStyle name="gText" xfId="363" xr:uid="{00000000-0005-0000-0000-000059010000}"/>
    <cellStyle name="gUSD" xfId="364" xr:uid="{00000000-0005-0000-0000-00005A010000}"/>
    <cellStyle name="Heading 1 2" xfId="365" xr:uid="{00000000-0005-0000-0000-00005B010000}"/>
    <cellStyle name="Heading 1 2 2" xfId="366" xr:uid="{00000000-0005-0000-0000-00005C010000}"/>
    <cellStyle name="Heading 1 3" xfId="367" xr:uid="{00000000-0005-0000-0000-00005D010000}"/>
    <cellStyle name="Heading 1 4" xfId="368" xr:uid="{00000000-0005-0000-0000-00005E010000}"/>
    <cellStyle name="Heading 2 2" xfId="369" xr:uid="{00000000-0005-0000-0000-00005F010000}"/>
    <cellStyle name="Heading 2 2 2" xfId="370" xr:uid="{00000000-0005-0000-0000-000060010000}"/>
    <cellStyle name="Heading 2 3" xfId="371" xr:uid="{00000000-0005-0000-0000-000061010000}"/>
    <cellStyle name="Heading 2 4" xfId="372" xr:uid="{00000000-0005-0000-0000-000062010000}"/>
    <cellStyle name="Heading 3 2" xfId="373" xr:uid="{00000000-0005-0000-0000-000063010000}"/>
    <cellStyle name="Heading 3 2 2" xfId="374" xr:uid="{00000000-0005-0000-0000-000064010000}"/>
    <cellStyle name="Heading 3 3" xfId="375" xr:uid="{00000000-0005-0000-0000-000065010000}"/>
    <cellStyle name="Heading 3 3 2" xfId="376" xr:uid="{00000000-0005-0000-0000-000066010000}"/>
    <cellStyle name="Heading 3 3 3" xfId="377" xr:uid="{00000000-0005-0000-0000-000067010000}"/>
    <cellStyle name="Heading 3 3 4" xfId="378" xr:uid="{00000000-0005-0000-0000-000068010000}"/>
    <cellStyle name="Heading 3 4" xfId="379" xr:uid="{00000000-0005-0000-0000-000069010000}"/>
    <cellStyle name="Heading 3 4 2" xfId="380" xr:uid="{00000000-0005-0000-0000-00006A010000}"/>
    <cellStyle name="Heading 3 4 3" xfId="381" xr:uid="{00000000-0005-0000-0000-00006B010000}"/>
    <cellStyle name="Heading 3 4 4" xfId="382" xr:uid="{00000000-0005-0000-0000-00006C010000}"/>
    <cellStyle name="Heading 4 2" xfId="383" xr:uid="{00000000-0005-0000-0000-00006D010000}"/>
    <cellStyle name="Heading 4 2 2" xfId="384" xr:uid="{00000000-0005-0000-0000-00006E010000}"/>
    <cellStyle name="Heading 4 3" xfId="385" xr:uid="{00000000-0005-0000-0000-00006F010000}"/>
    <cellStyle name="Heading 4 4" xfId="386" xr:uid="{00000000-0005-0000-0000-000070010000}"/>
    <cellStyle name="Hyperlink" xfId="984" builtinId="8"/>
    <cellStyle name="Hyperlink 2" xfId="14" xr:uid="{00000000-0005-0000-0000-000071010000}"/>
    <cellStyle name="Input 2" xfId="387" xr:uid="{00000000-0005-0000-0000-000072010000}"/>
    <cellStyle name="Input 2 2" xfId="388" xr:uid="{00000000-0005-0000-0000-000073010000}"/>
    <cellStyle name="Input 3" xfId="389" xr:uid="{00000000-0005-0000-0000-000074010000}"/>
    <cellStyle name="Input 3 10" xfId="390" xr:uid="{00000000-0005-0000-0000-000075010000}"/>
    <cellStyle name="Input 3 10 2" xfId="391" xr:uid="{00000000-0005-0000-0000-000076010000}"/>
    <cellStyle name="Input 3 11" xfId="392" xr:uid="{00000000-0005-0000-0000-000077010000}"/>
    <cellStyle name="Input 3 2" xfId="393" xr:uid="{00000000-0005-0000-0000-000078010000}"/>
    <cellStyle name="Input 3 2 10" xfId="394" xr:uid="{00000000-0005-0000-0000-000079010000}"/>
    <cellStyle name="Input 3 2 2" xfId="395" xr:uid="{00000000-0005-0000-0000-00007A010000}"/>
    <cellStyle name="Input 3 2 2 2" xfId="396" xr:uid="{00000000-0005-0000-0000-00007B010000}"/>
    <cellStyle name="Input 3 2 2 2 2" xfId="397" xr:uid="{00000000-0005-0000-0000-00007C010000}"/>
    <cellStyle name="Input 3 2 2 3" xfId="398" xr:uid="{00000000-0005-0000-0000-00007D010000}"/>
    <cellStyle name="Input 3 2 3" xfId="399" xr:uid="{00000000-0005-0000-0000-00007E010000}"/>
    <cellStyle name="Input 3 2 3 2" xfId="400" xr:uid="{00000000-0005-0000-0000-00007F010000}"/>
    <cellStyle name="Input 3 2 3 2 2" xfId="401" xr:uid="{00000000-0005-0000-0000-000080010000}"/>
    <cellStyle name="Input 3 2 3 3" xfId="402" xr:uid="{00000000-0005-0000-0000-000081010000}"/>
    <cellStyle name="Input 3 2 4" xfId="403" xr:uid="{00000000-0005-0000-0000-000082010000}"/>
    <cellStyle name="Input 3 2 4 2" xfId="404" xr:uid="{00000000-0005-0000-0000-000083010000}"/>
    <cellStyle name="Input 3 2 4 2 2" xfId="405" xr:uid="{00000000-0005-0000-0000-000084010000}"/>
    <cellStyle name="Input 3 2 4 3" xfId="406" xr:uid="{00000000-0005-0000-0000-000085010000}"/>
    <cellStyle name="Input 3 2 5" xfId="407" xr:uid="{00000000-0005-0000-0000-000086010000}"/>
    <cellStyle name="Input 3 2 5 2" xfId="408" xr:uid="{00000000-0005-0000-0000-000087010000}"/>
    <cellStyle name="Input 3 2 5 2 2" xfId="409" xr:uid="{00000000-0005-0000-0000-000088010000}"/>
    <cellStyle name="Input 3 2 5 3" xfId="410" xr:uid="{00000000-0005-0000-0000-000089010000}"/>
    <cellStyle name="Input 3 2 6" xfId="411" xr:uid="{00000000-0005-0000-0000-00008A010000}"/>
    <cellStyle name="Input 3 2 6 2" xfId="412" xr:uid="{00000000-0005-0000-0000-00008B010000}"/>
    <cellStyle name="Input 3 2 6 2 2" xfId="413" xr:uid="{00000000-0005-0000-0000-00008C010000}"/>
    <cellStyle name="Input 3 2 6 3" xfId="414" xr:uid="{00000000-0005-0000-0000-00008D010000}"/>
    <cellStyle name="Input 3 2 7" xfId="415" xr:uid="{00000000-0005-0000-0000-00008E010000}"/>
    <cellStyle name="Input 3 2 7 2" xfId="416" xr:uid="{00000000-0005-0000-0000-00008F010000}"/>
    <cellStyle name="Input 3 2 7 2 2" xfId="417" xr:uid="{00000000-0005-0000-0000-000090010000}"/>
    <cellStyle name="Input 3 2 7 3" xfId="418" xr:uid="{00000000-0005-0000-0000-000091010000}"/>
    <cellStyle name="Input 3 2 8" xfId="419" xr:uid="{00000000-0005-0000-0000-000092010000}"/>
    <cellStyle name="Input 3 2 8 2" xfId="420" xr:uid="{00000000-0005-0000-0000-000093010000}"/>
    <cellStyle name="Input 3 2 8 2 2" xfId="421" xr:uid="{00000000-0005-0000-0000-000094010000}"/>
    <cellStyle name="Input 3 2 8 3" xfId="422" xr:uid="{00000000-0005-0000-0000-000095010000}"/>
    <cellStyle name="Input 3 2 9" xfId="423" xr:uid="{00000000-0005-0000-0000-000096010000}"/>
    <cellStyle name="Input 3 2 9 2" xfId="424" xr:uid="{00000000-0005-0000-0000-000097010000}"/>
    <cellStyle name="Input 3 3" xfId="425" xr:uid="{00000000-0005-0000-0000-000098010000}"/>
    <cellStyle name="Input 3 3 2" xfId="426" xr:uid="{00000000-0005-0000-0000-000099010000}"/>
    <cellStyle name="Input 3 3 2 2" xfId="427" xr:uid="{00000000-0005-0000-0000-00009A010000}"/>
    <cellStyle name="Input 3 3 3" xfId="428" xr:uid="{00000000-0005-0000-0000-00009B010000}"/>
    <cellStyle name="Input 3 4" xfId="429" xr:uid="{00000000-0005-0000-0000-00009C010000}"/>
    <cellStyle name="Input 3 4 2" xfId="430" xr:uid="{00000000-0005-0000-0000-00009D010000}"/>
    <cellStyle name="Input 3 4 2 2" xfId="431" xr:uid="{00000000-0005-0000-0000-00009E010000}"/>
    <cellStyle name="Input 3 4 3" xfId="432" xr:uid="{00000000-0005-0000-0000-00009F010000}"/>
    <cellStyle name="Input 3 5" xfId="433" xr:uid="{00000000-0005-0000-0000-0000A0010000}"/>
    <cellStyle name="Input 3 5 2" xfId="434" xr:uid="{00000000-0005-0000-0000-0000A1010000}"/>
    <cellStyle name="Input 3 5 2 2" xfId="435" xr:uid="{00000000-0005-0000-0000-0000A2010000}"/>
    <cellStyle name="Input 3 5 3" xfId="436" xr:uid="{00000000-0005-0000-0000-0000A3010000}"/>
    <cellStyle name="Input 3 6" xfId="437" xr:uid="{00000000-0005-0000-0000-0000A4010000}"/>
    <cellStyle name="Input 3 6 2" xfId="438" xr:uid="{00000000-0005-0000-0000-0000A5010000}"/>
    <cellStyle name="Input 3 6 2 2" xfId="439" xr:uid="{00000000-0005-0000-0000-0000A6010000}"/>
    <cellStyle name="Input 3 6 3" xfId="440" xr:uid="{00000000-0005-0000-0000-0000A7010000}"/>
    <cellStyle name="Input 3 7" xfId="441" xr:uid="{00000000-0005-0000-0000-0000A8010000}"/>
    <cellStyle name="Input 3 7 2" xfId="442" xr:uid="{00000000-0005-0000-0000-0000A9010000}"/>
    <cellStyle name="Input 3 7 2 2" xfId="443" xr:uid="{00000000-0005-0000-0000-0000AA010000}"/>
    <cellStyle name="Input 3 7 3" xfId="444" xr:uid="{00000000-0005-0000-0000-0000AB010000}"/>
    <cellStyle name="Input 3 8" xfId="445" xr:uid="{00000000-0005-0000-0000-0000AC010000}"/>
    <cellStyle name="Input 3 8 2" xfId="446" xr:uid="{00000000-0005-0000-0000-0000AD010000}"/>
    <cellStyle name="Input 3 8 2 2" xfId="447" xr:uid="{00000000-0005-0000-0000-0000AE010000}"/>
    <cellStyle name="Input 3 8 3" xfId="448" xr:uid="{00000000-0005-0000-0000-0000AF010000}"/>
    <cellStyle name="Input 3 9" xfId="449" xr:uid="{00000000-0005-0000-0000-0000B0010000}"/>
    <cellStyle name="Input 3 9 2" xfId="450" xr:uid="{00000000-0005-0000-0000-0000B1010000}"/>
    <cellStyle name="Input 3 9 2 2" xfId="451" xr:uid="{00000000-0005-0000-0000-0000B2010000}"/>
    <cellStyle name="Input 3 9 3" xfId="452" xr:uid="{00000000-0005-0000-0000-0000B3010000}"/>
    <cellStyle name="Input 4" xfId="453" xr:uid="{00000000-0005-0000-0000-0000B4010000}"/>
    <cellStyle name="Input 4 10" xfId="454" xr:uid="{00000000-0005-0000-0000-0000B5010000}"/>
    <cellStyle name="Input 4 10 2" xfId="455" xr:uid="{00000000-0005-0000-0000-0000B6010000}"/>
    <cellStyle name="Input 4 11" xfId="456" xr:uid="{00000000-0005-0000-0000-0000B7010000}"/>
    <cellStyle name="Input 4 2" xfId="457" xr:uid="{00000000-0005-0000-0000-0000B8010000}"/>
    <cellStyle name="Input 4 2 10" xfId="458" xr:uid="{00000000-0005-0000-0000-0000B9010000}"/>
    <cellStyle name="Input 4 2 2" xfId="459" xr:uid="{00000000-0005-0000-0000-0000BA010000}"/>
    <cellStyle name="Input 4 2 2 2" xfId="460" xr:uid="{00000000-0005-0000-0000-0000BB010000}"/>
    <cellStyle name="Input 4 2 2 2 2" xfId="461" xr:uid="{00000000-0005-0000-0000-0000BC010000}"/>
    <cellStyle name="Input 4 2 2 3" xfId="462" xr:uid="{00000000-0005-0000-0000-0000BD010000}"/>
    <cellStyle name="Input 4 2 3" xfId="463" xr:uid="{00000000-0005-0000-0000-0000BE010000}"/>
    <cellStyle name="Input 4 2 3 2" xfId="464" xr:uid="{00000000-0005-0000-0000-0000BF010000}"/>
    <cellStyle name="Input 4 2 3 2 2" xfId="465" xr:uid="{00000000-0005-0000-0000-0000C0010000}"/>
    <cellStyle name="Input 4 2 3 3" xfId="466" xr:uid="{00000000-0005-0000-0000-0000C1010000}"/>
    <cellStyle name="Input 4 2 4" xfId="467" xr:uid="{00000000-0005-0000-0000-0000C2010000}"/>
    <cellStyle name="Input 4 2 4 2" xfId="468" xr:uid="{00000000-0005-0000-0000-0000C3010000}"/>
    <cellStyle name="Input 4 2 4 2 2" xfId="469" xr:uid="{00000000-0005-0000-0000-0000C4010000}"/>
    <cellStyle name="Input 4 2 4 3" xfId="470" xr:uid="{00000000-0005-0000-0000-0000C5010000}"/>
    <cellStyle name="Input 4 2 5" xfId="471" xr:uid="{00000000-0005-0000-0000-0000C6010000}"/>
    <cellStyle name="Input 4 2 5 2" xfId="472" xr:uid="{00000000-0005-0000-0000-0000C7010000}"/>
    <cellStyle name="Input 4 2 5 2 2" xfId="473" xr:uid="{00000000-0005-0000-0000-0000C8010000}"/>
    <cellStyle name="Input 4 2 5 3" xfId="474" xr:uid="{00000000-0005-0000-0000-0000C9010000}"/>
    <cellStyle name="Input 4 2 6" xfId="475" xr:uid="{00000000-0005-0000-0000-0000CA010000}"/>
    <cellStyle name="Input 4 2 6 2" xfId="476" xr:uid="{00000000-0005-0000-0000-0000CB010000}"/>
    <cellStyle name="Input 4 2 6 2 2" xfId="477" xr:uid="{00000000-0005-0000-0000-0000CC010000}"/>
    <cellStyle name="Input 4 2 6 3" xfId="478" xr:uid="{00000000-0005-0000-0000-0000CD010000}"/>
    <cellStyle name="Input 4 2 7" xfId="479" xr:uid="{00000000-0005-0000-0000-0000CE010000}"/>
    <cellStyle name="Input 4 2 7 2" xfId="480" xr:uid="{00000000-0005-0000-0000-0000CF010000}"/>
    <cellStyle name="Input 4 2 7 2 2" xfId="481" xr:uid="{00000000-0005-0000-0000-0000D0010000}"/>
    <cellStyle name="Input 4 2 7 3" xfId="482" xr:uid="{00000000-0005-0000-0000-0000D1010000}"/>
    <cellStyle name="Input 4 2 8" xfId="483" xr:uid="{00000000-0005-0000-0000-0000D2010000}"/>
    <cellStyle name="Input 4 2 8 2" xfId="484" xr:uid="{00000000-0005-0000-0000-0000D3010000}"/>
    <cellStyle name="Input 4 2 8 2 2" xfId="485" xr:uid="{00000000-0005-0000-0000-0000D4010000}"/>
    <cellStyle name="Input 4 2 8 3" xfId="486" xr:uid="{00000000-0005-0000-0000-0000D5010000}"/>
    <cellStyle name="Input 4 2 9" xfId="487" xr:uid="{00000000-0005-0000-0000-0000D6010000}"/>
    <cellStyle name="Input 4 2 9 2" xfId="488" xr:uid="{00000000-0005-0000-0000-0000D7010000}"/>
    <cellStyle name="Input 4 3" xfId="489" xr:uid="{00000000-0005-0000-0000-0000D8010000}"/>
    <cellStyle name="Input 4 3 2" xfId="490" xr:uid="{00000000-0005-0000-0000-0000D9010000}"/>
    <cellStyle name="Input 4 3 2 2" xfId="491" xr:uid="{00000000-0005-0000-0000-0000DA010000}"/>
    <cellStyle name="Input 4 3 3" xfId="492" xr:uid="{00000000-0005-0000-0000-0000DB010000}"/>
    <cellStyle name="Input 4 4" xfId="493" xr:uid="{00000000-0005-0000-0000-0000DC010000}"/>
    <cellStyle name="Input 4 4 2" xfId="494" xr:uid="{00000000-0005-0000-0000-0000DD010000}"/>
    <cellStyle name="Input 4 4 2 2" xfId="495" xr:uid="{00000000-0005-0000-0000-0000DE010000}"/>
    <cellStyle name="Input 4 4 3" xfId="496" xr:uid="{00000000-0005-0000-0000-0000DF010000}"/>
    <cellStyle name="Input 4 5" xfId="497" xr:uid="{00000000-0005-0000-0000-0000E0010000}"/>
    <cellStyle name="Input 4 5 2" xfId="498" xr:uid="{00000000-0005-0000-0000-0000E1010000}"/>
    <cellStyle name="Input 4 5 2 2" xfId="499" xr:uid="{00000000-0005-0000-0000-0000E2010000}"/>
    <cellStyle name="Input 4 5 3" xfId="500" xr:uid="{00000000-0005-0000-0000-0000E3010000}"/>
    <cellStyle name="Input 4 6" xfId="501" xr:uid="{00000000-0005-0000-0000-0000E4010000}"/>
    <cellStyle name="Input 4 6 2" xfId="502" xr:uid="{00000000-0005-0000-0000-0000E5010000}"/>
    <cellStyle name="Input 4 6 2 2" xfId="503" xr:uid="{00000000-0005-0000-0000-0000E6010000}"/>
    <cellStyle name="Input 4 6 3" xfId="504" xr:uid="{00000000-0005-0000-0000-0000E7010000}"/>
    <cellStyle name="Input 4 7" xfId="505" xr:uid="{00000000-0005-0000-0000-0000E8010000}"/>
    <cellStyle name="Input 4 7 2" xfId="506" xr:uid="{00000000-0005-0000-0000-0000E9010000}"/>
    <cellStyle name="Input 4 7 2 2" xfId="507" xr:uid="{00000000-0005-0000-0000-0000EA010000}"/>
    <cellStyle name="Input 4 7 3" xfId="508" xr:uid="{00000000-0005-0000-0000-0000EB010000}"/>
    <cellStyle name="Input 4 8" xfId="509" xr:uid="{00000000-0005-0000-0000-0000EC010000}"/>
    <cellStyle name="Input 4 8 2" xfId="510" xr:uid="{00000000-0005-0000-0000-0000ED010000}"/>
    <cellStyle name="Input 4 8 2 2" xfId="511" xr:uid="{00000000-0005-0000-0000-0000EE010000}"/>
    <cellStyle name="Input 4 8 3" xfId="512" xr:uid="{00000000-0005-0000-0000-0000EF010000}"/>
    <cellStyle name="Input 4 9" xfId="513" xr:uid="{00000000-0005-0000-0000-0000F0010000}"/>
    <cellStyle name="Input 4 9 2" xfId="514" xr:uid="{00000000-0005-0000-0000-0000F1010000}"/>
    <cellStyle name="Input 4 9 2 2" xfId="515" xr:uid="{00000000-0005-0000-0000-0000F2010000}"/>
    <cellStyle name="Input 4 9 3" xfId="516" xr:uid="{00000000-0005-0000-0000-0000F3010000}"/>
    <cellStyle name="Invisible" xfId="517" xr:uid="{00000000-0005-0000-0000-0000F4010000}"/>
    <cellStyle name="Linked Cell 2" xfId="518" xr:uid="{00000000-0005-0000-0000-0000F5010000}"/>
    <cellStyle name="Linked Cell 2 2" xfId="519" xr:uid="{00000000-0005-0000-0000-0000F6010000}"/>
    <cellStyle name="Linked Cell 3" xfId="520" xr:uid="{00000000-0005-0000-0000-0000F7010000}"/>
    <cellStyle name="Linked Cell 4" xfId="521" xr:uid="{00000000-0005-0000-0000-0000F8010000}"/>
    <cellStyle name="Neutral 2" xfId="522" xr:uid="{00000000-0005-0000-0000-0000F9010000}"/>
    <cellStyle name="Neutral 2 2" xfId="523" xr:uid="{00000000-0005-0000-0000-0000FA010000}"/>
    <cellStyle name="Neutral 3" xfId="524" xr:uid="{00000000-0005-0000-0000-0000FB010000}"/>
    <cellStyle name="Neutral 4" xfId="525" xr:uid="{00000000-0005-0000-0000-0000FC010000}"/>
    <cellStyle name="NewColumnHeaderNormal" xfId="526" xr:uid="{00000000-0005-0000-0000-0000FD010000}"/>
    <cellStyle name="NewSectionHeaderNormal" xfId="527" xr:uid="{00000000-0005-0000-0000-0000FE010000}"/>
    <cellStyle name="NewTitleNormal" xfId="528" xr:uid="{00000000-0005-0000-0000-0000FF010000}"/>
    <cellStyle name="Normal" xfId="0" builtinId="0"/>
    <cellStyle name="Normal 10" xfId="529" xr:uid="{00000000-0005-0000-0000-000001020000}"/>
    <cellStyle name="Normal 11" xfId="530" xr:uid="{00000000-0005-0000-0000-000002020000}"/>
    <cellStyle name="Normal 11 2" xfId="983" xr:uid="{00000000-0005-0000-0000-000003020000}"/>
    <cellStyle name="Normal 2" xfId="15" xr:uid="{00000000-0005-0000-0000-000003020000}"/>
    <cellStyle name="Normal 2 2" xfId="16" xr:uid="{00000000-0005-0000-0000-000004020000}"/>
    <cellStyle name="Normal 2 2 2" xfId="28" xr:uid="{00000000-0005-0000-0000-000005020000}"/>
    <cellStyle name="Normal 2 2 2 2" xfId="29" xr:uid="{00000000-0005-0000-0000-000006020000}"/>
    <cellStyle name="Normal 2 2 2 3" xfId="531" xr:uid="{00000000-0005-0000-0000-000007020000}"/>
    <cellStyle name="Normal 2 3" xfId="532" xr:uid="{00000000-0005-0000-0000-000008020000}"/>
    <cellStyle name="Normal 2 4" xfId="533" xr:uid="{00000000-0005-0000-0000-000009020000}"/>
    <cellStyle name="Normal 2 5" xfId="534" xr:uid="{00000000-0005-0000-0000-00000A020000}"/>
    <cellStyle name="Normal 3" xfId="17" xr:uid="{00000000-0005-0000-0000-00000B020000}"/>
    <cellStyle name="Normal 3 2" xfId="535" xr:uid="{00000000-0005-0000-0000-00000C020000}"/>
    <cellStyle name="Normal 3 2 2" xfId="536" xr:uid="{00000000-0005-0000-0000-00000D020000}"/>
    <cellStyle name="Normal 3 2 2 2" xfId="537" xr:uid="{00000000-0005-0000-0000-00000E020000}"/>
    <cellStyle name="Normal 3 2 2 3" xfId="538" xr:uid="{00000000-0005-0000-0000-00000F020000}"/>
    <cellStyle name="Normal 3 3" xfId="539" xr:uid="{00000000-0005-0000-0000-000010020000}"/>
    <cellStyle name="Normal 4" xfId="18" xr:uid="{00000000-0005-0000-0000-000011020000}"/>
    <cellStyle name="Normal 4 2" xfId="19" xr:uid="{00000000-0005-0000-0000-000012020000}"/>
    <cellStyle name="Normal 4 2 2" xfId="540" xr:uid="{00000000-0005-0000-0000-000013020000}"/>
    <cellStyle name="Normal 4 2 3" xfId="541" xr:uid="{00000000-0005-0000-0000-000014020000}"/>
    <cellStyle name="Normal 5" xfId="20" xr:uid="{00000000-0005-0000-0000-000015020000}"/>
    <cellStyle name="Normal 5 2" xfId="31" xr:uid="{00000000-0005-0000-0000-000016020000}"/>
    <cellStyle name="Normal 5 2 2" xfId="542" xr:uid="{00000000-0005-0000-0000-000017020000}"/>
    <cellStyle name="Normal 5 2 3" xfId="543" xr:uid="{00000000-0005-0000-0000-000018020000}"/>
    <cellStyle name="Normal 5 2 4" xfId="544" xr:uid="{00000000-0005-0000-0000-000019020000}"/>
    <cellStyle name="Normal 5 3" xfId="545" xr:uid="{00000000-0005-0000-0000-00001A020000}"/>
    <cellStyle name="Normal 5 3 2" xfId="546" xr:uid="{00000000-0005-0000-0000-00001B020000}"/>
    <cellStyle name="Normal 5 3 3" xfId="547" xr:uid="{00000000-0005-0000-0000-00001C020000}"/>
    <cellStyle name="Normal 5 3 4" xfId="548" xr:uid="{00000000-0005-0000-0000-00001D020000}"/>
    <cellStyle name="Normal 5 4" xfId="549" xr:uid="{00000000-0005-0000-0000-00001E020000}"/>
    <cellStyle name="Normal 5 4 2" xfId="550" xr:uid="{00000000-0005-0000-0000-00001F020000}"/>
    <cellStyle name="Normal 5 4 3" xfId="551" xr:uid="{00000000-0005-0000-0000-000020020000}"/>
    <cellStyle name="Normal 5 4 4" xfId="552" xr:uid="{00000000-0005-0000-0000-000021020000}"/>
    <cellStyle name="Normal 5 5" xfId="553" xr:uid="{00000000-0005-0000-0000-000022020000}"/>
    <cellStyle name="Normal 5 6" xfId="554" xr:uid="{00000000-0005-0000-0000-000023020000}"/>
    <cellStyle name="Normal 5 7" xfId="555" xr:uid="{00000000-0005-0000-0000-000024020000}"/>
    <cellStyle name="Normal 6" xfId="21" xr:uid="{00000000-0005-0000-0000-000025020000}"/>
    <cellStyle name="Normal 6 2" xfId="22" xr:uid="{00000000-0005-0000-0000-000026020000}"/>
    <cellStyle name="Normal 7" xfId="23" xr:uid="{00000000-0005-0000-0000-000027020000}"/>
    <cellStyle name="Normal 7 2" xfId="556" xr:uid="{00000000-0005-0000-0000-000028020000}"/>
    <cellStyle name="Normal 7 3" xfId="557" xr:uid="{00000000-0005-0000-0000-000029020000}"/>
    <cellStyle name="Normal 7 4" xfId="558" xr:uid="{00000000-0005-0000-0000-00002A020000}"/>
    <cellStyle name="Normal 7 5" xfId="559" xr:uid="{00000000-0005-0000-0000-00002B020000}"/>
    <cellStyle name="Normal 8" xfId="560" xr:uid="{00000000-0005-0000-0000-00002C020000}"/>
    <cellStyle name="Normal 8 2" xfId="561" xr:uid="{00000000-0005-0000-0000-00002D020000}"/>
    <cellStyle name="Normal 8 2 2" xfId="562" xr:uid="{00000000-0005-0000-0000-00002E020000}"/>
    <cellStyle name="Normal 8 2 2 2" xfId="563" xr:uid="{00000000-0005-0000-0000-00002F020000}"/>
    <cellStyle name="Normal 8 2 3" xfId="564" xr:uid="{00000000-0005-0000-0000-000030020000}"/>
    <cellStyle name="Normal 8 3" xfId="565" xr:uid="{00000000-0005-0000-0000-000031020000}"/>
    <cellStyle name="Normal 9" xfId="566" xr:uid="{00000000-0005-0000-0000-000032020000}"/>
    <cellStyle name="Normal 9 2" xfId="567" xr:uid="{00000000-0005-0000-0000-000033020000}"/>
    <cellStyle name="Normal_PSCB financials reporting template" xfId="2" xr:uid="{00000000-0005-0000-0000-000034020000}"/>
    <cellStyle name="Note 2" xfId="568" xr:uid="{00000000-0005-0000-0000-000035020000}"/>
    <cellStyle name="Note 2 2" xfId="569" xr:uid="{00000000-0005-0000-0000-000036020000}"/>
    <cellStyle name="Note 2 3" xfId="570" xr:uid="{00000000-0005-0000-0000-000037020000}"/>
    <cellStyle name="Note 2 4" xfId="571" xr:uid="{00000000-0005-0000-0000-000038020000}"/>
    <cellStyle name="Note 2 5" xfId="572" xr:uid="{00000000-0005-0000-0000-000039020000}"/>
    <cellStyle name="Note 3" xfId="573" xr:uid="{00000000-0005-0000-0000-00003A020000}"/>
    <cellStyle name="Note 3 10" xfId="574" xr:uid="{00000000-0005-0000-0000-00003B020000}"/>
    <cellStyle name="Note 3 10 2" xfId="575" xr:uid="{00000000-0005-0000-0000-00003C020000}"/>
    <cellStyle name="Note 3 11" xfId="576" xr:uid="{00000000-0005-0000-0000-00003D020000}"/>
    <cellStyle name="Note 3 2" xfId="577" xr:uid="{00000000-0005-0000-0000-00003E020000}"/>
    <cellStyle name="Note 3 2 10" xfId="578" xr:uid="{00000000-0005-0000-0000-00003F020000}"/>
    <cellStyle name="Note 3 2 2" xfId="579" xr:uid="{00000000-0005-0000-0000-000040020000}"/>
    <cellStyle name="Note 3 2 2 2" xfId="580" xr:uid="{00000000-0005-0000-0000-000041020000}"/>
    <cellStyle name="Note 3 2 2 2 2" xfId="581" xr:uid="{00000000-0005-0000-0000-000042020000}"/>
    <cellStyle name="Note 3 2 2 3" xfId="582" xr:uid="{00000000-0005-0000-0000-000043020000}"/>
    <cellStyle name="Note 3 2 3" xfId="583" xr:uid="{00000000-0005-0000-0000-000044020000}"/>
    <cellStyle name="Note 3 2 3 2" xfId="584" xr:uid="{00000000-0005-0000-0000-000045020000}"/>
    <cellStyle name="Note 3 2 3 2 2" xfId="585" xr:uid="{00000000-0005-0000-0000-000046020000}"/>
    <cellStyle name="Note 3 2 3 3" xfId="586" xr:uid="{00000000-0005-0000-0000-000047020000}"/>
    <cellStyle name="Note 3 2 4" xfId="587" xr:uid="{00000000-0005-0000-0000-000048020000}"/>
    <cellStyle name="Note 3 2 4 2" xfId="588" xr:uid="{00000000-0005-0000-0000-000049020000}"/>
    <cellStyle name="Note 3 2 4 2 2" xfId="589" xr:uid="{00000000-0005-0000-0000-00004A020000}"/>
    <cellStyle name="Note 3 2 4 3" xfId="590" xr:uid="{00000000-0005-0000-0000-00004B020000}"/>
    <cellStyle name="Note 3 2 5" xfId="591" xr:uid="{00000000-0005-0000-0000-00004C020000}"/>
    <cellStyle name="Note 3 2 5 2" xfId="592" xr:uid="{00000000-0005-0000-0000-00004D020000}"/>
    <cellStyle name="Note 3 2 5 2 2" xfId="593" xr:uid="{00000000-0005-0000-0000-00004E020000}"/>
    <cellStyle name="Note 3 2 5 3" xfId="594" xr:uid="{00000000-0005-0000-0000-00004F020000}"/>
    <cellStyle name="Note 3 2 6" xfId="595" xr:uid="{00000000-0005-0000-0000-000050020000}"/>
    <cellStyle name="Note 3 2 6 2" xfId="596" xr:uid="{00000000-0005-0000-0000-000051020000}"/>
    <cellStyle name="Note 3 2 6 2 2" xfId="597" xr:uid="{00000000-0005-0000-0000-000052020000}"/>
    <cellStyle name="Note 3 2 6 3" xfId="598" xr:uid="{00000000-0005-0000-0000-000053020000}"/>
    <cellStyle name="Note 3 2 7" xfId="599" xr:uid="{00000000-0005-0000-0000-000054020000}"/>
    <cellStyle name="Note 3 2 7 2" xfId="600" xr:uid="{00000000-0005-0000-0000-000055020000}"/>
    <cellStyle name="Note 3 2 7 2 2" xfId="601" xr:uid="{00000000-0005-0000-0000-000056020000}"/>
    <cellStyle name="Note 3 2 7 3" xfId="602" xr:uid="{00000000-0005-0000-0000-000057020000}"/>
    <cellStyle name="Note 3 2 8" xfId="603" xr:uid="{00000000-0005-0000-0000-000058020000}"/>
    <cellStyle name="Note 3 2 8 2" xfId="604" xr:uid="{00000000-0005-0000-0000-000059020000}"/>
    <cellStyle name="Note 3 2 8 2 2" xfId="605" xr:uid="{00000000-0005-0000-0000-00005A020000}"/>
    <cellStyle name="Note 3 2 8 3" xfId="606" xr:uid="{00000000-0005-0000-0000-00005B020000}"/>
    <cellStyle name="Note 3 2 9" xfId="607" xr:uid="{00000000-0005-0000-0000-00005C020000}"/>
    <cellStyle name="Note 3 2 9 2" xfId="608" xr:uid="{00000000-0005-0000-0000-00005D020000}"/>
    <cellStyle name="Note 3 3" xfId="609" xr:uid="{00000000-0005-0000-0000-00005E020000}"/>
    <cellStyle name="Note 3 3 2" xfId="610" xr:uid="{00000000-0005-0000-0000-00005F020000}"/>
    <cellStyle name="Note 3 3 2 2" xfId="611" xr:uid="{00000000-0005-0000-0000-000060020000}"/>
    <cellStyle name="Note 3 3 3" xfId="612" xr:uid="{00000000-0005-0000-0000-000061020000}"/>
    <cellStyle name="Note 3 4" xfId="613" xr:uid="{00000000-0005-0000-0000-000062020000}"/>
    <cellStyle name="Note 3 4 2" xfId="614" xr:uid="{00000000-0005-0000-0000-000063020000}"/>
    <cellStyle name="Note 3 4 2 2" xfId="615" xr:uid="{00000000-0005-0000-0000-000064020000}"/>
    <cellStyle name="Note 3 4 3" xfId="616" xr:uid="{00000000-0005-0000-0000-000065020000}"/>
    <cellStyle name="Note 3 5" xfId="617" xr:uid="{00000000-0005-0000-0000-000066020000}"/>
    <cellStyle name="Note 3 5 2" xfId="618" xr:uid="{00000000-0005-0000-0000-000067020000}"/>
    <cellStyle name="Note 3 5 2 2" xfId="619" xr:uid="{00000000-0005-0000-0000-000068020000}"/>
    <cellStyle name="Note 3 5 3" xfId="620" xr:uid="{00000000-0005-0000-0000-000069020000}"/>
    <cellStyle name="Note 3 6" xfId="621" xr:uid="{00000000-0005-0000-0000-00006A020000}"/>
    <cellStyle name="Note 3 6 2" xfId="622" xr:uid="{00000000-0005-0000-0000-00006B020000}"/>
    <cellStyle name="Note 3 6 2 2" xfId="623" xr:uid="{00000000-0005-0000-0000-00006C020000}"/>
    <cellStyle name="Note 3 6 3" xfId="624" xr:uid="{00000000-0005-0000-0000-00006D020000}"/>
    <cellStyle name="Note 3 7" xfId="625" xr:uid="{00000000-0005-0000-0000-00006E020000}"/>
    <cellStyle name="Note 3 7 2" xfId="626" xr:uid="{00000000-0005-0000-0000-00006F020000}"/>
    <cellStyle name="Note 3 7 2 2" xfId="627" xr:uid="{00000000-0005-0000-0000-000070020000}"/>
    <cellStyle name="Note 3 7 3" xfId="628" xr:uid="{00000000-0005-0000-0000-000071020000}"/>
    <cellStyle name="Note 3 8" xfId="629" xr:uid="{00000000-0005-0000-0000-000072020000}"/>
    <cellStyle name="Note 3 8 2" xfId="630" xr:uid="{00000000-0005-0000-0000-000073020000}"/>
    <cellStyle name="Note 3 8 2 2" xfId="631" xr:uid="{00000000-0005-0000-0000-000074020000}"/>
    <cellStyle name="Note 3 8 3" xfId="632" xr:uid="{00000000-0005-0000-0000-000075020000}"/>
    <cellStyle name="Note 3 9" xfId="633" xr:uid="{00000000-0005-0000-0000-000076020000}"/>
    <cellStyle name="Note 3 9 2" xfId="634" xr:uid="{00000000-0005-0000-0000-000077020000}"/>
    <cellStyle name="Note 3 9 2 2" xfId="635" xr:uid="{00000000-0005-0000-0000-000078020000}"/>
    <cellStyle name="Note 3 9 3" xfId="636" xr:uid="{00000000-0005-0000-0000-000079020000}"/>
    <cellStyle name="Note 4" xfId="637" xr:uid="{00000000-0005-0000-0000-00007A020000}"/>
    <cellStyle name="Note 5" xfId="638" xr:uid="{00000000-0005-0000-0000-00007B020000}"/>
    <cellStyle name="Note 5 10" xfId="639" xr:uid="{00000000-0005-0000-0000-00007C020000}"/>
    <cellStyle name="Note 5 10 2" xfId="640" xr:uid="{00000000-0005-0000-0000-00007D020000}"/>
    <cellStyle name="Note 5 11" xfId="641" xr:uid="{00000000-0005-0000-0000-00007E020000}"/>
    <cellStyle name="Note 5 2" xfId="642" xr:uid="{00000000-0005-0000-0000-00007F020000}"/>
    <cellStyle name="Note 5 2 10" xfId="643" xr:uid="{00000000-0005-0000-0000-000080020000}"/>
    <cellStyle name="Note 5 2 2" xfId="644" xr:uid="{00000000-0005-0000-0000-000081020000}"/>
    <cellStyle name="Note 5 2 2 2" xfId="645" xr:uid="{00000000-0005-0000-0000-000082020000}"/>
    <cellStyle name="Note 5 2 2 2 2" xfId="646" xr:uid="{00000000-0005-0000-0000-000083020000}"/>
    <cellStyle name="Note 5 2 2 3" xfId="647" xr:uid="{00000000-0005-0000-0000-000084020000}"/>
    <cellStyle name="Note 5 2 3" xfId="648" xr:uid="{00000000-0005-0000-0000-000085020000}"/>
    <cellStyle name="Note 5 2 3 2" xfId="649" xr:uid="{00000000-0005-0000-0000-000086020000}"/>
    <cellStyle name="Note 5 2 3 2 2" xfId="650" xr:uid="{00000000-0005-0000-0000-000087020000}"/>
    <cellStyle name="Note 5 2 3 3" xfId="651" xr:uid="{00000000-0005-0000-0000-000088020000}"/>
    <cellStyle name="Note 5 2 4" xfId="652" xr:uid="{00000000-0005-0000-0000-000089020000}"/>
    <cellStyle name="Note 5 2 4 2" xfId="653" xr:uid="{00000000-0005-0000-0000-00008A020000}"/>
    <cellStyle name="Note 5 2 4 2 2" xfId="654" xr:uid="{00000000-0005-0000-0000-00008B020000}"/>
    <cellStyle name="Note 5 2 4 3" xfId="655" xr:uid="{00000000-0005-0000-0000-00008C020000}"/>
    <cellStyle name="Note 5 2 5" xfId="656" xr:uid="{00000000-0005-0000-0000-00008D020000}"/>
    <cellStyle name="Note 5 2 5 2" xfId="657" xr:uid="{00000000-0005-0000-0000-00008E020000}"/>
    <cellStyle name="Note 5 2 5 2 2" xfId="658" xr:uid="{00000000-0005-0000-0000-00008F020000}"/>
    <cellStyle name="Note 5 2 5 3" xfId="659" xr:uid="{00000000-0005-0000-0000-000090020000}"/>
    <cellStyle name="Note 5 2 6" xfId="660" xr:uid="{00000000-0005-0000-0000-000091020000}"/>
    <cellStyle name="Note 5 2 6 2" xfId="661" xr:uid="{00000000-0005-0000-0000-000092020000}"/>
    <cellStyle name="Note 5 2 6 2 2" xfId="662" xr:uid="{00000000-0005-0000-0000-000093020000}"/>
    <cellStyle name="Note 5 2 6 3" xfId="663" xr:uid="{00000000-0005-0000-0000-000094020000}"/>
    <cellStyle name="Note 5 2 7" xfId="664" xr:uid="{00000000-0005-0000-0000-000095020000}"/>
    <cellStyle name="Note 5 2 7 2" xfId="665" xr:uid="{00000000-0005-0000-0000-000096020000}"/>
    <cellStyle name="Note 5 2 7 2 2" xfId="666" xr:uid="{00000000-0005-0000-0000-000097020000}"/>
    <cellStyle name="Note 5 2 7 3" xfId="667" xr:uid="{00000000-0005-0000-0000-000098020000}"/>
    <cellStyle name="Note 5 2 8" xfId="668" xr:uid="{00000000-0005-0000-0000-000099020000}"/>
    <cellStyle name="Note 5 2 8 2" xfId="669" xr:uid="{00000000-0005-0000-0000-00009A020000}"/>
    <cellStyle name="Note 5 2 8 2 2" xfId="670" xr:uid="{00000000-0005-0000-0000-00009B020000}"/>
    <cellStyle name="Note 5 2 8 3" xfId="671" xr:uid="{00000000-0005-0000-0000-00009C020000}"/>
    <cellStyle name="Note 5 2 9" xfId="672" xr:uid="{00000000-0005-0000-0000-00009D020000}"/>
    <cellStyle name="Note 5 2 9 2" xfId="673" xr:uid="{00000000-0005-0000-0000-00009E020000}"/>
    <cellStyle name="Note 5 3" xfId="674" xr:uid="{00000000-0005-0000-0000-00009F020000}"/>
    <cellStyle name="Note 5 3 2" xfId="675" xr:uid="{00000000-0005-0000-0000-0000A0020000}"/>
    <cellStyle name="Note 5 3 2 2" xfId="676" xr:uid="{00000000-0005-0000-0000-0000A1020000}"/>
    <cellStyle name="Note 5 3 3" xfId="677" xr:uid="{00000000-0005-0000-0000-0000A2020000}"/>
    <cellStyle name="Note 5 4" xfId="678" xr:uid="{00000000-0005-0000-0000-0000A3020000}"/>
    <cellStyle name="Note 5 4 2" xfId="679" xr:uid="{00000000-0005-0000-0000-0000A4020000}"/>
    <cellStyle name="Note 5 4 2 2" xfId="680" xr:uid="{00000000-0005-0000-0000-0000A5020000}"/>
    <cellStyle name="Note 5 4 3" xfId="681" xr:uid="{00000000-0005-0000-0000-0000A6020000}"/>
    <cellStyle name="Note 5 5" xfId="682" xr:uid="{00000000-0005-0000-0000-0000A7020000}"/>
    <cellStyle name="Note 5 5 2" xfId="683" xr:uid="{00000000-0005-0000-0000-0000A8020000}"/>
    <cellStyle name="Note 5 5 2 2" xfId="684" xr:uid="{00000000-0005-0000-0000-0000A9020000}"/>
    <cellStyle name="Note 5 5 3" xfId="685" xr:uid="{00000000-0005-0000-0000-0000AA020000}"/>
    <cellStyle name="Note 5 6" xfId="686" xr:uid="{00000000-0005-0000-0000-0000AB020000}"/>
    <cellStyle name="Note 5 6 2" xfId="687" xr:uid="{00000000-0005-0000-0000-0000AC020000}"/>
    <cellStyle name="Note 5 6 2 2" xfId="688" xr:uid="{00000000-0005-0000-0000-0000AD020000}"/>
    <cellStyle name="Note 5 6 3" xfId="689" xr:uid="{00000000-0005-0000-0000-0000AE020000}"/>
    <cellStyle name="Note 5 7" xfId="690" xr:uid="{00000000-0005-0000-0000-0000AF020000}"/>
    <cellStyle name="Note 5 7 2" xfId="691" xr:uid="{00000000-0005-0000-0000-0000B0020000}"/>
    <cellStyle name="Note 5 7 2 2" xfId="692" xr:uid="{00000000-0005-0000-0000-0000B1020000}"/>
    <cellStyle name="Note 5 7 3" xfId="693" xr:uid="{00000000-0005-0000-0000-0000B2020000}"/>
    <cellStyle name="Note 5 8" xfId="694" xr:uid="{00000000-0005-0000-0000-0000B3020000}"/>
    <cellStyle name="Note 5 8 2" xfId="695" xr:uid="{00000000-0005-0000-0000-0000B4020000}"/>
    <cellStyle name="Note 5 8 2 2" xfId="696" xr:uid="{00000000-0005-0000-0000-0000B5020000}"/>
    <cellStyle name="Note 5 8 3" xfId="697" xr:uid="{00000000-0005-0000-0000-0000B6020000}"/>
    <cellStyle name="Note 5 9" xfId="698" xr:uid="{00000000-0005-0000-0000-0000B7020000}"/>
    <cellStyle name="Note 5 9 2" xfId="699" xr:uid="{00000000-0005-0000-0000-0000B8020000}"/>
    <cellStyle name="Note 5 9 2 2" xfId="700" xr:uid="{00000000-0005-0000-0000-0000B9020000}"/>
    <cellStyle name="Note 5 9 3" xfId="701" xr:uid="{00000000-0005-0000-0000-0000BA020000}"/>
    <cellStyle name="Output 2" xfId="702" xr:uid="{00000000-0005-0000-0000-0000BB020000}"/>
    <cellStyle name="Output 2 2" xfId="703" xr:uid="{00000000-0005-0000-0000-0000BC020000}"/>
    <cellStyle name="Output 3" xfId="704" xr:uid="{00000000-0005-0000-0000-0000BD020000}"/>
    <cellStyle name="Output 3 10" xfId="705" xr:uid="{00000000-0005-0000-0000-0000BE020000}"/>
    <cellStyle name="Output 3 10 2" xfId="706" xr:uid="{00000000-0005-0000-0000-0000BF020000}"/>
    <cellStyle name="Output 3 11" xfId="707" xr:uid="{00000000-0005-0000-0000-0000C0020000}"/>
    <cellStyle name="Output 3 2" xfId="708" xr:uid="{00000000-0005-0000-0000-0000C1020000}"/>
    <cellStyle name="Output 3 2 10" xfId="709" xr:uid="{00000000-0005-0000-0000-0000C2020000}"/>
    <cellStyle name="Output 3 2 2" xfId="710" xr:uid="{00000000-0005-0000-0000-0000C3020000}"/>
    <cellStyle name="Output 3 2 2 2" xfId="711" xr:uid="{00000000-0005-0000-0000-0000C4020000}"/>
    <cellStyle name="Output 3 2 2 2 2" xfId="712" xr:uid="{00000000-0005-0000-0000-0000C5020000}"/>
    <cellStyle name="Output 3 2 2 3" xfId="713" xr:uid="{00000000-0005-0000-0000-0000C6020000}"/>
    <cellStyle name="Output 3 2 3" xfId="714" xr:uid="{00000000-0005-0000-0000-0000C7020000}"/>
    <cellStyle name="Output 3 2 3 2" xfId="715" xr:uid="{00000000-0005-0000-0000-0000C8020000}"/>
    <cellStyle name="Output 3 2 3 2 2" xfId="716" xr:uid="{00000000-0005-0000-0000-0000C9020000}"/>
    <cellStyle name="Output 3 2 3 3" xfId="717" xr:uid="{00000000-0005-0000-0000-0000CA020000}"/>
    <cellStyle name="Output 3 2 4" xfId="718" xr:uid="{00000000-0005-0000-0000-0000CB020000}"/>
    <cellStyle name="Output 3 2 4 2" xfId="719" xr:uid="{00000000-0005-0000-0000-0000CC020000}"/>
    <cellStyle name="Output 3 2 4 2 2" xfId="720" xr:uid="{00000000-0005-0000-0000-0000CD020000}"/>
    <cellStyle name="Output 3 2 4 3" xfId="721" xr:uid="{00000000-0005-0000-0000-0000CE020000}"/>
    <cellStyle name="Output 3 2 5" xfId="722" xr:uid="{00000000-0005-0000-0000-0000CF020000}"/>
    <cellStyle name="Output 3 2 5 2" xfId="723" xr:uid="{00000000-0005-0000-0000-0000D0020000}"/>
    <cellStyle name="Output 3 2 5 2 2" xfId="724" xr:uid="{00000000-0005-0000-0000-0000D1020000}"/>
    <cellStyle name="Output 3 2 5 3" xfId="725" xr:uid="{00000000-0005-0000-0000-0000D2020000}"/>
    <cellStyle name="Output 3 2 6" xfId="726" xr:uid="{00000000-0005-0000-0000-0000D3020000}"/>
    <cellStyle name="Output 3 2 6 2" xfId="727" xr:uid="{00000000-0005-0000-0000-0000D4020000}"/>
    <cellStyle name="Output 3 2 6 2 2" xfId="728" xr:uid="{00000000-0005-0000-0000-0000D5020000}"/>
    <cellStyle name="Output 3 2 6 3" xfId="729" xr:uid="{00000000-0005-0000-0000-0000D6020000}"/>
    <cellStyle name="Output 3 2 7" xfId="730" xr:uid="{00000000-0005-0000-0000-0000D7020000}"/>
    <cellStyle name="Output 3 2 7 2" xfId="731" xr:uid="{00000000-0005-0000-0000-0000D8020000}"/>
    <cellStyle name="Output 3 2 7 2 2" xfId="732" xr:uid="{00000000-0005-0000-0000-0000D9020000}"/>
    <cellStyle name="Output 3 2 7 3" xfId="733" xr:uid="{00000000-0005-0000-0000-0000DA020000}"/>
    <cellStyle name="Output 3 2 8" xfId="734" xr:uid="{00000000-0005-0000-0000-0000DB020000}"/>
    <cellStyle name="Output 3 2 8 2" xfId="735" xr:uid="{00000000-0005-0000-0000-0000DC020000}"/>
    <cellStyle name="Output 3 2 8 2 2" xfId="736" xr:uid="{00000000-0005-0000-0000-0000DD020000}"/>
    <cellStyle name="Output 3 2 8 3" xfId="737" xr:uid="{00000000-0005-0000-0000-0000DE020000}"/>
    <cellStyle name="Output 3 2 9" xfId="738" xr:uid="{00000000-0005-0000-0000-0000DF020000}"/>
    <cellStyle name="Output 3 2 9 2" xfId="739" xr:uid="{00000000-0005-0000-0000-0000E0020000}"/>
    <cellStyle name="Output 3 3" xfId="740" xr:uid="{00000000-0005-0000-0000-0000E1020000}"/>
    <cellStyle name="Output 3 3 2" xfId="741" xr:uid="{00000000-0005-0000-0000-0000E2020000}"/>
    <cellStyle name="Output 3 3 2 2" xfId="742" xr:uid="{00000000-0005-0000-0000-0000E3020000}"/>
    <cellStyle name="Output 3 3 3" xfId="743" xr:uid="{00000000-0005-0000-0000-0000E4020000}"/>
    <cellStyle name="Output 3 4" xfId="744" xr:uid="{00000000-0005-0000-0000-0000E5020000}"/>
    <cellStyle name="Output 3 4 2" xfId="745" xr:uid="{00000000-0005-0000-0000-0000E6020000}"/>
    <cellStyle name="Output 3 4 2 2" xfId="746" xr:uid="{00000000-0005-0000-0000-0000E7020000}"/>
    <cellStyle name="Output 3 4 3" xfId="747" xr:uid="{00000000-0005-0000-0000-0000E8020000}"/>
    <cellStyle name="Output 3 5" xfId="748" xr:uid="{00000000-0005-0000-0000-0000E9020000}"/>
    <cellStyle name="Output 3 5 2" xfId="749" xr:uid="{00000000-0005-0000-0000-0000EA020000}"/>
    <cellStyle name="Output 3 5 2 2" xfId="750" xr:uid="{00000000-0005-0000-0000-0000EB020000}"/>
    <cellStyle name="Output 3 5 3" xfId="751" xr:uid="{00000000-0005-0000-0000-0000EC020000}"/>
    <cellStyle name="Output 3 6" xfId="752" xr:uid="{00000000-0005-0000-0000-0000ED020000}"/>
    <cellStyle name="Output 3 6 2" xfId="753" xr:uid="{00000000-0005-0000-0000-0000EE020000}"/>
    <cellStyle name="Output 3 6 2 2" xfId="754" xr:uid="{00000000-0005-0000-0000-0000EF020000}"/>
    <cellStyle name="Output 3 6 3" xfId="755" xr:uid="{00000000-0005-0000-0000-0000F0020000}"/>
    <cellStyle name="Output 3 7" xfId="756" xr:uid="{00000000-0005-0000-0000-0000F1020000}"/>
    <cellStyle name="Output 3 7 2" xfId="757" xr:uid="{00000000-0005-0000-0000-0000F2020000}"/>
    <cellStyle name="Output 3 7 2 2" xfId="758" xr:uid="{00000000-0005-0000-0000-0000F3020000}"/>
    <cellStyle name="Output 3 7 3" xfId="759" xr:uid="{00000000-0005-0000-0000-0000F4020000}"/>
    <cellStyle name="Output 3 8" xfId="760" xr:uid="{00000000-0005-0000-0000-0000F5020000}"/>
    <cellStyle name="Output 3 8 2" xfId="761" xr:uid="{00000000-0005-0000-0000-0000F6020000}"/>
    <cellStyle name="Output 3 8 2 2" xfId="762" xr:uid="{00000000-0005-0000-0000-0000F7020000}"/>
    <cellStyle name="Output 3 8 3" xfId="763" xr:uid="{00000000-0005-0000-0000-0000F8020000}"/>
    <cellStyle name="Output 3 9" xfId="764" xr:uid="{00000000-0005-0000-0000-0000F9020000}"/>
    <cellStyle name="Output 3 9 2" xfId="765" xr:uid="{00000000-0005-0000-0000-0000FA020000}"/>
    <cellStyle name="Output 3 9 2 2" xfId="766" xr:uid="{00000000-0005-0000-0000-0000FB020000}"/>
    <cellStyle name="Output 3 9 3" xfId="767" xr:uid="{00000000-0005-0000-0000-0000FC020000}"/>
    <cellStyle name="Output 4" xfId="768" xr:uid="{00000000-0005-0000-0000-0000FD020000}"/>
    <cellStyle name="Output 4 10" xfId="769" xr:uid="{00000000-0005-0000-0000-0000FE020000}"/>
    <cellStyle name="Output 4 10 2" xfId="770" xr:uid="{00000000-0005-0000-0000-0000FF020000}"/>
    <cellStyle name="Output 4 11" xfId="771" xr:uid="{00000000-0005-0000-0000-000000030000}"/>
    <cellStyle name="Output 4 2" xfId="772" xr:uid="{00000000-0005-0000-0000-000001030000}"/>
    <cellStyle name="Output 4 2 10" xfId="773" xr:uid="{00000000-0005-0000-0000-000002030000}"/>
    <cellStyle name="Output 4 2 2" xfId="774" xr:uid="{00000000-0005-0000-0000-000003030000}"/>
    <cellStyle name="Output 4 2 2 2" xfId="775" xr:uid="{00000000-0005-0000-0000-000004030000}"/>
    <cellStyle name="Output 4 2 2 2 2" xfId="776" xr:uid="{00000000-0005-0000-0000-000005030000}"/>
    <cellStyle name="Output 4 2 2 3" xfId="777" xr:uid="{00000000-0005-0000-0000-000006030000}"/>
    <cellStyle name="Output 4 2 3" xfId="778" xr:uid="{00000000-0005-0000-0000-000007030000}"/>
    <cellStyle name="Output 4 2 3 2" xfId="779" xr:uid="{00000000-0005-0000-0000-000008030000}"/>
    <cellStyle name="Output 4 2 3 2 2" xfId="780" xr:uid="{00000000-0005-0000-0000-000009030000}"/>
    <cellStyle name="Output 4 2 3 3" xfId="781" xr:uid="{00000000-0005-0000-0000-00000A030000}"/>
    <cellStyle name="Output 4 2 4" xfId="782" xr:uid="{00000000-0005-0000-0000-00000B030000}"/>
    <cellStyle name="Output 4 2 4 2" xfId="783" xr:uid="{00000000-0005-0000-0000-00000C030000}"/>
    <cellStyle name="Output 4 2 4 2 2" xfId="784" xr:uid="{00000000-0005-0000-0000-00000D030000}"/>
    <cellStyle name="Output 4 2 4 3" xfId="785" xr:uid="{00000000-0005-0000-0000-00000E030000}"/>
    <cellStyle name="Output 4 2 5" xfId="786" xr:uid="{00000000-0005-0000-0000-00000F030000}"/>
    <cellStyle name="Output 4 2 5 2" xfId="787" xr:uid="{00000000-0005-0000-0000-000010030000}"/>
    <cellStyle name="Output 4 2 5 2 2" xfId="788" xr:uid="{00000000-0005-0000-0000-000011030000}"/>
    <cellStyle name="Output 4 2 5 3" xfId="789" xr:uid="{00000000-0005-0000-0000-000012030000}"/>
    <cellStyle name="Output 4 2 6" xfId="790" xr:uid="{00000000-0005-0000-0000-000013030000}"/>
    <cellStyle name="Output 4 2 6 2" xfId="791" xr:uid="{00000000-0005-0000-0000-000014030000}"/>
    <cellStyle name="Output 4 2 6 2 2" xfId="792" xr:uid="{00000000-0005-0000-0000-000015030000}"/>
    <cellStyle name="Output 4 2 6 3" xfId="793" xr:uid="{00000000-0005-0000-0000-000016030000}"/>
    <cellStyle name="Output 4 2 7" xfId="794" xr:uid="{00000000-0005-0000-0000-000017030000}"/>
    <cellStyle name="Output 4 2 7 2" xfId="795" xr:uid="{00000000-0005-0000-0000-000018030000}"/>
    <cellStyle name="Output 4 2 7 2 2" xfId="796" xr:uid="{00000000-0005-0000-0000-000019030000}"/>
    <cellStyle name="Output 4 2 7 3" xfId="797" xr:uid="{00000000-0005-0000-0000-00001A030000}"/>
    <cellStyle name="Output 4 2 8" xfId="798" xr:uid="{00000000-0005-0000-0000-00001B030000}"/>
    <cellStyle name="Output 4 2 8 2" xfId="799" xr:uid="{00000000-0005-0000-0000-00001C030000}"/>
    <cellStyle name="Output 4 2 8 2 2" xfId="800" xr:uid="{00000000-0005-0000-0000-00001D030000}"/>
    <cellStyle name="Output 4 2 8 3" xfId="801" xr:uid="{00000000-0005-0000-0000-00001E030000}"/>
    <cellStyle name="Output 4 2 9" xfId="802" xr:uid="{00000000-0005-0000-0000-00001F030000}"/>
    <cellStyle name="Output 4 2 9 2" xfId="803" xr:uid="{00000000-0005-0000-0000-000020030000}"/>
    <cellStyle name="Output 4 3" xfId="804" xr:uid="{00000000-0005-0000-0000-000021030000}"/>
    <cellStyle name="Output 4 3 2" xfId="805" xr:uid="{00000000-0005-0000-0000-000022030000}"/>
    <cellStyle name="Output 4 3 2 2" xfId="806" xr:uid="{00000000-0005-0000-0000-000023030000}"/>
    <cellStyle name="Output 4 3 3" xfId="807" xr:uid="{00000000-0005-0000-0000-000024030000}"/>
    <cellStyle name="Output 4 4" xfId="808" xr:uid="{00000000-0005-0000-0000-000025030000}"/>
    <cellStyle name="Output 4 4 2" xfId="809" xr:uid="{00000000-0005-0000-0000-000026030000}"/>
    <cellStyle name="Output 4 4 2 2" xfId="810" xr:uid="{00000000-0005-0000-0000-000027030000}"/>
    <cellStyle name="Output 4 4 3" xfId="811" xr:uid="{00000000-0005-0000-0000-000028030000}"/>
    <cellStyle name="Output 4 5" xfId="812" xr:uid="{00000000-0005-0000-0000-000029030000}"/>
    <cellStyle name="Output 4 5 2" xfId="813" xr:uid="{00000000-0005-0000-0000-00002A030000}"/>
    <cellStyle name="Output 4 5 2 2" xfId="814" xr:uid="{00000000-0005-0000-0000-00002B030000}"/>
    <cellStyle name="Output 4 5 3" xfId="815" xr:uid="{00000000-0005-0000-0000-00002C030000}"/>
    <cellStyle name="Output 4 6" xfId="816" xr:uid="{00000000-0005-0000-0000-00002D030000}"/>
    <cellStyle name="Output 4 6 2" xfId="817" xr:uid="{00000000-0005-0000-0000-00002E030000}"/>
    <cellStyle name="Output 4 6 2 2" xfId="818" xr:uid="{00000000-0005-0000-0000-00002F030000}"/>
    <cellStyle name="Output 4 6 3" xfId="819" xr:uid="{00000000-0005-0000-0000-000030030000}"/>
    <cellStyle name="Output 4 7" xfId="820" xr:uid="{00000000-0005-0000-0000-000031030000}"/>
    <cellStyle name="Output 4 7 2" xfId="821" xr:uid="{00000000-0005-0000-0000-000032030000}"/>
    <cellStyle name="Output 4 7 2 2" xfId="822" xr:uid="{00000000-0005-0000-0000-000033030000}"/>
    <cellStyle name="Output 4 7 3" xfId="823" xr:uid="{00000000-0005-0000-0000-000034030000}"/>
    <cellStyle name="Output 4 8" xfId="824" xr:uid="{00000000-0005-0000-0000-000035030000}"/>
    <cellStyle name="Output 4 8 2" xfId="825" xr:uid="{00000000-0005-0000-0000-000036030000}"/>
    <cellStyle name="Output 4 8 2 2" xfId="826" xr:uid="{00000000-0005-0000-0000-000037030000}"/>
    <cellStyle name="Output 4 8 3" xfId="827" xr:uid="{00000000-0005-0000-0000-000038030000}"/>
    <cellStyle name="Output 4 9" xfId="828" xr:uid="{00000000-0005-0000-0000-000039030000}"/>
    <cellStyle name="Output 4 9 2" xfId="829" xr:uid="{00000000-0005-0000-0000-00003A030000}"/>
    <cellStyle name="Output 4 9 2 2" xfId="830" xr:uid="{00000000-0005-0000-0000-00003B030000}"/>
    <cellStyle name="Output 4 9 3" xfId="831" xr:uid="{00000000-0005-0000-0000-00003C030000}"/>
    <cellStyle name="Percent 2" xfId="24" xr:uid="{00000000-0005-0000-0000-00003D030000}"/>
    <cellStyle name="Percent 2 2" xfId="832" xr:uid="{00000000-0005-0000-0000-00003E030000}"/>
    <cellStyle name="Percent 2 3" xfId="833" xr:uid="{00000000-0005-0000-0000-00003F030000}"/>
    <cellStyle name="Percent 3" xfId="25" xr:uid="{00000000-0005-0000-0000-000040030000}"/>
    <cellStyle name="Percent 3 2" xfId="834" xr:uid="{00000000-0005-0000-0000-000041030000}"/>
    <cellStyle name="Percent 4" xfId="26" xr:uid="{00000000-0005-0000-0000-000042030000}"/>
    <cellStyle name="Percent 5" xfId="27" xr:uid="{00000000-0005-0000-0000-000043030000}"/>
    <cellStyle name="SectionHeaderNormal" xfId="835" xr:uid="{00000000-0005-0000-0000-000044030000}"/>
    <cellStyle name="SubScript" xfId="836" xr:uid="{00000000-0005-0000-0000-000045030000}"/>
    <cellStyle name="SuperScript" xfId="837" xr:uid="{00000000-0005-0000-0000-000046030000}"/>
    <cellStyle name="TextBold" xfId="838" xr:uid="{00000000-0005-0000-0000-000047030000}"/>
    <cellStyle name="TextItalic" xfId="839" xr:uid="{00000000-0005-0000-0000-000048030000}"/>
    <cellStyle name="TextNormal" xfId="840" xr:uid="{00000000-0005-0000-0000-000049030000}"/>
    <cellStyle name="Title 2" xfId="841" xr:uid="{00000000-0005-0000-0000-00004A030000}"/>
    <cellStyle name="Title 2 2" xfId="842" xr:uid="{00000000-0005-0000-0000-00004B030000}"/>
    <cellStyle name="Title 3" xfId="843" xr:uid="{00000000-0005-0000-0000-00004C030000}"/>
    <cellStyle name="Title 4" xfId="844" xr:uid="{00000000-0005-0000-0000-00004D030000}"/>
    <cellStyle name="TitleNormal" xfId="845" xr:uid="{00000000-0005-0000-0000-00004E030000}"/>
    <cellStyle name="Total 2" xfId="846" xr:uid="{00000000-0005-0000-0000-00004F030000}"/>
    <cellStyle name="Total 2 2" xfId="847" xr:uid="{00000000-0005-0000-0000-000050030000}"/>
    <cellStyle name="Total 3" xfId="848" xr:uid="{00000000-0005-0000-0000-000051030000}"/>
    <cellStyle name="Total 3 10" xfId="849" xr:uid="{00000000-0005-0000-0000-000052030000}"/>
    <cellStyle name="Total 3 10 2" xfId="850" xr:uid="{00000000-0005-0000-0000-000053030000}"/>
    <cellStyle name="Total 3 11" xfId="851" xr:uid="{00000000-0005-0000-0000-000054030000}"/>
    <cellStyle name="Total 3 2" xfId="852" xr:uid="{00000000-0005-0000-0000-000055030000}"/>
    <cellStyle name="Total 3 2 10" xfId="853" xr:uid="{00000000-0005-0000-0000-000056030000}"/>
    <cellStyle name="Total 3 2 2" xfId="854" xr:uid="{00000000-0005-0000-0000-000057030000}"/>
    <cellStyle name="Total 3 2 2 2" xfId="855" xr:uid="{00000000-0005-0000-0000-000058030000}"/>
    <cellStyle name="Total 3 2 2 2 2" xfId="856" xr:uid="{00000000-0005-0000-0000-000059030000}"/>
    <cellStyle name="Total 3 2 2 3" xfId="857" xr:uid="{00000000-0005-0000-0000-00005A030000}"/>
    <cellStyle name="Total 3 2 3" xfId="858" xr:uid="{00000000-0005-0000-0000-00005B030000}"/>
    <cellStyle name="Total 3 2 3 2" xfId="859" xr:uid="{00000000-0005-0000-0000-00005C030000}"/>
    <cellStyle name="Total 3 2 3 2 2" xfId="860" xr:uid="{00000000-0005-0000-0000-00005D030000}"/>
    <cellStyle name="Total 3 2 3 3" xfId="861" xr:uid="{00000000-0005-0000-0000-00005E030000}"/>
    <cellStyle name="Total 3 2 4" xfId="862" xr:uid="{00000000-0005-0000-0000-00005F030000}"/>
    <cellStyle name="Total 3 2 4 2" xfId="863" xr:uid="{00000000-0005-0000-0000-000060030000}"/>
    <cellStyle name="Total 3 2 4 2 2" xfId="864" xr:uid="{00000000-0005-0000-0000-000061030000}"/>
    <cellStyle name="Total 3 2 4 3" xfId="865" xr:uid="{00000000-0005-0000-0000-000062030000}"/>
    <cellStyle name="Total 3 2 5" xfId="866" xr:uid="{00000000-0005-0000-0000-000063030000}"/>
    <cellStyle name="Total 3 2 5 2" xfId="867" xr:uid="{00000000-0005-0000-0000-000064030000}"/>
    <cellStyle name="Total 3 2 5 2 2" xfId="868" xr:uid="{00000000-0005-0000-0000-000065030000}"/>
    <cellStyle name="Total 3 2 5 3" xfId="869" xr:uid="{00000000-0005-0000-0000-000066030000}"/>
    <cellStyle name="Total 3 2 6" xfId="870" xr:uid="{00000000-0005-0000-0000-000067030000}"/>
    <cellStyle name="Total 3 2 6 2" xfId="871" xr:uid="{00000000-0005-0000-0000-000068030000}"/>
    <cellStyle name="Total 3 2 6 2 2" xfId="872" xr:uid="{00000000-0005-0000-0000-000069030000}"/>
    <cellStyle name="Total 3 2 6 3" xfId="873" xr:uid="{00000000-0005-0000-0000-00006A030000}"/>
    <cellStyle name="Total 3 2 7" xfId="874" xr:uid="{00000000-0005-0000-0000-00006B030000}"/>
    <cellStyle name="Total 3 2 7 2" xfId="875" xr:uid="{00000000-0005-0000-0000-00006C030000}"/>
    <cellStyle name="Total 3 2 7 2 2" xfId="876" xr:uid="{00000000-0005-0000-0000-00006D030000}"/>
    <cellStyle name="Total 3 2 7 3" xfId="877" xr:uid="{00000000-0005-0000-0000-00006E030000}"/>
    <cellStyle name="Total 3 2 8" xfId="878" xr:uid="{00000000-0005-0000-0000-00006F030000}"/>
    <cellStyle name="Total 3 2 8 2" xfId="879" xr:uid="{00000000-0005-0000-0000-000070030000}"/>
    <cellStyle name="Total 3 2 8 2 2" xfId="880" xr:uid="{00000000-0005-0000-0000-000071030000}"/>
    <cellStyle name="Total 3 2 8 3" xfId="881" xr:uid="{00000000-0005-0000-0000-000072030000}"/>
    <cellStyle name="Total 3 2 9" xfId="882" xr:uid="{00000000-0005-0000-0000-000073030000}"/>
    <cellStyle name="Total 3 2 9 2" xfId="883" xr:uid="{00000000-0005-0000-0000-000074030000}"/>
    <cellStyle name="Total 3 3" xfId="884" xr:uid="{00000000-0005-0000-0000-000075030000}"/>
    <cellStyle name="Total 3 3 2" xfId="885" xr:uid="{00000000-0005-0000-0000-000076030000}"/>
    <cellStyle name="Total 3 3 2 2" xfId="886" xr:uid="{00000000-0005-0000-0000-000077030000}"/>
    <cellStyle name="Total 3 3 3" xfId="887" xr:uid="{00000000-0005-0000-0000-000078030000}"/>
    <cellStyle name="Total 3 4" xfId="888" xr:uid="{00000000-0005-0000-0000-000079030000}"/>
    <cellStyle name="Total 3 4 2" xfId="889" xr:uid="{00000000-0005-0000-0000-00007A030000}"/>
    <cellStyle name="Total 3 4 2 2" xfId="890" xr:uid="{00000000-0005-0000-0000-00007B030000}"/>
    <cellStyle name="Total 3 4 3" xfId="891" xr:uid="{00000000-0005-0000-0000-00007C030000}"/>
    <cellStyle name="Total 3 5" xfId="892" xr:uid="{00000000-0005-0000-0000-00007D030000}"/>
    <cellStyle name="Total 3 5 2" xfId="893" xr:uid="{00000000-0005-0000-0000-00007E030000}"/>
    <cellStyle name="Total 3 5 2 2" xfId="894" xr:uid="{00000000-0005-0000-0000-00007F030000}"/>
    <cellStyle name="Total 3 5 3" xfId="895" xr:uid="{00000000-0005-0000-0000-000080030000}"/>
    <cellStyle name="Total 3 6" xfId="896" xr:uid="{00000000-0005-0000-0000-000081030000}"/>
    <cellStyle name="Total 3 6 2" xfId="897" xr:uid="{00000000-0005-0000-0000-000082030000}"/>
    <cellStyle name="Total 3 6 2 2" xfId="898" xr:uid="{00000000-0005-0000-0000-000083030000}"/>
    <cellStyle name="Total 3 6 3" xfId="899" xr:uid="{00000000-0005-0000-0000-000084030000}"/>
    <cellStyle name="Total 3 7" xfId="900" xr:uid="{00000000-0005-0000-0000-000085030000}"/>
    <cellStyle name="Total 3 7 2" xfId="901" xr:uid="{00000000-0005-0000-0000-000086030000}"/>
    <cellStyle name="Total 3 7 2 2" xfId="902" xr:uid="{00000000-0005-0000-0000-000087030000}"/>
    <cellStyle name="Total 3 7 3" xfId="903" xr:uid="{00000000-0005-0000-0000-000088030000}"/>
    <cellStyle name="Total 3 8" xfId="904" xr:uid="{00000000-0005-0000-0000-000089030000}"/>
    <cellStyle name="Total 3 8 2" xfId="905" xr:uid="{00000000-0005-0000-0000-00008A030000}"/>
    <cellStyle name="Total 3 8 2 2" xfId="906" xr:uid="{00000000-0005-0000-0000-00008B030000}"/>
    <cellStyle name="Total 3 8 3" xfId="907" xr:uid="{00000000-0005-0000-0000-00008C030000}"/>
    <cellStyle name="Total 3 9" xfId="908" xr:uid="{00000000-0005-0000-0000-00008D030000}"/>
    <cellStyle name="Total 3 9 2" xfId="909" xr:uid="{00000000-0005-0000-0000-00008E030000}"/>
    <cellStyle name="Total 3 9 2 2" xfId="910" xr:uid="{00000000-0005-0000-0000-00008F030000}"/>
    <cellStyle name="Total 3 9 3" xfId="911" xr:uid="{00000000-0005-0000-0000-000090030000}"/>
    <cellStyle name="Total 4" xfId="912" xr:uid="{00000000-0005-0000-0000-000091030000}"/>
    <cellStyle name="Total 4 10" xfId="913" xr:uid="{00000000-0005-0000-0000-000092030000}"/>
    <cellStyle name="Total 4 10 2" xfId="914" xr:uid="{00000000-0005-0000-0000-000093030000}"/>
    <cellStyle name="Total 4 11" xfId="915" xr:uid="{00000000-0005-0000-0000-000094030000}"/>
    <cellStyle name="Total 4 2" xfId="916" xr:uid="{00000000-0005-0000-0000-000095030000}"/>
    <cellStyle name="Total 4 2 10" xfId="917" xr:uid="{00000000-0005-0000-0000-000096030000}"/>
    <cellStyle name="Total 4 2 2" xfId="918" xr:uid="{00000000-0005-0000-0000-000097030000}"/>
    <cellStyle name="Total 4 2 2 2" xfId="919" xr:uid="{00000000-0005-0000-0000-000098030000}"/>
    <cellStyle name="Total 4 2 2 2 2" xfId="920" xr:uid="{00000000-0005-0000-0000-000099030000}"/>
    <cellStyle name="Total 4 2 2 3" xfId="921" xr:uid="{00000000-0005-0000-0000-00009A030000}"/>
    <cellStyle name="Total 4 2 3" xfId="922" xr:uid="{00000000-0005-0000-0000-00009B030000}"/>
    <cellStyle name="Total 4 2 3 2" xfId="923" xr:uid="{00000000-0005-0000-0000-00009C030000}"/>
    <cellStyle name="Total 4 2 3 2 2" xfId="924" xr:uid="{00000000-0005-0000-0000-00009D030000}"/>
    <cellStyle name="Total 4 2 3 3" xfId="925" xr:uid="{00000000-0005-0000-0000-00009E030000}"/>
    <cellStyle name="Total 4 2 4" xfId="926" xr:uid="{00000000-0005-0000-0000-00009F030000}"/>
    <cellStyle name="Total 4 2 4 2" xfId="927" xr:uid="{00000000-0005-0000-0000-0000A0030000}"/>
    <cellStyle name="Total 4 2 4 2 2" xfId="928" xr:uid="{00000000-0005-0000-0000-0000A1030000}"/>
    <cellStyle name="Total 4 2 4 3" xfId="929" xr:uid="{00000000-0005-0000-0000-0000A2030000}"/>
    <cellStyle name="Total 4 2 5" xfId="930" xr:uid="{00000000-0005-0000-0000-0000A3030000}"/>
    <cellStyle name="Total 4 2 5 2" xfId="931" xr:uid="{00000000-0005-0000-0000-0000A4030000}"/>
    <cellStyle name="Total 4 2 5 2 2" xfId="932" xr:uid="{00000000-0005-0000-0000-0000A5030000}"/>
    <cellStyle name="Total 4 2 5 3" xfId="933" xr:uid="{00000000-0005-0000-0000-0000A6030000}"/>
    <cellStyle name="Total 4 2 6" xfId="934" xr:uid="{00000000-0005-0000-0000-0000A7030000}"/>
    <cellStyle name="Total 4 2 6 2" xfId="935" xr:uid="{00000000-0005-0000-0000-0000A8030000}"/>
    <cellStyle name="Total 4 2 6 2 2" xfId="936" xr:uid="{00000000-0005-0000-0000-0000A9030000}"/>
    <cellStyle name="Total 4 2 6 3" xfId="937" xr:uid="{00000000-0005-0000-0000-0000AA030000}"/>
    <cellStyle name="Total 4 2 7" xfId="938" xr:uid="{00000000-0005-0000-0000-0000AB030000}"/>
    <cellStyle name="Total 4 2 7 2" xfId="939" xr:uid="{00000000-0005-0000-0000-0000AC030000}"/>
    <cellStyle name="Total 4 2 7 2 2" xfId="940" xr:uid="{00000000-0005-0000-0000-0000AD030000}"/>
    <cellStyle name="Total 4 2 7 3" xfId="941" xr:uid="{00000000-0005-0000-0000-0000AE030000}"/>
    <cellStyle name="Total 4 2 8" xfId="942" xr:uid="{00000000-0005-0000-0000-0000AF030000}"/>
    <cellStyle name="Total 4 2 8 2" xfId="943" xr:uid="{00000000-0005-0000-0000-0000B0030000}"/>
    <cellStyle name="Total 4 2 8 2 2" xfId="944" xr:uid="{00000000-0005-0000-0000-0000B1030000}"/>
    <cellStyle name="Total 4 2 8 3" xfId="945" xr:uid="{00000000-0005-0000-0000-0000B2030000}"/>
    <cellStyle name="Total 4 2 9" xfId="946" xr:uid="{00000000-0005-0000-0000-0000B3030000}"/>
    <cellStyle name="Total 4 2 9 2" xfId="947" xr:uid="{00000000-0005-0000-0000-0000B4030000}"/>
    <cellStyle name="Total 4 3" xfId="948" xr:uid="{00000000-0005-0000-0000-0000B5030000}"/>
    <cellStyle name="Total 4 3 2" xfId="949" xr:uid="{00000000-0005-0000-0000-0000B6030000}"/>
    <cellStyle name="Total 4 3 2 2" xfId="950" xr:uid="{00000000-0005-0000-0000-0000B7030000}"/>
    <cellStyle name="Total 4 3 3" xfId="951" xr:uid="{00000000-0005-0000-0000-0000B8030000}"/>
    <cellStyle name="Total 4 4" xfId="952" xr:uid="{00000000-0005-0000-0000-0000B9030000}"/>
    <cellStyle name="Total 4 4 2" xfId="953" xr:uid="{00000000-0005-0000-0000-0000BA030000}"/>
    <cellStyle name="Total 4 4 2 2" xfId="954" xr:uid="{00000000-0005-0000-0000-0000BB030000}"/>
    <cellStyle name="Total 4 4 3" xfId="955" xr:uid="{00000000-0005-0000-0000-0000BC030000}"/>
    <cellStyle name="Total 4 5" xfId="956" xr:uid="{00000000-0005-0000-0000-0000BD030000}"/>
    <cellStyle name="Total 4 5 2" xfId="957" xr:uid="{00000000-0005-0000-0000-0000BE030000}"/>
    <cellStyle name="Total 4 5 2 2" xfId="958" xr:uid="{00000000-0005-0000-0000-0000BF030000}"/>
    <cellStyle name="Total 4 5 3" xfId="959" xr:uid="{00000000-0005-0000-0000-0000C0030000}"/>
    <cellStyle name="Total 4 6" xfId="960" xr:uid="{00000000-0005-0000-0000-0000C1030000}"/>
    <cellStyle name="Total 4 6 2" xfId="961" xr:uid="{00000000-0005-0000-0000-0000C2030000}"/>
    <cellStyle name="Total 4 6 2 2" xfId="962" xr:uid="{00000000-0005-0000-0000-0000C3030000}"/>
    <cellStyle name="Total 4 6 3" xfId="963" xr:uid="{00000000-0005-0000-0000-0000C4030000}"/>
    <cellStyle name="Total 4 7" xfId="964" xr:uid="{00000000-0005-0000-0000-0000C5030000}"/>
    <cellStyle name="Total 4 7 2" xfId="965" xr:uid="{00000000-0005-0000-0000-0000C6030000}"/>
    <cellStyle name="Total 4 7 2 2" xfId="966" xr:uid="{00000000-0005-0000-0000-0000C7030000}"/>
    <cellStyle name="Total 4 7 3" xfId="967" xr:uid="{00000000-0005-0000-0000-0000C8030000}"/>
    <cellStyle name="Total 4 8" xfId="968" xr:uid="{00000000-0005-0000-0000-0000C9030000}"/>
    <cellStyle name="Total 4 8 2" xfId="969" xr:uid="{00000000-0005-0000-0000-0000CA030000}"/>
    <cellStyle name="Total 4 8 2 2" xfId="970" xr:uid="{00000000-0005-0000-0000-0000CB030000}"/>
    <cellStyle name="Total 4 8 3" xfId="971" xr:uid="{00000000-0005-0000-0000-0000CC030000}"/>
    <cellStyle name="Total 4 9" xfId="972" xr:uid="{00000000-0005-0000-0000-0000CD030000}"/>
    <cellStyle name="Total 4 9 2" xfId="973" xr:uid="{00000000-0005-0000-0000-0000CE030000}"/>
    <cellStyle name="Total 4 9 2 2" xfId="974" xr:uid="{00000000-0005-0000-0000-0000CF030000}"/>
    <cellStyle name="Total 4 9 3" xfId="975" xr:uid="{00000000-0005-0000-0000-0000D0030000}"/>
    <cellStyle name="Warning Text 2" xfId="976" xr:uid="{00000000-0005-0000-0000-0000D1030000}"/>
    <cellStyle name="Warning Text 2 2" xfId="977" xr:uid="{00000000-0005-0000-0000-0000D2030000}"/>
    <cellStyle name="Warning Text 3" xfId="978" xr:uid="{00000000-0005-0000-0000-0000D3030000}"/>
    <cellStyle name="Warning Text 4" xfId="979" xr:uid="{00000000-0005-0000-0000-0000D4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139148</xdr:rowOff>
    </xdr:to>
    <xdr:sp macro="" textlink="">
      <xdr:nvSpPr>
        <xdr:cNvPr id="4104" name="AutoShape 8" descr="Image result for dc pcsb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" name="AutoShape 8" descr="Image result for dc pcs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7" name="AutoShape 8" descr="Image result for dc pcs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jones.DCPUBLICCHARTER/AppData/Local/Microsoft/Windows/Temporary%20Internet%20Files/Content.IE5/D30380PT/Achievement%20Prep%20-%20FY15%20Financial%20Model%20-%2015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Local/Temp/Leberkaese/samp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F56">
            <v>0</v>
          </cell>
        </row>
      </sheetData>
      <sheetData sheetId="7"/>
      <sheetData sheetId="8">
        <row r="8">
          <cell r="C8">
            <v>8700</v>
          </cell>
        </row>
      </sheetData>
      <sheetData sheetId="9"/>
      <sheetData sheetId="10">
        <row r="43">
          <cell r="C43">
            <v>0</v>
          </cell>
        </row>
      </sheetData>
      <sheetData sheetId="11"/>
      <sheetData sheetId="12">
        <row r="8">
          <cell r="C8">
            <v>1.03</v>
          </cell>
        </row>
      </sheetData>
      <sheetData sheetId="13"/>
      <sheetData sheetId="14"/>
      <sheetData sheetId="15">
        <row r="15">
          <cell r="D15">
            <v>18600</v>
          </cell>
        </row>
      </sheetData>
      <sheetData sheetId="16"/>
      <sheetData sheetId="17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foegbu@ms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9"/>
  <sheetViews>
    <sheetView showGridLines="0" view="pageBreakPreview" zoomScaleSheetLayoutView="100" workbookViewId="0">
      <selection activeCell="B15" sqref="B15"/>
    </sheetView>
  </sheetViews>
  <sheetFormatPr defaultColWidth="9.140625" defaultRowHeight="12.75" x14ac:dyDescent="0.2"/>
  <cols>
    <col min="1" max="1" width="49.7109375" style="72" bestFit="1" customWidth="1"/>
    <col min="2" max="3" width="9.140625" style="72"/>
    <col min="4" max="4" width="52.42578125" style="72" customWidth="1"/>
    <col min="5" max="16384" width="9.140625" style="72"/>
  </cols>
  <sheetData>
    <row r="1" spans="1:1" x14ac:dyDescent="0.2">
      <c r="A1" s="71" t="s">
        <v>135</v>
      </c>
    </row>
    <row r="2" spans="1:1" x14ac:dyDescent="0.2">
      <c r="A2" s="119" t="s">
        <v>183</v>
      </c>
    </row>
    <row r="4" spans="1:1" x14ac:dyDescent="0.2">
      <c r="A4" s="119" t="s">
        <v>184</v>
      </c>
    </row>
    <row r="5" spans="1:1" ht="15" x14ac:dyDescent="0.25">
      <c r="A5" s="121" t="s">
        <v>185</v>
      </c>
    </row>
    <row r="6" spans="1:1" x14ac:dyDescent="0.2">
      <c r="A6" s="119" t="s">
        <v>186</v>
      </c>
    </row>
    <row r="8" spans="1:1" x14ac:dyDescent="0.2">
      <c r="A8" s="119" t="s">
        <v>188</v>
      </c>
    </row>
    <row r="9" spans="1:1" x14ac:dyDescent="0.2">
      <c r="A9" s="119" t="s">
        <v>189</v>
      </c>
    </row>
  </sheetData>
  <hyperlinks>
    <hyperlink ref="A5" r:id="rId1" xr:uid="{00000000-0004-0000-0000-000000000000}"/>
  </hyperlinks>
  <pageMargins left="0.7" right="0.7" top="0.75" bottom="0.75" header="0.3" footer="0.3"/>
  <pageSetup paperSize="12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67"/>
  <sheetViews>
    <sheetView showGridLines="0" view="pageBreakPreview" zoomScaleNormal="115" zoomScaleSheetLayoutView="100" zoomScalePageLayoutView="115" workbookViewId="0">
      <selection activeCell="C1" sqref="C1"/>
    </sheetView>
  </sheetViews>
  <sheetFormatPr defaultColWidth="7.42578125" defaultRowHeight="12.75" x14ac:dyDescent="0.2"/>
  <cols>
    <col min="1" max="1" width="31.42578125" style="3" customWidth="1"/>
    <col min="2" max="2" width="26.42578125" style="35" customWidth="1"/>
    <col min="3" max="4" width="15.7109375" style="35" customWidth="1"/>
    <col min="5" max="5" width="12" style="3" bestFit="1" customWidth="1"/>
    <col min="6" max="6" width="11.140625" style="3" bestFit="1" customWidth="1"/>
    <col min="7" max="16384" width="7.42578125" style="3"/>
  </cols>
  <sheetData>
    <row r="1" spans="1:4" x14ac:dyDescent="0.2">
      <c r="A1" s="73" t="str">
        <f>'Cover Sheet'!A2</f>
        <v>ROOTS PUBLIC CHARTER SCHOOL, INC</v>
      </c>
    </row>
    <row r="2" spans="1:4" x14ac:dyDescent="0.2">
      <c r="A2" s="3" t="str">
        <f>'Cover Sheet'!A8&amp;" Enrollment Data"</f>
        <v>FY 2020 Enrollment Data</v>
      </c>
    </row>
    <row r="3" spans="1:4" x14ac:dyDescent="0.2">
      <c r="A3" s="14"/>
      <c r="B3" s="15"/>
      <c r="C3" s="16"/>
      <c r="D3" s="16"/>
    </row>
    <row r="4" spans="1:4" ht="31.5" customHeight="1" x14ac:dyDescent="0.2">
      <c r="A4" s="129" t="s">
        <v>38</v>
      </c>
      <c r="B4" s="128" t="s">
        <v>81</v>
      </c>
      <c r="C4" s="128" t="s">
        <v>122</v>
      </c>
      <c r="D4" s="128" t="s">
        <v>121</v>
      </c>
    </row>
    <row r="5" spans="1:4" ht="16.5" customHeight="1" x14ac:dyDescent="0.2">
      <c r="A5" s="130"/>
      <c r="B5" s="128"/>
      <c r="C5" s="128"/>
      <c r="D5" s="128"/>
    </row>
    <row r="6" spans="1:4" ht="12.75" customHeight="1" x14ac:dyDescent="0.2">
      <c r="A6" s="8" t="s">
        <v>39</v>
      </c>
      <c r="B6" s="36">
        <v>12</v>
      </c>
      <c r="C6" s="37">
        <v>14</v>
      </c>
      <c r="D6" s="37"/>
    </row>
    <row r="7" spans="1:4" ht="12.75" customHeight="1" x14ac:dyDescent="0.2">
      <c r="A7" s="8" t="s">
        <v>40</v>
      </c>
      <c r="B7" s="36">
        <v>26</v>
      </c>
      <c r="C7" s="37">
        <v>27</v>
      </c>
      <c r="D7" s="37"/>
    </row>
    <row r="8" spans="1:4" ht="12.75" customHeight="1" x14ac:dyDescent="0.2">
      <c r="A8" s="8" t="s">
        <v>41</v>
      </c>
      <c r="B8" s="36">
        <v>23</v>
      </c>
      <c r="C8" s="37">
        <v>20</v>
      </c>
      <c r="D8" s="37"/>
    </row>
    <row r="9" spans="1:4" ht="12.75" customHeight="1" x14ac:dyDescent="0.2">
      <c r="A9" s="8" t="s">
        <v>42</v>
      </c>
      <c r="B9" s="36">
        <v>10</v>
      </c>
      <c r="C9" s="37">
        <v>18</v>
      </c>
      <c r="D9" s="37"/>
    </row>
    <row r="10" spans="1:4" ht="12.75" customHeight="1" x14ac:dyDescent="0.2">
      <c r="A10" s="8" t="s">
        <v>43</v>
      </c>
      <c r="B10" s="36">
        <v>13</v>
      </c>
      <c r="C10" s="37">
        <v>11</v>
      </c>
      <c r="D10" s="37"/>
    </row>
    <row r="11" spans="1:4" ht="12.75" customHeight="1" x14ac:dyDescent="0.2">
      <c r="A11" s="8" t="s">
        <v>44</v>
      </c>
      <c r="B11" s="36">
        <v>13</v>
      </c>
      <c r="C11" s="37">
        <v>13</v>
      </c>
      <c r="D11" s="37"/>
    </row>
    <row r="12" spans="1:4" ht="12.75" customHeight="1" x14ac:dyDescent="0.2">
      <c r="A12" s="8" t="s">
        <v>45</v>
      </c>
      <c r="B12" s="36">
        <v>5</v>
      </c>
      <c r="C12" s="37">
        <v>6</v>
      </c>
      <c r="D12" s="37"/>
    </row>
    <row r="13" spans="1:4" ht="12.75" customHeight="1" x14ac:dyDescent="0.2">
      <c r="A13" s="8" t="s">
        <v>46</v>
      </c>
      <c r="B13" s="36">
        <v>7</v>
      </c>
      <c r="C13" s="37">
        <v>6</v>
      </c>
      <c r="D13" s="37"/>
    </row>
    <row r="14" spans="1:4" ht="12.75" customHeight="1" x14ac:dyDescent="0.2">
      <c r="A14" s="9" t="s">
        <v>47</v>
      </c>
      <c r="B14" s="36"/>
      <c r="C14" s="37"/>
      <c r="D14" s="37"/>
    </row>
    <row r="15" spans="1:4" ht="12.75" customHeight="1" x14ac:dyDescent="0.2">
      <c r="A15" s="9" t="s">
        <v>48</v>
      </c>
      <c r="B15" s="36"/>
      <c r="C15" s="37"/>
      <c r="D15" s="37"/>
    </row>
    <row r="16" spans="1:4" ht="12.75" customHeight="1" x14ac:dyDescent="0.2">
      <c r="A16" s="9" t="s">
        <v>49</v>
      </c>
      <c r="B16" s="36"/>
      <c r="C16" s="37"/>
      <c r="D16" s="37"/>
    </row>
    <row r="17" spans="1:4" ht="12.75" customHeight="1" x14ac:dyDescent="0.2">
      <c r="A17" s="8" t="s">
        <v>50</v>
      </c>
      <c r="B17" s="36"/>
      <c r="C17" s="37"/>
      <c r="D17" s="37"/>
    </row>
    <row r="18" spans="1:4" ht="12.75" customHeight="1" x14ac:dyDescent="0.2">
      <c r="A18" s="8" t="s">
        <v>51</v>
      </c>
      <c r="B18" s="36"/>
      <c r="C18" s="37"/>
      <c r="D18" s="37"/>
    </row>
    <row r="19" spans="1:4" ht="12.75" customHeight="1" x14ac:dyDescent="0.2">
      <c r="A19" s="8" t="s">
        <v>52</v>
      </c>
      <c r="B19" s="36"/>
      <c r="C19" s="37"/>
      <c r="D19" s="37"/>
    </row>
    <row r="20" spans="1:4" ht="12.75" customHeight="1" x14ac:dyDescent="0.2">
      <c r="A20" s="8" t="s">
        <v>53</v>
      </c>
      <c r="B20" s="36"/>
      <c r="C20" s="37"/>
      <c r="D20" s="37"/>
    </row>
    <row r="21" spans="1:4" ht="12.75" customHeight="1" x14ac:dyDescent="0.2">
      <c r="A21" s="8" t="s">
        <v>54</v>
      </c>
      <c r="B21" s="36"/>
      <c r="C21" s="37"/>
      <c r="D21" s="37"/>
    </row>
    <row r="22" spans="1:4" ht="12.75" customHeight="1" x14ac:dyDescent="0.2">
      <c r="A22" s="8" t="s">
        <v>55</v>
      </c>
      <c r="B22" s="36"/>
      <c r="C22" s="37"/>
      <c r="D22" s="37"/>
    </row>
    <row r="23" spans="1:4" ht="13.5" customHeight="1" x14ac:dyDescent="0.2">
      <c r="A23" s="9" t="s">
        <v>56</v>
      </c>
      <c r="B23" s="36"/>
      <c r="C23" s="37"/>
      <c r="D23" s="37"/>
    </row>
    <row r="24" spans="1:4" x14ac:dyDescent="0.2">
      <c r="A24" s="17" t="s">
        <v>57</v>
      </c>
      <c r="B24" s="13">
        <f>SUM(B6:B23)</f>
        <v>109</v>
      </c>
      <c r="C24" s="13">
        <f>SUM(C6:C23)</f>
        <v>115</v>
      </c>
      <c r="D24" s="13">
        <f>SUM(D6:D23)</f>
        <v>0</v>
      </c>
    </row>
    <row r="25" spans="1:4" x14ac:dyDescent="0.2">
      <c r="A25" s="18"/>
      <c r="B25" s="19"/>
      <c r="C25" s="11"/>
      <c r="D25" s="11"/>
    </row>
    <row r="26" spans="1:4" ht="25.5" x14ac:dyDescent="0.2">
      <c r="A26" s="17" t="s">
        <v>58</v>
      </c>
      <c r="B26" s="20" t="str">
        <f>B4</f>
        <v>Previous Year's Enrollment</v>
      </c>
      <c r="C26" s="20" t="str">
        <f>C4</f>
        <v>Budgeted Enrollment</v>
      </c>
      <c r="D26" s="20" t="str">
        <f>D4</f>
        <v>Audited Enrollment</v>
      </c>
    </row>
    <row r="27" spans="1:4" ht="20.25" customHeight="1" x14ac:dyDescent="0.2">
      <c r="A27" s="8" t="s">
        <v>59</v>
      </c>
      <c r="B27" s="36">
        <v>3</v>
      </c>
      <c r="C27" s="37">
        <v>3</v>
      </c>
      <c r="D27" s="37"/>
    </row>
    <row r="28" spans="1:4" ht="12.75" customHeight="1" x14ac:dyDescent="0.2">
      <c r="A28" s="8" t="s">
        <v>60</v>
      </c>
      <c r="B28" s="36"/>
      <c r="C28" s="37"/>
      <c r="D28" s="37"/>
    </row>
    <row r="29" spans="1:4" ht="12.75" customHeight="1" x14ac:dyDescent="0.2">
      <c r="A29" s="8" t="s">
        <v>61</v>
      </c>
      <c r="B29" s="36"/>
      <c r="C29" s="37"/>
      <c r="D29" s="37"/>
    </row>
    <row r="30" spans="1:4" ht="12.75" customHeight="1" x14ac:dyDescent="0.2">
      <c r="A30" s="8" t="s">
        <v>62</v>
      </c>
      <c r="B30" s="36">
        <v>1</v>
      </c>
      <c r="C30" s="37">
        <v>1</v>
      </c>
      <c r="D30" s="37"/>
    </row>
    <row r="31" spans="1:4" ht="13.5" customHeight="1" x14ac:dyDescent="0.2">
      <c r="A31" s="17" t="s">
        <v>63</v>
      </c>
      <c r="B31" s="13">
        <f>SUM(B27:B30)</f>
        <v>4</v>
      </c>
      <c r="C31" s="13">
        <f>SUM(C27:C30)</f>
        <v>4</v>
      </c>
      <c r="D31" s="13">
        <f>SUM(D27:D30)</f>
        <v>0</v>
      </c>
    </row>
    <row r="32" spans="1:4" ht="13.5" customHeight="1" x14ac:dyDescent="0.2">
      <c r="A32" s="21"/>
      <c r="B32" s="22"/>
      <c r="C32" s="11"/>
      <c r="D32" s="11"/>
    </row>
    <row r="33" spans="1:6" ht="13.5" x14ac:dyDescent="0.25">
      <c r="A33" s="23"/>
      <c r="B33" s="22"/>
      <c r="C33" s="11"/>
      <c r="D33" s="11"/>
    </row>
    <row r="34" spans="1:6" ht="32.25" customHeight="1" x14ac:dyDescent="0.2">
      <c r="A34" s="12" t="s">
        <v>64</v>
      </c>
      <c r="B34" s="20" t="str">
        <f>B26</f>
        <v>Previous Year's Enrollment</v>
      </c>
      <c r="C34" s="20" t="str">
        <f>C26</f>
        <v>Budgeted Enrollment</v>
      </c>
      <c r="D34" s="20" t="str">
        <f>D26</f>
        <v>Audited Enrollment</v>
      </c>
    </row>
    <row r="35" spans="1:6" ht="21.75" customHeight="1" x14ac:dyDescent="0.2">
      <c r="A35" s="12" t="s">
        <v>65</v>
      </c>
      <c r="B35" s="38">
        <v>5</v>
      </c>
      <c r="C35" s="39">
        <v>5</v>
      </c>
      <c r="D35" s="39"/>
    </row>
    <row r="36" spans="1:6" x14ac:dyDescent="0.2">
      <c r="A36" s="21"/>
      <c r="B36" s="22"/>
      <c r="C36" s="11"/>
      <c r="D36" s="11"/>
    </row>
    <row r="37" spans="1:6" ht="12.75" customHeight="1" x14ac:dyDescent="0.2">
      <c r="A37" s="12" t="s">
        <v>66</v>
      </c>
      <c r="B37" s="20" t="str">
        <f>B34</f>
        <v>Previous Year's Enrollment</v>
      </c>
      <c r="C37" s="20" t="str">
        <f>C34</f>
        <v>Budgeted Enrollment</v>
      </c>
      <c r="D37" s="20" t="str">
        <f>D34</f>
        <v>Audited Enrollment</v>
      </c>
    </row>
    <row r="38" spans="1:6" ht="12.75" customHeight="1" x14ac:dyDescent="0.2">
      <c r="A38" s="7" t="s">
        <v>67</v>
      </c>
      <c r="B38" s="40"/>
      <c r="C38" s="37"/>
      <c r="D38" s="37"/>
    </row>
    <row r="39" spans="1:6" ht="12.75" customHeight="1" x14ac:dyDescent="0.2">
      <c r="A39" s="7" t="s">
        <v>68</v>
      </c>
      <c r="B39" s="40"/>
      <c r="C39" s="37"/>
      <c r="D39" s="37"/>
    </row>
    <row r="40" spans="1:6" ht="12.75" customHeight="1" x14ac:dyDescent="0.2">
      <c r="A40" s="7" t="s">
        <v>69</v>
      </c>
      <c r="B40" s="40"/>
      <c r="C40" s="37"/>
      <c r="D40" s="37"/>
      <c r="F40" s="4"/>
    </row>
    <row r="41" spans="1:6" ht="12.75" customHeight="1" x14ac:dyDescent="0.2">
      <c r="A41" s="7" t="s">
        <v>70</v>
      </c>
      <c r="B41" s="40"/>
      <c r="C41" s="37"/>
      <c r="D41" s="37"/>
      <c r="F41" s="4"/>
    </row>
    <row r="42" spans="1:6" ht="13.5" customHeight="1" x14ac:dyDescent="0.2">
      <c r="A42" s="24" t="s">
        <v>71</v>
      </c>
      <c r="B42" s="13">
        <f>SUM(B38:B41)</f>
        <v>0</v>
      </c>
      <c r="C42" s="13">
        <f>SUM(C38:C41)</f>
        <v>0</v>
      </c>
      <c r="D42" s="13">
        <f>SUM(D38:D41)</f>
        <v>0</v>
      </c>
      <c r="F42" s="4"/>
    </row>
    <row r="43" spans="1:6" ht="13.5" customHeight="1" x14ac:dyDescent="0.2">
      <c r="A43" s="18"/>
      <c r="B43" s="22"/>
      <c r="C43" s="25"/>
      <c r="D43" s="25"/>
      <c r="F43" s="4"/>
    </row>
    <row r="44" spans="1:6" ht="25.5" x14ac:dyDescent="0.2">
      <c r="A44" s="26" t="s">
        <v>72</v>
      </c>
      <c r="B44" s="20" t="str">
        <f>B34</f>
        <v>Previous Year's Enrollment</v>
      </c>
      <c r="C44" s="20" t="str">
        <f>C34</f>
        <v>Budgeted Enrollment</v>
      </c>
      <c r="D44" s="20" t="str">
        <f>D34</f>
        <v>Audited Enrollment</v>
      </c>
      <c r="F44" s="4"/>
    </row>
    <row r="45" spans="1:6" ht="13.5" customHeight="1" x14ac:dyDescent="0.2">
      <c r="A45" s="12" t="s">
        <v>73</v>
      </c>
      <c r="B45" s="41"/>
      <c r="C45" s="39"/>
      <c r="D45" s="39"/>
      <c r="F45" s="4"/>
    </row>
    <row r="46" spans="1:6" ht="13.5" customHeight="1" x14ac:dyDescent="0.2">
      <c r="A46" s="21"/>
      <c r="B46" s="22"/>
      <c r="C46" s="27"/>
      <c r="D46" s="27"/>
      <c r="F46" s="4"/>
    </row>
    <row r="47" spans="1:6" ht="12.75" customHeight="1" x14ac:dyDescent="0.2">
      <c r="A47" s="7" t="s">
        <v>74</v>
      </c>
      <c r="B47" s="20" t="str">
        <f>B44</f>
        <v>Previous Year's Enrollment</v>
      </c>
      <c r="C47" s="20" t="str">
        <f>C44</f>
        <v>Budgeted Enrollment</v>
      </c>
      <c r="D47" s="20" t="str">
        <f>D44</f>
        <v>Audited Enrollment</v>
      </c>
      <c r="F47" s="4"/>
    </row>
    <row r="48" spans="1:6" ht="13.5" customHeight="1" x14ac:dyDescent="0.2">
      <c r="A48" s="12" t="s">
        <v>74</v>
      </c>
      <c r="B48" s="38"/>
      <c r="C48" s="39"/>
      <c r="D48" s="39"/>
      <c r="F48" s="4"/>
    </row>
    <row r="49" spans="1:6" x14ac:dyDescent="0.2">
      <c r="A49" s="21"/>
      <c r="B49" s="22"/>
      <c r="C49" s="27"/>
      <c r="D49" s="27"/>
      <c r="F49" s="4"/>
    </row>
    <row r="50" spans="1:6" ht="12.75" customHeight="1" x14ac:dyDescent="0.2">
      <c r="A50" s="12" t="s">
        <v>119</v>
      </c>
      <c r="B50" s="20" t="str">
        <f>B47</f>
        <v>Previous Year's Enrollment</v>
      </c>
      <c r="C50" s="20" t="str">
        <f>C47</f>
        <v>Budgeted Enrollment</v>
      </c>
      <c r="D50" s="20" t="str">
        <f>D47</f>
        <v>Audited Enrollment</v>
      </c>
      <c r="F50" s="4"/>
    </row>
    <row r="51" spans="1:6" ht="13.5" customHeight="1" x14ac:dyDescent="0.2">
      <c r="A51" s="12" t="s">
        <v>120</v>
      </c>
      <c r="B51" s="38">
        <v>54</v>
      </c>
      <c r="C51" s="39">
        <v>54</v>
      </c>
      <c r="D51" s="39"/>
      <c r="F51" s="4"/>
    </row>
    <row r="52" spans="1:6" x14ac:dyDescent="0.2">
      <c r="A52" s="28"/>
      <c r="B52" s="10"/>
      <c r="C52" s="29"/>
      <c r="D52" s="29"/>
      <c r="F52" s="4"/>
    </row>
    <row r="53" spans="1:6" ht="25.5" x14ac:dyDescent="0.2">
      <c r="A53" s="12" t="s">
        <v>75</v>
      </c>
      <c r="B53" s="20" t="str">
        <f>B44</f>
        <v>Previous Year's Enrollment</v>
      </c>
      <c r="C53" s="20" t="str">
        <f>C44</f>
        <v>Budgeted Enrollment</v>
      </c>
      <c r="D53" s="20" t="str">
        <f>D44</f>
        <v>Audited Enrollment</v>
      </c>
      <c r="F53" s="4"/>
    </row>
    <row r="54" spans="1:6" ht="12.75" customHeight="1" x14ac:dyDescent="0.2">
      <c r="A54" s="7" t="s">
        <v>76</v>
      </c>
      <c r="B54" s="42"/>
      <c r="C54" s="37"/>
      <c r="D54" s="37"/>
      <c r="F54" s="4"/>
    </row>
    <row r="55" spans="1:6" ht="12.75" customHeight="1" x14ac:dyDescent="0.2">
      <c r="A55" s="7" t="s">
        <v>77</v>
      </c>
      <c r="B55" s="42"/>
      <c r="C55" s="37"/>
      <c r="D55" s="37"/>
      <c r="F55" s="4"/>
    </row>
    <row r="56" spans="1:6" ht="12.75" customHeight="1" x14ac:dyDescent="0.2">
      <c r="A56" s="7" t="s">
        <v>78</v>
      </c>
      <c r="B56" s="42"/>
      <c r="C56" s="37"/>
      <c r="D56" s="37"/>
      <c r="F56" s="4"/>
    </row>
    <row r="57" spans="1:6" ht="12.75" customHeight="1" x14ac:dyDescent="0.2">
      <c r="A57" s="7" t="s">
        <v>79</v>
      </c>
      <c r="B57" s="42"/>
      <c r="C57" s="37"/>
      <c r="D57" s="37"/>
      <c r="F57" s="4"/>
    </row>
    <row r="58" spans="1:6" ht="14.25" customHeight="1" x14ac:dyDescent="0.25">
      <c r="A58" s="30" t="s">
        <v>80</v>
      </c>
      <c r="B58" s="13">
        <f>SUM(B54:B57)</f>
        <v>0</v>
      </c>
      <c r="C58" s="13">
        <f>SUM(C54:C57)</f>
        <v>0</v>
      </c>
      <c r="D58" s="13">
        <f>SUM(D54:D57)</f>
        <v>0</v>
      </c>
      <c r="F58" s="4"/>
    </row>
    <row r="59" spans="1:6" x14ac:dyDescent="0.2">
      <c r="A59" s="5"/>
      <c r="B59" s="10"/>
      <c r="C59" s="11"/>
      <c r="D59" s="11"/>
      <c r="F59" s="4"/>
    </row>
    <row r="60" spans="1:6" x14ac:dyDescent="0.2">
      <c r="A60" s="31"/>
      <c r="B60" s="32"/>
      <c r="C60" s="32"/>
      <c r="D60" s="32"/>
      <c r="F60" s="4"/>
    </row>
    <row r="61" spans="1:6" x14ac:dyDescent="0.2">
      <c r="A61" s="33"/>
      <c r="B61" s="34"/>
      <c r="C61" s="34"/>
      <c r="D61" s="34"/>
      <c r="E61" s="4"/>
      <c r="F61" s="6"/>
    </row>
    <row r="62" spans="1:6" x14ac:dyDescent="0.2">
      <c r="F62" s="4"/>
    </row>
    <row r="63" spans="1:6" x14ac:dyDescent="0.2">
      <c r="F63" s="4"/>
    </row>
    <row r="64" spans="1:6" x14ac:dyDescent="0.2">
      <c r="F64" s="4"/>
    </row>
    <row r="65" spans="6:6" x14ac:dyDescent="0.2">
      <c r="F65" s="4"/>
    </row>
    <row r="66" spans="6:6" x14ac:dyDescent="0.2">
      <c r="F66" s="4"/>
    </row>
    <row r="67" spans="6:6" x14ac:dyDescent="0.2">
      <c r="F67" s="4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8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AA93"/>
  <sheetViews>
    <sheetView showGridLines="0" tabSelected="1" view="pageBreakPreview" topLeftCell="C1" zoomScaleSheetLayoutView="100" workbookViewId="0">
      <selection activeCell="V1" sqref="V1"/>
    </sheetView>
  </sheetViews>
  <sheetFormatPr defaultColWidth="9.140625" defaultRowHeight="12.75" customHeight="1" x14ac:dyDescent="0.2"/>
  <cols>
    <col min="1" max="1" width="1.85546875" style="43" customWidth="1"/>
    <col min="2" max="2" width="45.85546875" style="43" bestFit="1" customWidth="1"/>
    <col min="3" max="3" width="2.85546875" style="43" customWidth="1"/>
    <col min="4" max="4" width="12.85546875" style="43" customWidth="1"/>
    <col min="5" max="5" width="2.7109375" style="2" customWidth="1"/>
    <col min="6" max="6" width="10.7109375" style="44" customWidth="1"/>
    <col min="7" max="7" width="2.7109375" style="2" customWidth="1"/>
    <col min="8" max="23" width="10.7109375" style="43" customWidth="1"/>
    <col min="24" max="24" width="2.7109375" style="43" customWidth="1"/>
    <col min="25" max="25" width="14.85546875" style="43" customWidth="1"/>
    <col min="26" max="16384" width="9.140625" style="43"/>
  </cols>
  <sheetData>
    <row r="1" spans="1:27" ht="12.75" customHeight="1" x14ac:dyDescent="0.2">
      <c r="A1" s="62" t="str">
        <f>'Cover Sheet'!A2</f>
        <v>ROOTS PUBLIC CHARTER SCHOOL, INC</v>
      </c>
      <c r="B1" s="62"/>
    </row>
    <row r="2" spans="1:27" ht="12.75" customHeight="1" x14ac:dyDescent="0.2">
      <c r="A2" s="43" t="str">
        <f>'Cover Sheet'!A8&amp;" Annual Budget"</f>
        <v>FY 2020 Annual Budget</v>
      </c>
    </row>
    <row r="3" spans="1:27" x14ac:dyDescent="0.2">
      <c r="A3" s="45"/>
      <c r="B3" s="46"/>
      <c r="C3" s="45"/>
      <c r="D3" s="46"/>
      <c r="F3" s="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5"/>
    </row>
    <row r="4" spans="1:27" x14ac:dyDescent="0.2">
      <c r="A4" s="2"/>
      <c r="B4" s="2"/>
      <c r="C4" s="45"/>
      <c r="D4" s="49" t="s">
        <v>148</v>
      </c>
      <c r="E4" s="50"/>
      <c r="F4" s="50"/>
      <c r="G4" s="50"/>
      <c r="H4" s="49" t="s">
        <v>136</v>
      </c>
      <c r="I4" s="49" t="s">
        <v>137</v>
      </c>
      <c r="J4" s="49" t="s">
        <v>138</v>
      </c>
      <c r="K4" s="49" t="s">
        <v>82</v>
      </c>
      <c r="L4" s="49" t="s">
        <v>139</v>
      </c>
      <c r="M4" s="49" t="s">
        <v>140</v>
      </c>
      <c r="N4" s="49" t="s">
        <v>141</v>
      </c>
      <c r="O4" s="49" t="s">
        <v>83</v>
      </c>
      <c r="P4" s="49" t="s">
        <v>142</v>
      </c>
      <c r="Q4" s="49" t="s">
        <v>143</v>
      </c>
      <c r="R4" s="49" t="s">
        <v>144</v>
      </c>
      <c r="S4" s="49" t="s">
        <v>84</v>
      </c>
      <c r="T4" s="49" t="s">
        <v>145</v>
      </c>
      <c r="U4" s="49" t="s">
        <v>146</v>
      </c>
      <c r="V4" s="49" t="s">
        <v>147</v>
      </c>
      <c r="W4" s="49" t="s">
        <v>85</v>
      </c>
      <c r="X4" s="45"/>
      <c r="Y4" s="49" t="s">
        <v>149</v>
      </c>
    </row>
    <row r="5" spans="1:27" x14ac:dyDescent="0.2">
      <c r="B5" s="2"/>
      <c r="C5" s="45"/>
      <c r="D5" s="51" t="s">
        <v>2</v>
      </c>
      <c r="E5" s="52"/>
      <c r="F5" s="52"/>
      <c r="G5" s="52"/>
      <c r="H5" s="51" t="str">
        <f>D5</f>
        <v>Budget</v>
      </c>
      <c r="I5" s="51" t="str">
        <f>H5</f>
        <v>Budget</v>
      </c>
      <c r="J5" s="51" t="str">
        <f t="shared" ref="J5:W5" si="0">I5</f>
        <v>Budget</v>
      </c>
      <c r="K5" s="51" t="str">
        <f t="shared" si="0"/>
        <v>Budget</v>
      </c>
      <c r="L5" s="51" t="str">
        <f t="shared" si="0"/>
        <v>Budget</v>
      </c>
      <c r="M5" s="51" t="str">
        <f t="shared" si="0"/>
        <v>Budget</v>
      </c>
      <c r="N5" s="51" t="str">
        <f t="shared" si="0"/>
        <v>Budget</v>
      </c>
      <c r="O5" s="51" t="str">
        <f t="shared" si="0"/>
        <v>Budget</v>
      </c>
      <c r="P5" s="51" t="str">
        <f t="shared" si="0"/>
        <v>Budget</v>
      </c>
      <c r="Q5" s="51" t="str">
        <f t="shared" si="0"/>
        <v>Budget</v>
      </c>
      <c r="R5" s="51" t="str">
        <f t="shared" si="0"/>
        <v>Budget</v>
      </c>
      <c r="S5" s="51" t="str">
        <f t="shared" si="0"/>
        <v>Budget</v>
      </c>
      <c r="T5" s="51" t="str">
        <f t="shared" si="0"/>
        <v>Budget</v>
      </c>
      <c r="U5" s="51" t="str">
        <f t="shared" si="0"/>
        <v>Budget</v>
      </c>
      <c r="V5" s="51" t="str">
        <f t="shared" si="0"/>
        <v>Budget</v>
      </c>
      <c r="W5" s="51" t="str">
        <f t="shared" si="0"/>
        <v>Budget</v>
      </c>
      <c r="X5" s="45"/>
      <c r="Y5" s="51" t="s">
        <v>112</v>
      </c>
    </row>
    <row r="6" spans="1:27" x14ac:dyDescent="0.2">
      <c r="A6" s="53" t="s">
        <v>4</v>
      </c>
      <c r="B6" s="2"/>
      <c r="C6" s="45"/>
      <c r="K6" s="126"/>
      <c r="X6" s="45"/>
    </row>
    <row r="7" spans="1:27" x14ac:dyDescent="0.2">
      <c r="A7" s="46"/>
      <c r="B7" s="46" t="s">
        <v>152</v>
      </c>
      <c r="C7" s="45"/>
      <c r="D7" s="54">
        <v>1416354</v>
      </c>
      <c r="E7" s="55"/>
      <c r="F7" s="55"/>
      <c r="G7" s="55"/>
      <c r="H7" s="54">
        <f>123516-2649</f>
        <v>120867</v>
      </c>
      <c r="I7" s="54">
        <f>+H7</f>
        <v>120867</v>
      </c>
      <c r="J7" s="54">
        <f>+H7</f>
        <v>120867</v>
      </c>
      <c r="K7" s="115">
        <f>SUM(H7:J7)</f>
        <v>362601</v>
      </c>
      <c r="L7" s="54">
        <f>+H7</f>
        <v>120867</v>
      </c>
      <c r="M7" s="54">
        <f>+H7</f>
        <v>120867</v>
      </c>
      <c r="N7" s="54">
        <f>+H7</f>
        <v>120867</v>
      </c>
      <c r="O7" s="55">
        <f>SUM(L7:N7)</f>
        <v>362601</v>
      </c>
      <c r="P7" s="54">
        <f>+H7</f>
        <v>120867</v>
      </c>
      <c r="Q7" s="54">
        <f>+H7</f>
        <v>120867</v>
      </c>
      <c r="R7" s="54">
        <f>+H7</f>
        <v>120867</v>
      </c>
      <c r="S7" s="55">
        <f>SUM(P7:R7)</f>
        <v>362601</v>
      </c>
      <c r="T7" s="54">
        <f>+H7</f>
        <v>120867</v>
      </c>
      <c r="U7" s="54">
        <f>+H7</f>
        <v>120867</v>
      </c>
      <c r="V7" s="54">
        <v>152657</v>
      </c>
      <c r="W7" s="55">
        <f>SUM(T7:V7)</f>
        <v>394391</v>
      </c>
      <c r="X7" s="45"/>
      <c r="Y7" s="47">
        <f>SUM(K7,O7,S7,W7)</f>
        <v>1482194</v>
      </c>
    </row>
    <row r="8" spans="1:27" x14ac:dyDescent="0.2">
      <c r="A8" s="46"/>
      <c r="B8" s="46" t="s">
        <v>153</v>
      </c>
      <c r="C8" s="45"/>
      <c r="D8" s="54">
        <v>192057</v>
      </c>
      <c r="E8" s="55"/>
      <c r="F8" s="55"/>
      <c r="G8" s="55"/>
      <c r="H8" s="54">
        <v>16333</v>
      </c>
      <c r="I8" s="54">
        <v>16333</v>
      </c>
      <c r="J8" s="54">
        <f>+H8</f>
        <v>16333</v>
      </c>
      <c r="K8" s="115">
        <f t="shared" ref="K8:K15" si="1">SUM(H8:J8)</f>
        <v>48999</v>
      </c>
      <c r="L8" s="54">
        <f>+H8</f>
        <v>16333</v>
      </c>
      <c r="M8" s="54">
        <f>+H8</f>
        <v>16333</v>
      </c>
      <c r="N8" s="54">
        <f>+H8</f>
        <v>16333</v>
      </c>
      <c r="O8" s="55">
        <f t="shared" ref="O8:O15" si="2">SUM(L8:N8)</f>
        <v>48999</v>
      </c>
      <c r="P8" s="54">
        <f>+H8</f>
        <v>16333</v>
      </c>
      <c r="Q8" s="54">
        <f>+H8</f>
        <v>16333</v>
      </c>
      <c r="R8" s="54">
        <f>+H8</f>
        <v>16333</v>
      </c>
      <c r="S8" s="55">
        <f t="shared" ref="S8:S15" si="3">SUM(P8:R8)</f>
        <v>48999</v>
      </c>
      <c r="T8" s="54">
        <f>+H8</f>
        <v>16333</v>
      </c>
      <c r="U8" s="54">
        <f>+H8</f>
        <v>16333</v>
      </c>
      <c r="V8" s="54">
        <v>16337</v>
      </c>
      <c r="W8" s="55">
        <f t="shared" ref="W8:W15" si="4">SUM(T8:V8)</f>
        <v>49003</v>
      </c>
      <c r="X8" s="45"/>
      <c r="Y8" s="47">
        <f t="shared" ref="Y8:Y15" si="5">SUM(K8,O8,S8,W8)</f>
        <v>196000</v>
      </c>
    </row>
    <row r="9" spans="1:27" x14ac:dyDescent="0.2">
      <c r="A9" s="46"/>
      <c r="B9" s="46" t="s">
        <v>5</v>
      </c>
      <c r="C9" s="45"/>
      <c r="D9" s="54">
        <v>363492</v>
      </c>
      <c r="E9" s="55"/>
      <c r="F9" s="55"/>
      <c r="G9" s="55"/>
      <c r="H9" s="54">
        <v>31958</v>
      </c>
      <c r="I9" s="54">
        <v>31958</v>
      </c>
      <c r="J9" s="54">
        <f t="shared" ref="J9:J15" si="6">+H9</f>
        <v>31958</v>
      </c>
      <c r="K9" s="115">
        <f t="shared" ref="K9:K15" si="7">SUM(H9:J9)</f>
        <v>95874</v>
      </c>
      <c r="L9" s="54">
        <f t="shared" ref="L9:L15" si="8">+H9</f>
        <v>31958</v>
      </c>
      <c r="M9" s="54">
        <f t="shared" ref="M9:M15" si="9">+H9</f>
        <v>31958</v>
      </c>
      <c r="N9" s="54">
        <f t="shared" ref="N9:N15" si="10">+H9</f>
        <v>31958</v>
      </c>
      <c r="O9" s="115">
        <f t="shared" ref="O9:O15" si="11">SUM(L9:N9)</f>
        <v>95874</v>
      </c>
      <c r="P9" s="54">
        <f t="shared" ref="P9:P15" si="12">+H9</f>
        <v>31958</v>
      </c>
      <c r="Q9" s="54">
        <f t="shared" ref="Q9:Q15" si="13">+H9</f>
        <v>31958</v>
      </c>
      <c r="R9" s="54">
        <f t="shared" ref="R9:R15" si="14">+H9</f>
        <v>31958</v>
      </c>
      <c r="S9" s="115">
        <f t="shared" ref="S9:S15" si="15">SUM(P9:R9)</f>
        <v>95874</v>
      </c>
      <c r="T9" s="54">
        <f t="shared" ref="T9:T15" si="16">+H9</f>
        <v>31958</v>
      </c>
      <c r="U9" s="54">
        <v>31958</v>
      </c>
      <c r="V9" s="54">
        <v>31962</v>
      </c>
      <c r="W9" s="55">
        <f t="shared" si="4"/>
        <v>95878</v>
      </c>
      <c r="X9" s="45"/>
      <c r="Y9" s="47">
        <f>SUM(K9,O9,S9,W9)</f>
        <v>383500</v>
      </c>
    </row>
    <row r="10" spans="1:27" x14ac:dyDescent="0.2">
      <c r="A10" s="46"/>
      <c r="B10" s="46" t="s">
        <v>166</v>
      </c>
      <c r="C10" s="45"/>
      <c r="D10" s="54">
        <v>182000</v>
      </c>
      <c r="E10" s="55"/>
      <c r="F10" s="55"/>
      <c r="G10" s="55"/>
      <c r="H10" s="54">
        <f>15167</f>
        <v>15167</v>
      </c>
      <c r="I10" s="54">
        <f t="shared" ref="I9:I15" si="17">+H10</f>
        <v>15167</v>
      </c>
      <c r="J10" s="54">
        <f t="shared" si="6"/>
        <v>15167</v>
      </c>
      <c r="K10" s="115">
        <f t="shared" si="7"/>
        <v>45501</v>
      </c>
      <c r="L10" s="54">
        <f t="shared" si="8"/>
        <v>15167</v>
      </c>
      <c r="M10" s="54">
        <f t="shared" si="9"/>
        <v>15167</v>
      </c>
      <c r="N10" s="54">
        <f t="shared" si="10"/>
        <v>15167</v>
      </c>
      <c r="O10" s="115">
        <f t="shared" si="11"/>
        <v>45501</v>
      </c>
      <c r="P10" s="54">
        <f t="shared" si="12"/>
        <v>15167</v>
      </c>
      <c r="Q10" s="54">
        <f t="shared" si="13"/>
        <v>15167</v>
      </c>
      <c r="R10" s="54">
        <f t="shared" si="14"/>
        <v>15167</v>
      </c>
      <c r="S10" s="115">
        <f t="shared" si="15"/>
        <v>45501</v>
      </c>
      <c r="T10" s="54">
        <f t="shared" si="16"/>
        <v>15167</v>
      </c>
      <c r="U10" s="54">
        <f t="shared" ref="U9:U15" si="18">+H10</f>
        <v>15167</v>
      </c>
      <c r="V10" s="54">
        <v>15163</v>
      </c>
      <c r="W10" s="55">
        <f t="shared" si="4"/>
        <v>45497</v>
      </c>
      <c r="X10" s="45"/>
      <c r="Y10" s="47">
        <f t="shared" si="5"/>
        <v>182000</v>
      </c>
    </row>
    <row r="11" spans="1:27" x14ac:dyDescent="0.2">
      <c r="A11" s="46"/>
      <c r="B11" s="46" t="s">
        <v>6</v>
      </c>
      <c r="C11" s="45"/>
      <c r="D11" s="54">
        <v>10000</v>
      </c>
      <c r="E11" s="55"/>
      <c r="F11" s="55"/>
      <c r="G11" s="55"/>
      <c r="H11" s="54">
        <v>83</v>
      </c>
      <c r="I11" s="54">
        <f t="shared" si="17"/>
        <v>83</v>
      </c>
      <c r="J11" s="54">
        <f t="shared" si="6"/>
        <v>83</v>
      </c>
      <c r="K11" s="115">
        <f t="shared" si="7"/>
        <v>249</v>
      </c>
      <c r="L11" s="54">
        <f t="shared" si="8"/>
        <v>83</v>
      </c>
      <c r="M11" s="54">
        <f t="shared" si="9"/>
        <v>83</v>
      </c>
      <c r="N11" s="54">
        <f t="shared" si="10"/>
        <v>83</v>
      </c>
      <c r="O11" s="115">
        <f t="shared" si="11"/>
        <v>249</v>
      </c>
      <c r="P11" s="54">
        <f t="shared" si="12"/>
        <v>83</v>
      </c>
      <c r="Q11" s="54">
        <f t="shared" si="13"/>
        <v>83</v>
      </c>
      <c r="R11" s="54">
        <f t="shared" si="14"/>
        <v>83</v>
      </c>
      <c r="S11" s="115">
        <f t="shared" si="15"/>
        <v>249</v>
      </c>
      <c r="T11" s="54">
        <f t="shared" si="16"/>
        <v>83</v>
      </c>
      <c r="U11" s="54">
        <v>83</v>
      </c>
      <c r="V11" s="54">
        <v>87</v>
      </c>
      <c r="W11" s="55">
        <f t="shared" si="4"/>
        <v>253</v>
      </c>
      <c r="X11" s="45"/>
      <c r="Y11" s="47">
        <f t="shared" si="5"/>
        <v>1000</v>
      </c>
      <c r="AA11" s="43" t="s">
        <v>187</v>
      </c>
    </row>
    <row r="12" spans="1:27" x14ac:dyDescent="0.2">
      <c r="A12" s="46"/>
      <c r="B12" s="46" t="s">
        <v>7</v>
      </c>
      <c r="C12" s="45"/>
      <c r="D12" s="54">
        <v>5000</v>
      </c>
      <c r="E12" s="55"/>
      <c r="F12" s="55"/>
      <c r="G12" s="55"/>
      <c r="H12" s="54">
        <v>83</v>
      </c>
      <c r="I12" s="54">
        <f t="shared" si="17"/>
        <v>83</v>
      </c>
      <c r="J12" s="54">
        <f t="shared" si="6"/>
        <v>83</v>
      </c>
      <c r="K12" s="115">
        <f t="shared" si="7"/>
        <v>249</v>
      </c>
      <c r="L12" s="54">
        <f t="shared" si="8"/>
        <v>83</v>
      </c>
      <c r="M12" s="54">
        <f t="shared" si="9"/>
        <v>83</v>
      </c>
      <c r="N12" s="54">
        <f t="shared" si="10"/>
        <v>83</v>
      </c>
      <c r="O12" s="115">
        <f t="shared" si="11"/>
        <v>249</v>
      </c>
      <c r="P12" s="54">
        <f t="shared" si="12"/>
        <v>83</v>
      </c>
      <c r="Q12" s="54">
        <f t="shared" si="13"/>
        <v>83</v>
      </c>
      <c r="R12" s="54">
        <f t="shared" si="14"/>
        <v>83</v>
      </c>
      <c r="S12" s="115">
        <f t="shared" si="15"/>
        <v>249</v>
      </c>
      <c r="T12" s="54">
        <f t="shared" si="16"/>
        <v>83</v>
      </c>
      <c r="U12" s="54">
        <v>83</v>
      </c>
      <c r="V12" s="54">
        <v>87</v>
      </c>
      <c r="W12" s="55">
        <f t="shared" si="4"/>
        <v>253</v>
      </c>
      <c r="X12" s="45"/>
      <c r="Y12" s="47">
        <f t="shared" si="5"/>
        <v>1000</v>
      </c>
      <c r="AA12" s="43" t="s">
        <v>187</v>
      </c>
    </row>
    <row r="13" spans="1:27" x14ac:dyDescent="0.2">
      <c r="A13" s="46"/>
      <c r="B13" s="46" t="s">
        <v>8</v>
      </c>
      <c r="C13" s="45"/>
      <c r="D13" s="54">
        <v>2700</v>
      </c>
      <c r="E13" s="55"/>
      <c r="F13" s="55"/>
      <c r="G13" s="55"/>
      <c r="H13" s="54">
        <v>225</v>
      </c>
      <c r="I13" s="54">
        <f t="shared" si="17"/>
        <v>225</v>
      </c>
      <c r="J13" s="54">
        <f t="shared" si="6"/>
        <v>225</v>
      </c>
      <c r="K13" s="115">
        <f t="shared" si="7"/>
        <v>675</v>
      </c>
      <c r="L13" s="54">
        <f t="shared" si="8"/>
        <v>225</v>
      </c>
      <c r="M13" s="54">
        <f t="shared" si="9"/>
        <v>225</v>
      </c>
      <c r="N13" s="54">
        <f t="shared" si="10"/>
        <v>225</v>
      </c>
      <c r="O13" s="115">
        <f t="shared" si="11"/>
        <v>675</v>
      </c>
      <c r="P13" s="54">
        <f t="shared" si="12"/>
        <v>225</v>
      </c>
      <c r="Q13" s="54">
        <f t="shared" si="13"/>
        <v>225</v>
      </c>
      <c r="R13" s="54">
        <f t="shared" si="14"/>
        <v>225</v>
      </c>
      <c r="S13" s="115">
        <f t="shared" si="15"/>
        <v>675</v>
      </c>
      <c r="T13" s="54">
        <f t="shared" si="16"/>
        <v>225</v>
      </c>
      <c r="U13" s="54">
        <f t="shared" si="18"/>
        <v>225</v>
      </c>
      <c r="V13" s="54">
        <v>225</v>
      </c>
      <c r="W13" s="55">
        <f t="shared" si="4"/>
        <v>675</v>
      </c>
      <c r="X13" s="45"/>
      <c r="Y13" s="47">
        <f t="shared" si="5"/>
        <v>2700</v>
      </c>
    </row>
    <row r="14" spans="1:27" x14ac:dyDescent="0.2">
      <c r="A14" s="46"/>
      <c r="B14" s="46" t="s">
        <v>154</v>
      </c>
      <c r="C14" s="45"/>
      <c r="D14" s="114">
        <v>0</v>
      </c>
      <c r="E14" s="55"/>
      <c r="F14" s="55"/>
      <c r="G14" s="55"/>
      <c r="H14" s="114"/>
      <c r="I14" s="54">
        <f t="shared" si="17"/>
        <v>0</v>
      </c>
      <c r="J14" s="54">
        <f t="shared" si="6"/>
        <v>0</v>
      </c>
      <c r="K14" s="115">
        <f t="shared" si="7"/>
        <v>0</v>
      </c>
      <c r="L14" s="54">
        <f t="shared" si="8"/>
        <v>0</v>
      </c>
      <c r="M14" s="54">
        <f t="shared" si="9"/>
        <v>0</v>
      </c>
      <c r="N14" s="54">
        <f t="shared" si="10"/>
        <v>0</v>
      </c>
      <c r="O14" s="115">
        <f t="shared" si="11"/>
        <v>0</v>
      </c>
      <c r="P14" s="54">
        <f t="shared" si="12"/>
        <v>0</v>
      </c>
      <c r="Q14" s="54">
        <f t="shared" si="13"/>
        <v>0</v>
      </c>
      <c r="R14" s="54">
        <f t="shared" si="14"/>
        <v>0</v>
      </c>
      <c r="S14" s="115">
        <f t="shared" si="15"/>
        <v>0</v>
      </c>
      <c r="T14" s="54">
        <f t="shared" si="16"/>
        <v>0</v>
      </c>
      <c r="U14" s="54">
        <f t="shared" si="18"/>
        <v>0</v>
      </c>
      <c r="V14" s="54">
        <f t="shared" ref="V9:V15" si="19">+H14</f>
        <v>0</v>
      </c>
      <c r="W14" s="55">
        <f t="shared" si="4"/>
        <v>0</v>
      </c>
      <c r="X14" s="45"/>
      <c r="Y14" s="47">
        <f t="shared" si="5"/>
        <v>0</v>
      </c>
    </row>
    <row r="15" spans="1:27" x14ac:dyDescent="0.2">
      <c r="A15" s="46"/>
      <c r="B15" s="46" t="s">
        <v>9</v>
      </c>
      <c r="C15" s="45"/>
      <c r="D15" s="54">
        <f>25000+6213</f>
        <v>31213</v>
      </c>
      <c r="E15" s="55"/>
      <c r="F15" s="55"/>
      <c r="G15" s="55"/>
      <c r="H15" s="54">
        <v>2083</v>
      </c>
      <c r="I15" s="54">
        <f t="shared" si="17"/>
        <v>2083</v>
      </c>
      <c r="J15" s="54">
        <f t="shared" si="6"/>
        <v>2083</v>
      </c>
      <c r="K15" s="115">
        <f t="shared" si="7"/>
        <v>6249</v>
      </c>
      <c r="L15" s="54">
        <f t="shared" si="8"/>
        <v>2083</v>
      </c>
      <c r="M15" s="54">
        <f t="shared" si="9"/>
        <v>2083</v>
      </c>
      <c r="N15" s="54">
        <f t="shared" si="10"/>
        <v>2083</v>
      </c>
      <c r="O15" s="115">
        <f t="shared" si="11"/>
        <v>6249</v>
      </c>
      <c r="P15" s="54">
        <f t="shared" si="12"/>
        <v>2083</v>
      </c>
      <c r="Q15" s="54">
        <f t="shared" si="13"/>
        <v>2083</v>
      </c>
      <c r="R15" s="54">
        <f t="shared" si="14"/>
        <v>2083</v>
      </c>
      <c r="S15" s="115">
        <f t="shared" si="15"/>
        <v>6249</v>
      </c>
      <c r="T15" s="54">
        <f t="shared" si="16"/>
        <v>2083</v>
      </c>
      <c r="U15" s="54">
        <v>2083</v>
      </c>
      <c r="V15" s="54">
        <v>2087</v>
      </c>
      <c r="W15" s="55">
        <f t="shared" si="4"/>
        <v>6253</v>
      </c>
      <c r="X15" s="45"/>
      <c r="Y15" s="48">
        <f t="shared" si="5"/>
        <v>25000</v>
      </c>
    </row>
    <row r="16" spans="1:27" x14ac:dyDescent="0.2">
      <c r="A16" s="46"/>
      <c r="B16" s="56" t="s">
        <v>10</v>
      </c>
      <c r="C16" s="45"/>
      <c r="D16" s="122">
        <f>SUM(D7:D15)</f>
        <v>2202816</v>
      </c>
      <c r="E16" s="102"/>
      <c r="F16" s="102"/>
      <c r="G16" s="102"/>
      <c r="H16" s="122">
        <f>SUM(H7:H15)</f>
        <v>186799</v>
      </c>
      <c r="I16" s="122">
        <f>SUM(I7:I15)</f>
        <v>186799</v>
      </c>
      <c r="J16" s="122">
        <f>SUM(J7:J15)</f>
        <v>186799</v>
      </c>
      <c r="K16" s="122">
        <f>SUM(H16:J16)</f>
        <v>560397</v>
      </c>
      <c r="L16" s="122">
        <f>SUM(L7:L15)</f>
        <v>186799</v>
      </c>
      <c r="M16" s="122">
        <f>SUM(M7:M15)</f>
        <v>186799</v>
      </c>
      <c r="N16" s="122">
        <f>SUM(N7:N15)</f>
        <v>186799</v>
      </c>
      <c r="O16" s="122">
        <f>SUM(L16:N16)</f>
        <v>560397</v>
      </c>
      <c r="P16" s="122">
        <f>SUM(P7:P15)</f>
        <v>186799</v>
      </c>
      <c r="Q16" s="122">
        <f>SUM(Q7:Q15)</f>
        <v>186799</v>
      </c>
      <c r="R16" s="122">
        <f>SUM(R7:R15)</f>
        <v>186799</v>
      </c>
      <c r="S16" s="122">
        <f>SUM(P16:R16)</f>
        <v>560397</v>
      </c>
      <c r="T16" s="122">
        <f>SUM(T7:T15)</f>
        <v>186799</v>
      </c>
      <c r="U16" s="122">
        <f>SUM(U7:U15)</f>
        <v>186799</v>
      </c>
      <c r="V16" s="122">
        <f>SUM(V7:V15)</f>
        <v>218605</v>
      </c>
      <c r="W16" s="122">
        <f>SUM(T16:V16)</f>
        <v>592203</v>
      </c>
      <c r="X16" s="127"/>
      <c r="Y16" s="126">
        <f>SUM(K16,O16,S16,W16)</f>
        <v>2273394</v>
      </c>
    </row>
    <row r="17" spans="1:25" x14ac:dyDescent="0.2">
      <c r="A17" s="46"/>
      <c r="B17" s="59"/>
      <c r="C17" s="45"/>
      <c r="D17" s="123"/>
      <c r="E17" s="61"/>
      <c r="F17" s="61"/>
      <c r="G17" s="61"/>
      <c r="H17" s="123"/>
      <c r="I17" s="123"/>
      <c r="J17" s="123"/>
      <c r="K17" s="123" t="s">
        <v>187</v>
      </c>
      <c r="L17" s="123"/>
      <c r="M17" s="123"/>
      <c r="N17" s="123"/>
      <c r="O17" s="60"/>
      <c r="P17" s="123"/>
      <c r="Q17" s="123"/>
      <c r="R17" s="123"/>
      <c r="S17" s="60"/>
      <c r="T17" s="123"/>
      <c r="U17" s="123"/>
      <c r="V17" s="123"/>
      <c r="W17" s="60"/>
      <c r="X17" s="45"/>
    </row>
    <row r="18" spans="1:25" x14ac:dyDescent="0.2">
      <c r="A18" s="62" t="s">
        <v>158</v>
      </c>
      <c r="B18" s="2"/>
      <c r="C18" s="45"/>
      <c r="D18" s="117"/>
      <c r="E18" s="63"/>
      <c r="F18" s="63"/>
      <c r="G18" s="63"/>
      <c r="H18" s="117" t="s">
        <v>187</v>
      </c>
      <c r="I18" s="117" t="s">
        <v>187</v>
      </c>
      <c r="J18" s="117" t="s">
        <v>187</v>
      </c>
      <c r="K18" s="117"/>
      <c r="L18" s="117" t="s">
        <v>187</v>
      </c>
      <c r="M18" s="117" t="s">
        <v>187</v>
      </c>
      <c r="N18" s="117" t="s">
        <v>187</v>
      </c>
      <c r="O18" s="63"/>
      <c r="P18" s="117" t="s">
        <v>187</v>
      </c>
      <c r="Q18" s="117" t="s">
        <v>187</v>
      </c>
      <c r="R18" s="117" t="s">
        <v>187</v>
      </c>
      <c r="S18" s="63"/>
      <c r="T18" s="117" t="s">
        <v>187</v>
      </c>
      <c r="U18" s="117" t="s">
        <v>187</v>
      </c>
      <c r="V18" s="117" t="s">
        <v>187</v>
      </c>
      <c r="W18" s="63"/>
      <c r="X18" s="45"/>
    </row>
    <row r="19" spans="1:25" ht="13.5" x14ac:dyDescent="0.25">
      <c r="A19" s="64" t="s">
        <v>11</v>
      </c>
      <c r="B19" s="2"/>
      <c r="C19" s="45"/>
      <c r="D19" s="117"/>
      <c r="F19" s="2" t="s">
        <v>111</v>
      </c>
      <c r="H19" s="117"/>
      <c r="I19" s="117"/>
      <c r="J19" s="117"/>
      <c r="K19" s="117"/>
      <c r="L19" s="117"/>
      <c r="M19" s="117"/>
      <c r="N19" s="117"/>
      <c r="O19" s="2"/>
      <c r="P19" s="117"/>
      <c r="Q19" s="117"/>
      <c r="R19" s="117"/>
      <c r="S19" s="2"/>
      <c r="T19" s="117"/>
      <c r="U19" s="117"/>
      <c r="V19" s="117"/>
      <c r="W19" s="2"/>
      <c r="X19" s="45"/>
    </row>
    <row r="20" spans="1:25" x14ac:dyDescent="0.2">
      <c r="A20" s="46"/>
      <c r="B20" s="2" t="s">
        <v>12</v>
      </c>
      <c r="C20" s="45"/>
      <c r="D20" s="65">
        <v>110000</v>
      </c>
      <c r="E20" s="66"/>
      <c r="F20" s="65">
        <v>1</v>
      </c>
      <c r="G20" s="66"/>
      <c r="H20" s="65">
        <v>9583</v>
      </c>
      <c r="I20" s="54">
        <f t="shared" ref="I20:I26" si="20">+H20</f>
        <v>9583</v>
      </c>
      <c r="J20" s="54">
        <f t="shared" ref="J20:J26" si="21">+H20</f>
        <v>9583</v>
      </c>
      <c r="K20" s="115">
        <f t="shared" ref="K20:K26" si="22">SUM(H20:J20)</f>
        <v>28749</v>
      </c>
      <c r="L20" s="54">
        <f t="shared" ref="L20:L26" si="23">+H20</f>
        <v>9583</v>
      </c>
      <c r="M20" s="54">
        <f t="shared" ref="M20:M26" si="24">+H20</f>
        <v>9583</v>
      </c>
      <c r="N20" s="54">
        <f t="shared" ref="N20:N26" si="25">+H20</f>
        <v>9583</v>
      </c>
      <c r="O20" s="115">
        <f t="shared" ref="O20:O26" si="26">SUM(L20:N20)</f>
        <v>28749</v>
      </c>
      <c r="P20" s="54">
        <f t="shared" ref="P20:P26" si="27">+H20</f>
        <v>9583</v>
      </c>
      <c r="Q20" s="54">
        <f t="shared" ref="Q20:Q26" si="28">+H20</f>
        <v>9583</v>
      </c>
      <c r="R20" s="54">
        <f t="shared" ref="R20:R26" si="29">+H20</f>
        <v>9583</v>
      </c>
      <c r="S20" s="115">
        <f t="shared" ref="S20:S26" si="30">SUM(P20:R20)</f>
        <v>28749</v>
      </c>
      <c r="T20" s="54">
        <f t="shared" ref="T20:T26" si="31">+H20</f>
        <v>9583</v>
      </c>
      <c r="U20" s="54">
        <f t="shared" ref="U20:U26" si="32">+H20</f>
        <v>9583</v>
      </c>
      <c r="V20" s="54">
        <v>9587</v>
      </c>
      <c r="W20" s="67">
        <f t="shared" ref="W20:W27" si="33">SUM(T20:V20)</f>
        <v>28753</v>
      </c>
      <c r="X20" s="45"/>
      <c r="Y20" s="47">
        <f t="shared" ref="Y20:Y27" si="34">SUM(K20,O20,S20,W20)</f>
        <v>115000</v>
      </c>
    </row>
    <row r="21" spans="1:25" x14ac:dyDescent="0.2">
      <c r="A21" s="46"/>
      <c r="B21" s="2" t="s">
        <v>13</v>
      </c>
      <c r="C21" s="45"/>
      <c r="D21" s="65">
        <v>441500</v>
      </c>
      <c r="E21" s="66"/>
      <c r="F21" s="65">
        <v>11</v>
      </c>
      <c r="G21" s="66"/>
      <c r="H21" s="65">
        <f>38631</f>
        <v>38631</v>
      </c>
      <c r="I21" s="54">
        <f t="shared" si="20"/>
        <v>38631</v>
      </c>
      <c r="J21" s="54">
        <f t="shared" si="21"/>
        <v>38631</v>
      </c>
      <c r="K21" s="115">
        <f t="shared" si="22"/>
        <v>115893</v>
      </c>
      <c r="L21" s="54">
        <f t="shared" si="23"/>
        <v>38631</v>
      </c>
      <c r="M21" s="54">
        <f t="shared" si="24"/>
        <v>38631</v>
      </c>
      <c r="N21" s="54">
        <f t="shared" si="25"/>
        <v>38631</v>
      </c>
      <c r="O21" s="115">
        <f t="shared" si="26"/>
        <v>115893</v>
      </c>
      <c r="P21" s="54">
        <f t="shared" si="27"/>
        <v>38631</v>
      </c>
      <c r="Q21" s="54">
        <f t="shared" si="28"/>
        <v>38631</v>
      </c>
      <c r="R21" s="54">
        <f t="shared" si="29"/>
        <v>38631</v>
      </c>
      <c r="S21" s="115">
        <f t="shared" si="30"/>
        <v>115893</v>
      </c>
      <c r="T21" s="54">
        <f t="shared" si="31"/>
        <v>38631</v>
      </c>
      <c r="U21" s="54">
        <f t="shared" si="32"/>
        <v>38631</v>
      </c>
      <c r="V21" s="54">
        <v>47307</v>
      </c>
      <c r="W21" s="67">
        <f t="shared" si="33"/>
        <v>124569</v>
      </c>
      <c r="X21" s="45"/>
      <c r="Y21" s="47">
        <f t="shared" si="34"/>
        <v>472248</v>
      </c>
    </row>
    <row r="22" spans="1:25" x14ac:dyDescent="0.2">
      <c r="A22" s="46"/>
      <c r="B22" s="2" t="s">
        <v>14</v>
      </c>
      <c r="C22" s="45"/>
      <c r="D22" s="65">
        <v>72000</v>
      </c>
      <c r="E22" s="66"/>
      <c r="F22" s="65">
        <v>1</v>
      </c>
      <c r="G22" s="66"/>
      <c r="H22" s="65">
        <v>6333</v>
      </c>
      <c r="I22" s="54">
        <f t="shared" si="20"/>
        <v>6333</v>
      </c>
      <c r="J22" s="54">
        <f t="shared" si="21"/>
        <v>6333</v>
      </c>
      <c r="K22" s="115">
        <f t="shared" si="22"/>
        <v>18999</v>
      </c>
      <c r="L22" s="54">
        <f t="shared" si="23"/>
        <v>6333</v>
      </c>
      <c r="M22" s="54">
        <f t="shared" si="24"/>
        <v>6333</v>
      </c>
      <c r="N22" s="54">
        <f t="shared" si="25"/>
        <v>6333</v>
      </c>
      <c r="O22" s="115">
        <f t="shared" si="26"/>
        <v>18999</v>
      </c>
      <c r="P22" s="54">
        <f t="shared" si="27"/>
        <v>6333</v>
      </c>
      <c r="Q22" s="54">
        <f t="shared" si="28"/>
        <v>6333</v>
      </c>
      <c r="R22" s="54">
        <f t="shared" si="29"/>
        <v>6333</v>
      </c>
      <c r="S22" s="115">
        <f t="shared" si="30"/>
        <v>18999</v>
      </c>
      <c r="T22" s="54">
        <f t="shared" si="31"/>
        <v>6333</v>
      </c>
      <c r="U22" s="54">
        <f t="shared" si="32"/>
        <v>6333</v>
      </c>
      <c r="V22" s="54">
        <v>5937</v>
      </c>
      <c r="W22" s="67">
        <f t="shared" si="33"/>
        <v>18603</v>
      </c>
      <c r="X22" s="45"/>
      <c r="Y22" s="47">
        <f t="shared" si="34"/>
        <v>75600</v>
      </c>
    </row>
    <row r="23" spans="1:25" x14ac:dyDescent="0.2">
      <c r="A23" s="46"/>
      <c r="B23" s="2" t="s">
        <v>15</v>
      </c>
      <c r="C23" s="45"/>
      <c r="D23" s="65"/>
      <c r="E23" s="66"/>
      <c r="F23" s="65"/>
      <c r="G23" s="66"/>
      <c r="H23" s="65"/>
      <c r="I23" s="54">
        <f t="shared" si="20"/>
        <v>0</v>
      </c>
      <c r="J23" s="54">
        <f t="shared" si="21"/>
        <v>0</v>
      </c>
      <c r="K23" s="115">
        <f t="shared" si="22"/>
        <v>0</v>
      </c>
      <c r="L23" s="54">
        <f t="shared" si="23"/>
        <v>0</v>
      </c>
      <c r="M23" s="54">
        <f t="shared" si="24"/>
        <v>0</v>
      </c>
      <c r="N23" s="54">
        <f t="shared" si="25"/>
        <v>0</v>
      </c>
      <c r="O23" s="115">
        <f t="shared" si="26"/>
        <v>0</v>
      </c>
      <c r="P23" s="54">
        <f t="shared" si="27"/>
        <v>0</v>
      </c>
      <c r="Q23" s="54">
        <f t="shared" si="28"/>
        <v>0</v>
      </c>
      <c r="R23" s="54">
        <f t="shared" si="29"/>
        <v>0</v>
      </c>
      <c r="S23" s="115">
        <f t="shared" si="30"/>
        <v>0</v>
      </c>
      <c r="T23" s="54">
        <f t="shared" si="31"/>
        <v>0</v>
      </c>
      <c r="U23" s="54">
        <f t="shared" si="32"/>
        <v>0</v>
      </c>
      <c r="V23" s="54">
        <f t="shared" ref="V20:V26" si="35">+H23</f>
        <v>0</v>
      </c>
      <c r="W23" s="67">
        <f t="shared" si="33"/>
        <v>0</v>
      </c>
      <c r="X23" s="45"/>
      <c r="Y23" s="47">
        <f t="shared" si="34"/>
        <v>0</v>
      </c>
    </row>
    <row r="24" spans="1:25" x14ac:dyDescent="0.2">
      <c r="A24" s="46"/>
      <c r="B24" s="2" t="s">
        <v>16</v>
      </c>
      <c r="C24" s="45"/>
      <c r="D24" s="65">
        <v>351000</v>
      </c>
      <c r="E24" s="66"/>
      <c r="F24" s="65">
        <v>3</v>
      </c>
      <c r="G24" s="66"/>
      <c r="H24" s="65">
        <v>29667</v>
      </c>
      <c r="I24" s="54">
        <f t="shared" si="20"/>
        <v>29667</v>
      </c>
      <c r="J24" s="54">
        <f t="shared" si="21"/>
        <v>29667</v>
      </c>
      <c r="K24" s="115">
        <f t="shared" si="22"/>
        <v>89001</v>
      </c>
      <c r="L24" s="54">
        <f t="shared" si="23"/>
        <v>29667</v>
      </c>
      <c r="M24" s="54">
        <f t="shared" si="24"/>
        <v>29667</v>
      </c>
      <c r="N24" s="54">
        <f t="shared" si="25"/>
        <v>29667</v>
      </c>
      <c r="O24" s="115">
        <f t="shared" si="26"/>
        <v>89001</v>
      </c>
      <c r="P24" s="54">
        <f t="shared" si="27"/>
        <v>29667</v>
      </c>
      <c r="Q24" s="54">
        <f t="shared" si="28"/>
        <v>29667</v>
      </c>
      <c r="R24" s="54">
        <f t="shared" si="29"/>
        <v>29667</v>
      </c>
      <c r="S24" s="115">
        <f t="shared" si="30"/>
        <v>89001</v>
      </c>
      <c r="T24" s="54">
        <f t="shared" si="31"/>
        <v>29667</v>
      </c>
      <c r="U24" s="54">
        <f t="shared" si="32"/>
        <v>29667</v>
      </c>
      <c r="V24" s="54">
        <v>39663</v>
      </c>
      <c r="W24" s="67">
        <f t="shared" si="33"/>
        <v>98997</v>
      </c>
      <c r="X24" s="45"/>
      <c r="Y24" s="47">
        <f t="shared" si="34"/>
        <v>366000</v>
      </c>
    </row>
    <row r="25" spans="1:25" x14ac:dyDescent="0.2">
      <c r="A25" s="46"/>
      <c r="B25" s="2" t="s">
        <v>167</v>
      </c>
      <c r="C25" s="45"/>
      <c r="D25" s="65"/>
      <c r="E25" s="66"/>
      <c r="F25" s="65"/>
      <c r="G25" s="66"/>
      <c r="H25" s="65"/>
      <c r="I25" s="54">
        <f t="shared" si="20"/>
        <v>0</v>
      </c>
      <c r="J25" s="54">
        <f t="shared" si="21"/>
        <v>0</v>
      </c>
      <c r="K25" s="115">
        <f t="shared" si="22"/>
        <v>0</v>
      </c>
      <c r="L25" s="54">
        <f t="shared" si="23"/>
        <v>0</v>
      </c>
      <c r="M25" s="54">
        <f t="shared" si="24"/>
        <v>0</v>
      </c>
      <c r="N25" s="54">
        <f t="shared" si="25"/>
        <v>0</v>
      </c>
      <c r="O25" s="115">
        <f t="shared" si="26"/>
        <v>0</v>
      </c>
      <c r="P25" s="54">
        <f t="shared" si="27"/>
        <v>0</v>
      </c>
      <c r="Q25" s="54">
        <f t="shared" si="28"/>
        <v>0</v>
      </c>
      <c r="R25" s="54">
        <f t="shared" si="29"/>
        <v>0</v>
      </c>
      <c r="S25" s="115">
        <f t="shared" si="30"/>
        <v>0</v>
      </c>
      <c r="T25" s="54">
        <f t="shared" si="31"/>
        <v>0</v>
      </c>
      <c r="U25" s="54">
        <f t="shared" si="32"/>
        <v>0</v>
      </c>
      <c r="V25" s="54">
        <f t="shared" si="35"/>
        <v>0</v>
      </c>
      <c r="W25" s="67">
        <f t="shared" si="33"/>
        <v>0</v>
      </c>
      <c r="X25" s="45"/>
      <c r="Y25" s="47">
        <f t="shared" si="34"/>
        <v>0</v>
      </c>
    </row>
    <row r="26" spans="1:25" x14ac:dyDescent="0.2">
      <c r="A26" s="46"/>
      <c r="B26" s="2" t="s">
        <v>168</v>
      </c>
      <c r="C26" s="45"/>
      <c r="D26" s="65">
        <v>270700</v>
      </c>
      <c r="E26" s="66"/>
      <c r="F26" s="65"/>
      <c r="G26" s="66"/>
      <c r="H26" s="65">
        <v>22558</v>
      </c>
      <c r="I26" s="54">
        <f t="shared" si="20"/>
        <v>22558</v>
      </c>
      <c r="J26" s="54">
        <f t="shared" si="21"/>
        <v>22558</v>
      </c>
      <c r="K26" s="115">
        <f t="shared" si="22"/>
        <v>67674</v>
      </c>
      <c r="L26" s="54">
        <f t="shared" si="23"/>
        <v>22558</v>
      </c>
      <c r="M26" s="54">
        <f t="shared" si="24"/>
        <v>22558</v>
      </c>
      <c r="N26" s="54">
        <f t="shared" si="25"/>
        <v>22558</v>
      </c>
      <c r="O26" s="115">
        <f t="shared" si="26"/>
        <v>67674</v>
      </c>
      <c r="P26" s="54">
        <f t="shared" si="27"/>
        <v>22558</v>
      </c>
      <c r="Q26" s="54">
        <f t="shared" si="28"/>
        <v>22558</v>
      </c>
      <c r="R26" s="54">
        <f t="shared" si="29"/>
        <v>22558</v>
      </c>
      <c r="S26" s="115">
        <f t="shared" si="30"/>
        <v>67674</v>
      </c>
      <c r="T26" s="54">
        <f t="shared" si="31"/>
        <v>22558</v>
      </c>
      <c r="U26" s="54">
        <f t="shared" si="32"/>
        <v>22558</v>
      </c>
      <c r="V26" s="54">
        <v>36097</v>
      </c>
      <c r="W26" s="67">
        <f t="shared" si="33"/>
        <v>81213</v>
      </c>
      <c r="X26" s="45"/>
      <c r="Y26" s="48">
        <f t="shared" si="34"/>
        <v>284235</v>
      </c>
    </row>
    <row r="27" spans="1:25" x14ac:dyDescent="0.2">
      <c r="A27" s="2"/>
      <c r="B27" s="56" t="s">
        <v>17</v>
      </c>
      <c r="C27" s="45"/>
      <c r="D27" s="122">
        <f>SUM(D20:D26)</f>
        <v>1245200</v>
      </c>
      <c r="E27" s="102"/>
      <c r="F27" s="122">
        <f>SUM(F20:F26)</f>
        <v>16</v>
      </c>
      <c r="G27" s="102"/>
      <c r="H27" s="122">
        <f>SUM(H20:H26)</f>
        <v>106772</v>
      </c>
      <c r="I27" s="122">
        <f>SUM(I20:I26)</f>
        <v>106772</v>
      </c>
      <c r="J27" s="122">
        <f>SUM(J20:J26)</f>
        <v>106772</v>
      </c>
      <c r="K27" s="122">
        <f>SUM(H27:J27)</f>
        <v>320316</v>
      </c>
      <c r="L27" s="122">
        <f>SUM(L20:L26)</f>
        <v>106772</v>
      </c>
      <c r="M27" s="122">
        <f>SUM(M20:M26)</f>
        <v>106772</v>
      </c>
      <c r="N27" s="122">
        <f>SUM(N20:N26)</f>
        <v>106772</v>
      </c>
      <c r="O27" s="122">
        <f>SUM(L27:N27)</f>
        <v>320316</v>
      </c>
      <c r="P27" s="122">
        <f>SUM(P20:P26)</f>
        <v>106772</v>
      </c>
      <c r="Q27" s="122">
        <f>SUM(Q20:Q26)</f>
        <v>106772</v>
      </c>
      <c r="R27" s="122">
        <f>SUM(R20:R26)</f>
        <v>106772</v>
      </c>
      <c r="S27" s="122">
        <f>SUM(P27:R27)</f>
        <v>320316</v>
      </c>
      <c r="T27" s="122">
        <f>SUM(T20:T26)</f>
        <v>106772</v>
      </c>
      <c r="U27" s="122">
        <f>SUM(U20:U26)</f>
        <v>106772</v>
      </c>
      <c r="V27" s="122">
        <f>SUM(V20:V26)</f>
        <v>138591</v>
      </c>
      <c r="W27" s="122">
        <f t="shared" si="33"/>
        <v>352135</v>
      </c>
      <c r="X27" s="127"/>
      <c r="Y27" s="126">
        <f t="shared" si="34"/>
        <v>1313083</v>
      </c>
    </row>
    <row r="28" spans="1:25" x14ac:dyDescent="0.2">
      <c r="A28" s="2"/>
      <c r="C28" s="45"/>
      <c r="D28" s="124"/>
      <c r="E28" s="61"/>
      <c r="F28" s="61"/>
      <c r="G28" s="61"/>
      <c r="H28" s="120" t="s">
        <v>187</v>
      </c>
      <c r="I28" s="120" t="s">
        <v>187</v>
      </c>
      <c r="J28" s="120" t="s">
        <v>187</v>
      </c>
      <c r="K28" s="124"/>
      <c r="L28" s="120" t="s">
        <v>187</v>
      </c>
      <c r="M28" s="120" t="s">
        <v>187</v>
      </c>
      <c r="N28" s="120" t="s">
        <v>187</v>
      </c>
      <c r="O28" s="61"/>
      <c r="P28" s="120" t="s">
        <v>187</v>
      </c>
      <c r="Q28" s="120" t="s">
        <v>187</v>
      </c>
      <c r="R28" s="120" t="s">
        <v>187</v>
      </c>
      <c r="S28" s="61"/>
      <c r="T28" s="120" t="s">
        <v>187</v>
      </c>
      <c r="U28" s="120" t="s">
        <v>187</v>
      </c>
      <c r="V28" s="120">
        <v>0</v>
      </c>
      <c r="W28" s="61"/>
      <c r="X28" s="45"/>
    </row>
    <row r="29" spans="1:25" ht="13.5" x14ac:dyDescent="0.25">
      <c r="A29" s="64" t="s">
        <v>18</v>
      </c>
      <c r="B29" s="2"/>
      <c r="C29" s="45"/>
      <c r="D29" s="117"/>
      <c r="F29" s="2"/>
      <c r="H29" s="113" t="s">
        <v>187</v>
      </c>
      <c r="I29" s="113" t="s">
        <v>187</v>
      </c>
      <c r="J29" s="113" t="s">
        <v>187</v>
      </c>
      <c r="K29" s="117"/>
      <c r="L29" s="113" t="s">
        <v>187</v>
      </c>
      <c r="M29" s="113" t="s">
        <v>187</v>
      </c>
      <c r="N29" s="113" t="s">
        <v>187</v>
      </c>
      <c r="O29" s="2"/>
      <c r="P29" s="113" t="s">
        <v>187</v>
      </c>
      <c r="Q29" s="113" t="s">
        <v>187</v>
      </c>
      <c r="R29" s="113" t="s">
        <v>187</v>
      </c>
      <c r="S29" s="2"/>
      <c r="T29" s="113" t="s">
        <v>187</v>
      </c>
      <c r="U29" s="113" t="s">
        <v>187</v>
      </c>
      <c r="V29" s="113" t="s">
        <v>187</v>
      </c>
      <c r="W29" s="2"/>
      <c r="X29" s="45"/>
    </row>
    <row r="30" spans="1:25" x14ac:dyDescent="0.2">
      <c r="A30" s="46"/>
      <c r="B30" s="2" t="s">
        <v>169</v>
      </c>
      <c r="C30" s="45"/>
      <c r="D30" s="65">
        <v>45200</v>
      </c>
      <c r="E30" s="66"/>
      <c r="F30" s="66"/>
      <c r="G30" s="66"/>
      <c r="H30" s="65">
        <v>3767</v>
      </c>
      <c r="I30" s="54">
        <f t="shared" ref="I30:I34" si="36">+H30</f>
        <v>3767</v>
      </c>
      <c r="J30" s="54">
        <f t="shared" ref="J30:J34" si="37">+H30</f>
        <v>3767</v>
      </c>
      <c r="K30" s="115">
        <f t="shared" ref="K30:K34" si="38">SUM(H30:J30)</f>
        <v>11301</v>
      </c>
      <c r="L30" s="54">
        <f t="shared" ref="L30:L34" si="39">+H30</f>
        <v>3767</v>
      </c>
      <c r="M30" s="54">
        <f t="shared" ref="M30:M34" si="40">+H30</f>
        <v>3767</v>
      </c>
      <c r="N30" s="54">
        <f t="shared" ref="N30:N34" si="41">+H30</f>
        <v>3767</v>
      </c>
      <c r="O30" s="115">
        <f t="shared" ref="O30:O34" si="42">SUM(L30:N30)</f>
        <v>11301</v>
      </c>
      <c r="P30" s="54">
        <f t="shared" ref="P30:P34" si="43">+H30</f>
        <v>3767</v>
      </c>
      <c r="Q30" s="54">
        <f t="shared" ref="Q30:Q34" si="44">+H30</f>
        <v>3767</v>
      </c>
      <c r="R30" s="54">
        <f t="shared" ref="R30:R34" si="45">+H30</f>
        <v>3767</v>
      </c>
      <c r="S30" s="115">
        <f t="shared" ref="S30:S34" si="46">SUM(P30:R30)</f>
        <v>11301</v>
      </c>
      <c r="T30" s="54">
        <f t="shared" ref="T30:T34" si="47">+H30</f>
        <v>3767</v>
      </c>
      <c r="U30" s="54">
        <f t="shared" ref="U30:U34" si="48">+H30</f>
        <v>3767</v>
      </c>
      <c r="V30" s="54">
        <v>3763</v>
      </c>
      <c r="W30" s="67">
        <f t="shared" ref="W30:W35" si="49">SUM(T30:V30)</f>
        <v>11297</v>
      </c>
      <c r="X30" s="45"/>
      <c r="Y30" s="47">
        <f t="shared" ref="Y30:Y35" si="50">SUM(K30,O30,S30,W30)</f>
        <v>45200</v>
      </c>
    </row>
    <row r="31" spans="1:25" x14ac:dyDescent="0.2">
      <c r="A31" s="46"/>
      <c r="B31" s="2" t="s">
        <v>170</v>
      </c>
      <c r="C31" s="45"/>
      <c r="D31" s="65">
        <v>14100</v>
      </c>
      <c r="E31" s="66"/>
      <c r="F31" s="66"/>
      <c r="G31" s="66"/>
      <c r="H31" s="65">
        <v>1175</v>
      </c>
      <c r="I31" s="54">
        <f t="shared" si="36"/>
        <v>1175</v>
      </c>
      <c r="J31" s="54">
        <f t="shared" si="37"/>
        <v>1175</v>
      </c>
      <c r="K31" s="115">
        <f t="shared" si="38"/>
        <v>3525</v>
      </c>
      <c r="L31" s="54">
        <f t="shared" si="39"/>
        <v>1175</v>
      </c>
      <c r="M31" s="54">
        <f t="shared" si="40"/>
        <v>1175</v>
      </c>
      <c r="N31" s="54">
        <f t="shared" si="41"/>
        <v>1175</v>
      </c>
      <c r="O31" s="115">
        <f t="shared" si="42"/>
        <v>3525</v>
      </c>
      <c r="P31" s="54">
        <f t="shared" si="43"/>
        <v>1175</v>
      </c>
      <c r="Q31" s="54">
        <f t="shared" si="44"/>
        <v>1175</v>
      </c>
      <c r="R31" s="54">
        <f t="shared" si="45"/>
        <v>1175</v>
      </c>
      <c r="S31" s="115">
        <f t="shared" si="46"/>
        <v>3525</v>
      </c>
      <c r="T31" s="54">
        <f t="shared" si="47"/>
        <v>1175</v>
      </c>
      <c r="U31" s="54">
        <f t="shared" si="48"/>
        <v>1175</v>
      </c>
      <c r="V31" s="54">
        <f t="shared" ref="V30:V34" si="51">+H31</f>
        <v>1175</v>
      </c>
      <c r="W31" s="67">
        <f t="shared" si="49"/>
        <v>3525</v>
      </c>
      <c r="X31" s="45"/>
      <c r="Y31" s="47">
        <f t="shared" si="50"/>
        <v>14100</v>
      </c>
    </row>
    <row r="32" spans="1:25" x14ac:dyDescent="0.2">
      <c r="A32" s="46"/>
      <c r="B32" s="2" t="s">
        <v>19</v>
      </c>
      <c r="C32" s="45"/>
      <c r="D32" s="65">
        <v>132210</v>
      </c>
      <c r="E32" s="66"/>
      <c r="F32" s="66"/>
      <c r="G32" s="66"/>
      <c r="H32" s="65">
        <v>11018</v>
      </c>
      <c r="I32" s="54">
        <f t="shared" si="36"/>
        <v>11018</v>
      </c>
      <c r="J32" s="54">
        <f t="shared" si="37"/>
        <v>11018</v>
      </c>
      <c r="K32" s="115">
        <f t="shared" si="38"/>
        <v>33054</v>
      </c>
      <c r="L32" s="54">
        <f t="shared" si="39"/>
        <v>11018</v>
      </c>
      <c r="M32" s="54">
        <f t="shared" si="40"/>
        <v>11018</v>
      </c>
      <c r="N32" s="54">
        <f t="shared" si="41"/>
        <v>11018</v>
      </c>
      <c r="O32" s="115">
        <f t="shared" si="42"/>
        <v>33054</v>
      </c>
      <c r="P32" s="54">
        <f t="shared" si="43"/>
        <v>11018</v>
      </c>
      <c r="Q32" s="54">
        <f t="shared" si="44"/>
        <v>11018</v>
      </c>
      <c r="R32" s="54">
        <f t="shared" si="45"/>
        <v>11018</v>
      </c>
      <c r="S32" s="115">
        <f t="shared" si="46"/>
        <v>33054</v>
      </c>
      <c r="T32" s="54">
        <f t="shared" si="47"/>
        <v>11018</v>
      </c>
      <c r="U32" s="54">
        <f t="shared" si="48"/>
        <v>11018</v>
      </c>
      <c r="V32" s="54">
        <v>11012</v>
      </c>
      <c r="W32" s="67">
        <f t="shared" si="49"/>
        <v>33048</v>
      </c>
      <c r="X32" s="45"/>
      <c r="Y32" s="47">
        <f t="shared" si="50"/>
        <v>132210</v>
      </c>
    </row>
    <row r="33" spans="1:25" x14ac:dyDescent="0.2">
      <c r="A33" s="46"/>
      <c r="B33" s="46" t="s">
        <v>32</v>
      </c>
      <c r="C33" s="45"/>
      <c r="D33" s="65">
        <v>95000</v>
      </c>
      <c r="E33" s="66"/>
      <c r="F33" s="66"/>
      <c r="G33" s="66"/>
      <c r="H33" s="65">
        <v>7917</v>
      </c>
      <c r="I33" s="54">
        <f t="shared" si="36"/>
        <v>7917</v>
      </c>
      <c r="J33" s="54">
        <f t="shared" si="37"/>
        <v>7917</v>
      </c>
      <c r="K33" s="115">
        <f t="shared" si="38"/>
        <v>23751</v>
      </c>
      <c r="L33" s="54">
        <f t="shared" si="39"/>
        <v>7917</v>
      </c>
      <c r="M33" s="54">
        <f t="shared" si="40"/>
        <v>7917</v>
      </c>
      <c r="N33" s="54">
        <f t="shared" si="41"/>
        <v>7917</v>
      </c>
      <c r="O33" s="115">
        <f t="shared" si="42"/>
        <v>23751</v>
      </c>
      <c r="P33" s="54">
        <f t="shared" si="43"/>
        <v>7917</v>
      </c>
      <c r="Q33" s="54">
        <f t="shared" si="44"/>
        <v>7917</v>
      </c>
      <c r="R33" s="54">
        <f t="shared" si="45"/>
        <v>7917</v>
      </c>
      <c r="S33" s="115">
        <f t="shared" si="46"/>
        <v>23751</v>
      </c>
      <c r="T33" s="54">
        <f t="shared" si="47"/>
        <v>7917</v>
      </c>
      <c r="U33" s="54">
        <f t="shared" si="48"/>
        <v>7917</v>
      </c>
      <c r="V33" s="54">
        <v>7913</v>
      </c>
      <c r="W33" s="67">
        <f>SUM(T33:V33)</f>
        <v>23747</v>
      </c>
      <c r="X33" s="45"/>
      <c r="Y33" s="47">
        <f>SUM(K33,O33,S33,W33)</f>
        <v>95000</v>
      </c>
    </row>
    <row r="34" spans="1:25" x14ac:dyDescent="0.2">
      <c r="A34" s="46"/>
      <c r="B34" s="2" t="s">
        <v>171</v>
      </c>
      <c r="C34" s="45"/>
      <c r="D34" s="65">
        <v>115500</v>
      </c>
      <c r="E34" s="66"/>
      <c r="F34" s="66"/>
      <c r="G34" s="66"/>
      <c r="H34" s="65">
        <v>9625</v>
      </c>
      <c r="I34" s="54">
        <f t="shared" si="36"/>
        <v>9625</v>
      </c>
      <c r="J34" s="54">
        <f t="shared" si="37"/>
        <v>9625</v>
      </c>
      <c r="K34" s="115">
        <f t="shared" si="38"/>
        <v>28875</v>
      </c>
      <c r="L34" s="54">
        <f t="shared" si="39"/>
        <v>9625</v>
      </c>
      <c r="M34" s="54">
        <f t="shared" si="40"/>
        <v>9625</v>
      </c>
      <c r="N34" s="54">
        <f t="shared" si="41"/>
        <v>9625</v>
      </c>
      <c r="O34" s="115">
        <f t="shared" si="42"/>
        <v>28875</v>
      </c>
      <c r="P34" s="54">
        <f t="shared" si="43"/>
        <v>9625</v>
      </c>
      <c r="Q34" s="54">
        <f t="shared" si="44"/>
        <v>9625</v>
      </c>
      <c r="R34" s="54">
        <f t="shared" si="45"/>
        <v>9625</v>
      </c>
      <c r="S34" s="115">
        <f t="shared" si="46"/>
        <v>28875</v>
      </c>
      <c r="T34" s="54">
        <f t="shared" si="47"/>
        <v>9625</v>
      </c>
      <c r="U34" s="54">
        <f t="shared" si="48"/>
        <v>9625</v>
      </c>
      <c r="V34" s="54">
        <f t="shared" si="51"/>
        <v>9625</v>
      </c>
      <c r="W34" s="67">
        <f t="shared" si="49"/>
        <v>28875</v>
      </c>
      <c r="X34" s="45"/>
      <c r="Y34" s="48">
        <f t="shared" si="50"/>
        <v>115500</v>
      </c>
    </row>
    <row r="35" spans="1:25" x14ac:dyDescent="0.2">
      <c r="A35" s="2"/>
      <c r="B35" s="56" t="s">
        <v>20</v>
      </c>
      <c r="C35" s="45"/>
      <c r="D35" s="122">
        <f>SUM(D30:D34)</f>
        <v>402010</v>
      </c>
      <c r="E35" s="58"/>
      <c r="F35" s="58"/>
      <c r="G35" s="58"/>
      <c r="H35" s="122">
        <f>SUM(H30:H34)</f>
        <v>33502</v>
      </c>
      <c r="I35" s="122">
        <f>SUM(I30:I34)</f>
        <v>33502</v>
      </c>
      <c r="J35" s="122">
        <f>SUM(J30:J34)</f>
        <v>33502</v>
      </c>
      <c r="K35" s="122">
        <f>SUM(H35:J35)</f>
        <v>100506</v>
      </c>
      <c r="L35" s="122">
        <f>SUM(L30:L34)</f>
        <v>33502</v>
      </c>
      <c r="M35" s="122">
        <f>SUM(M30:M34)</f>
        <v>33502</v>
      </c>
      <c r="N35" s="122">
        <f>SUM(N30:N34)</f>
        <v>33502</v>
      </c>
      <c r="O35" s="57">
        <f>SUM(L35:N35)</f>
        <v>100506</v>
      </c>
      <c r="P35" s="122">
        <f>SUM(P30:P34)</f>
        <v>33502</v>
      </c>
      <c r="Q35" s="122">
        <f>SUM(Q30:Q34)</f>
        <v>33502</v>
      </c>
      <c r="R35" s="122">
        <f>SUM(R30:R34)</f>
        <v>33502</v>
      </c>
      <c r="S35" s="57">
        <f>SUM(P35:R35)</f>
        <v>100506</v>
      </c>
      <c r="T35" s="122">
        <f>SUM(T30:T34)</f>
        <v>33502</v>
      </c>
      <c r="U35" s="122">
        <f>SUM(U30:U34)</f>
        <v>33502</v>
      </c>
      <c r="V35" s="122">
        <f>SUM(V30:V34)</f>
        <v>33488</v>
      </c>
      <c r="W35" s="57">
        <f t="shared" si="49"/>
        <v>100492</v>
      </c>
      <c r="X35" s="45"/>
      <c r="Y35" s="47">
        <f t="shared" si="50"/>
        <v>402010</v>
      </c>
    </row>
    <row r="36" spans="1:25" x14ac:dyDescent="0.2">
      <c r="A36" s="53"/>
      <c r="B36" s="53"/>
      <c r="C36" s="45"/>
      <c r="D36" s="118"/>
      <c r="F36" s="2"/>
      <c r="H36" s="118" t="s">
        <v>187</v>
      </c>
      <c r="I36" s="118" t="s">
        <v>187</v>
      </c>
      <c r="J36" s="118" t="s">
        <v>187</v>
      </c>
      <c r="K36" s="118"/>
      <c r="L36" s="118" t="s">
        <v>187</v>
      </c>
      <c r="M36" s="118" t="s">
        <v>187</v>
      </c>
      <c r="N36" s="118" t="s">
        <v>187</v>
      </c>
      <c r="O36" s="46"/>
      <c r="P36" s="118" t="s">
        <v>187</v>
      </c>
      <c r="Q36" s="118" t="s">
        <v>187</v>
      </c>
      <c r="R36" s="118" t="s">
        <v>187</v>
      </c>
      <c r="S36" s="46"/>
      <c r="T36" s="118" t="s">
        <v>187</v>
      </c>
      <c r="U36" s="118" t="s">
        <v>187</v>
      </c>
      <c r="V36" s="118" t="s">
        <v>187</v>
      </c>
      <c r="W36" s="46"/>
      <c r="X36" s="45"/>
    </row>
    <row r="37" spans="1:25" ht="13.5" x14ac:dyDescent="0.25">
      <c r="A37" s="68" t="s">
        <v>21</v>
      </c>
      <c r="B37" s="46"/>
      <c r="C37" s="45"/>
      <c r="D37" s="118"/>
      <c r="E37" s="66"/>
      <c r="F37" s="66"/>
      <c r="G37" s="66"/>
      <c r="H37" s="112"/>
      <c r="I37" s="112"/>
      <c r="J37" s="112"/>
      <c r="K37" s="118"/>
      <c r="L37" s="112"/>
      <c r="M37" s="112"/>
      <c r="N37" s="112"/>
      <c r="O37" s="67"/>
      <c r="P37" s="112"/>
      <c r="Q37" s="112"/>
      <c r="R37" s="112"/>
      <c r="S37" s="67"/>
      <c r="T37" s="112"/>
      <c r="U37" s="112"/>
      <c r="V37" s="112"/>
      <c r="W37" s="67"/>
      <c r="X37" s="45"/>
    </row>
    <row r="38" spans="1:25" x14ac:dyDescent="0.2">
      <c r="A38" s="46"/>
      <c r="B38" s="46" t="s">
        <v>22</v>
      </c>
      <c r="C38" s="45"/>
      <c r="D38" s="65">
        <v>387336</v>
      </c>
      <c r="E38" s="66"/>
      <c r="F38" s="66"/>
      <c r="G38" s="66"/>
      <c r="H38" s="65">
        <v>32278</v>
      </c>
      <c r="I38" s="54">
        <f t="shared" ref="I38:I43" si="52">+H38</f>
        <v>32278</v>
      </c>
      <c r="J38" s="54">
        <f t="shared" ref="J38:J43" si="53">+H38</f>
        <v>32278</v>
      </c>
      <c r="K38" s="115">
        <f t="shared" ref="K38:K43" si="54">SUM(H38:J38)</f>
        <v>96834</v>
      </c>
      <c r="L38" s="54">
        <f t="shared" ref="L38:L43" si="55">+H38</f>
        <v>32278</v>
      </c>
      <c r="M38" s="54">
        <f t="shared" ref="M38:M43" si="56">+H38</f>
        <v>32278</v>
      </c>
      <c r="N38" s="54">
        <f t="shared" ref="N38:N43" si="57">+H38</f>
        <v>32278</v>
      </c>
      <c r="O38" s="115">
        <f t="shared" ref="O38:O43" si="58">SUM(L38:N38)</f>
        <v>96834</v>
      </c>
      <c r="P38" s="54">
        <f t="shared" ref="P38:P43" si="59">+H38</f>
        <v>32278</v>
      </c>
      <c r="Q38" s="54">
        <f t="shared" ref="Q38:Q43" si="60">+H38</f>
        <v>32278</v>
      </c>
      <c r="R38" s="54">
        <f t="shared" ref="R38:R43" si="61">+H38</f>
        <v>32278</v>
      </c>
      <c r="S38" s="115">
        <f t="shared" ref="S38:S43" si="62">SUM(P38:R38)</f>
        <v>96834</v>
      </c>
      <c r="T38" s="54">
        <f t="shared" ref="T38:T43" si="63">+H38</f>
        <v>32278</v>
      </c>
      <c r="U38" s="54">
        <f t="shared" ref="U38:U43" si="64">+H38</f>
        <v>32278</v>
      </c>
      <c r="V38" s="54">
        <f t="shared" ref="V38:V43" si="65">+H38</f>
        <v>32278</v>
      </c>
      <c r="W38" s="67">
        <f t="shared" ref="W38:W44" si="66">SUM(T38:V38)</f>
        <v>96834</v>
      </c>
      <c r="X38" s="45"/>
      <c r="Y38" s="47">
        <f t="shared" ref="Y38:Y44" si="67">SUM(K38,O38,S38,W38)</f>
        <v>387336</v>
      </c>
    </row>
    <row r="39" spans="1:25" x14ac:dyDescent="0.2">
      <c r="A39" s="46"/>
      <c r="B39" s="46" t="s">
        <v>155</v>
      </c>
      <c r="C39" s="45"/>
      <c r="D39" s="116">
        <v>7000</v>
      </c>
      <c r="E39" s="66"/>
      <c r="F39" s="66"/>
      <c r="G39" s="66"/>
      <c r="H39" s="65">
        <v>583</v>
      </c>
      <c r="I39" s="54">
        <f t="shared" si="52"/>
        <v>583</v>
      </c>
      <c r="J39" s="54">
        <f t="shared" si="53"/>
        <v>583</v>
      </c>
      <c r="K39" s="115">
        <f t="shared" si="54"/>
        <v>1749</v>
      </c>
      <c r="L39" s="54">
        <f t="shared" si="55"/>
        <v>583</v>
      </c>
      <c r="M39" s="54">
        <f t="shared" si="56"/>
        <v>583</v>
      </c>
      <c r="N39" s="54">
        <f t="shared" si="57"/>
        <v>583</v>
      </c>
      <c r="O39" s="115">
        <f t="shared" si="58"/>
        <v>1749</v>
      </c>
      <c r="P39" s="54">
        <f t="shared" si="59"/>
        <v>583</v>
      </c>
      <c r="Q39" s="54">
        <f t="shared" si="60"/>
        <v>583</v>
      </c>
      <c r="R39" s="54">
        <f t="shared" si="61"/>
        <v>583</v>
      </c>
      <c r="S39" s="115">
        <f t="shared" si="62"/>
        <v>1749</v>
      </c>
      <c r="T39" s="54">
        <f t="shared" si="63"/>
        <v>583</v>
      </c>
      <c r="U39" s="54">
        <f t="shared" si="64"/>
        <v>583</v>
      </c>
      <c r="V39" s="54">
        <v>587</v>
      </c>
      <c r="W39" s="67">
        <f t="shared" si="66"/>
        <v>1753</v>
      </c>
      <c r="X39" s="45"/>
      <c r="Y39" s="47">
        <f t="shared" si="67"/>
        <v>7000</v>
      </c>
    </row>
    <row r="40" spans="1:25" x14ac:dyDescent="0.2">
      <c r="A40" s="46"/>
      <c r="B40" s="46" t="s">
        <v>156</v>
      </c>
      <c r="C40" s="45"/>
      <c r="D40" s="116"/>
      <c r="E40" s="66"/>
      <c r="F40" s="66"/>
      <c r="G40" s="66"/>
      <c r="H40" s="116"/>
      <c r="I40" s="54">
        <f t="shared" si="52"/>
        <v>0</v>
      </c>
      <c r="J40" s="54">
        <f t="shared" si="53"/>
        <v>0</v>
      </c>
      <c r="K40" s="115">
        <f t="shared" si="54"/>
        <v>0</v>
      </c>
      <c r="L40" s="54">
        <f t="shared" si="55"/>
        <v>0</v>
      </c>
      <c r="M40" s="54">
        <f t="shared" si="56"/>
        <v>0</v>
      </c>
      <c r="N40" s="54">
        <f t="shared" si="57"/>
        <v>0</v>
      </c>
      <c r="O40" s="115">
        <f t="shared" si="58"/>
        <v>0</v>
      </c>
      <c r="P40" s="54">
        <f t="shared" si="59"/>
        <v>0</v>
      </c>
      <c r="Q40" s="54">
        <f t="shared" si="60"/>
        <v>0</v>
      </c>
      <c r="R40" s="54">
        <f t="shared" si="61"/>
        <v>0</v>
      </c>
      <c r="S40" s="115">
        <f t="shared" si="62"/>
        <v>0</v>
      </c>
      <c r="T40" s="54">
        <f t="shared" si="63"/>
        <v>0</v>
      </c>
      <c r="U40" s="54">
        <f t="shared" si="64"/>
        <v>0</v>
      </c>
      <c r="V40" s="54">
        <f t="shared" si="65"/>
        <v>0</v>
      </c>
      <c r="W40" s="67">
        <f t="shared" si="66"/>
        <v>0</v>
      </c>
      <c r="X40" s="45"/>
      <c r="Y40" s="47">
        <f t="shared" si="67"/>
        <v>0</v>
      </c>
    </row>
    <row r="41" spans="1:25" x14ac:dyDescent="0.2">
      <c r="A41" s="46"/>
      <c r="B41" s="46" t="s">
        <v>23</v>
      </c>
      <c r="C41" s="45"/>
      <c r="D41" s="65">
        <v>4860</v>
      </c>
      <c r="E41" s="66"/>
      <c r="F41" s="66"/>
      <c r="G41" s="66"/>
      <c r="H41" s="65">
        <v>405</v>
      </c>
      <c r="I41" s="54">
        <f t="shared" si="52"/>
        <v>405</v>
      </c>
      <c r="J41" s="54">
        <f t="shared" si="53"/>
        <v>405</v>
      </c>
      <c r="K41" s="115">
        <f t="shared" si="54"/>
        <v>1215</v>
      </c>
      <c r="L41" s="54">
        <f t="shared" si="55"/>
        <v>405</v>
      </c>
      <c r="M41" s="54">
        <f t="shared" si="56"/>
        <v>405</v>
      </c>
      <c r="N41" s="54">
        <f t="shared" si="57"/>
        <v>405</v>
      </c>
      <c r="O41" s="115">
        <f t="shared" si="58"/>
        <v>1215</v>
      </c>
      <c r="P41" s="54">
        <f t="shared" si="59"/>
        <v>405</v>
      </c>
      <c r="Q41" s="54">
        <f t="shared" si="60"/>
        <v>405</v>
      </c>
      <c r="R41" s="54">
        <f t="shared" si="61"/>
        <v>405</v>
      </c>
      <c r="S41" s="115">
        <f t="shared" si="62"/>
        <v>1215</v>
      </c>
      <c r="T41" s="54">
        <f t="shared" si="63"/>
        <v>405</v>
      </c>
      <c r="U41" s="54">
        <f t="shared" si="64"/>
        <v>405</v>
      </c>
      <c r="V41" s="54">
        <f t="shared" si="65"/>
        <v>405</v>
      </c>
      <c r="W41" s="67">
        <f t="shared" si="66"/>
        <v>1215</v>
      </c>
      <c r="X41" s="45"/>
      <c r="Y41" s="47">
        <f t="shared" si="67"/>
        <v>4860</v>
      </c>
    </row>
    <row r="42" spans="1:25" x14ac:dyDescent="0.2">
      <c r="A42" s="46"/>
      <c r="B42" s="46" t="s">
        <v>24</v>
      </c>
      <c r="C42" s="45"/>
      <c r="D42" s="65">
        <v>47000</v>
      </c>
      <c r="E42" s="66"/>
      <c r="F42" s="66"/>
      <c r="G42" s="66"/>
      <c r="H42" s="65">
        <v>3917</v>
      </c>
      <c r="I42" s="54">
        <f t="shared" si="52"/>
        <v>3917</v>
      </c>
      <c r="J42" s="54">
        <f t="shared" si="53"/>
        <v>3917</v>
      </c>
      <c r="K42" s="115">
        <f t="shared" si="54"/>
        <v>11751</v>
      </c>
      <c r="L42" s="54">
        <f t="shared" si="55"/>
        <v>3917</v>
      </c>
      <c r="M42" s="54">
        <f t="shared" si="56"/>
        <v>3917</v>
      </c>
      <c r="N42" s="54">
        <f t="shared" si="57"/>
        <v>3917</v>
      </c>
      <c r="O42" s="115">
        <f t="shared" si="58"/>
        <v>11751</v>
      </c>
      <c r="P42" s="54">
        <f t="shared" si="59"/>
        <v>3917</v>
      </c>
      <c r="Q42" s="54">
        <f t="shared" si="60"/>
        <v>3917</v>
      </c>
      <c r="R42" s="54">
        <f t="shared" si="61"/>
        <v>3917</v>
      </c>
      <c r="S42" s="115">
        <f t="shared" si="62"/>
        <v>11751</v>
      </c>
      <c r="T42" s="54">
        <f t="shared" si="63"/>
        <v>3917</v>
      </c>
      <c r="U42" s="54">
        <f t="shared" si="64"/>
        <v>3917</v>
      </c>
      <c r="V42" s="54">
        <v>3913</v>
      </c>
      <c r="W42" s="67">
        <f t="shared" si="66"/>
        <v>11747</v>
      </c>
      <c r="X42" s="45"/>
      <c r="Y42" s="47">
        <f t="shared" si="67"/>
        <v>47000</v>
      </c>
    </row>
    <row r="43" spans="1:25" x14ac:dyDescent="0.2">
      <c r="A43" s="46"/>
      <c r="B43" s="46" t="s">
        <v>157</v>
      </c>
      <c r="C43" s="45"/>
      <c r="D43" s="65">
        <v>500</v>
      </c>
      <c r="E43" s="66"/>
      <c r="F43" s="66"/>
      <c r="G43" s="66"/>
      <c r="H43" s="65">
        <v>42</v>
      </c>
      <c r="I43" s="54">
        <f t="shared" si="52"/>
        <v>42</v>
      </c>
      <c r="J43" s="54">
        <f t="shared" si="53"/>
        <v>42</v>
      </c>
      <c r="K43" s="115">
        <f t="shared" si="54"/>
        <v>126</v>
      </c>
      <c r="L43" s="54">
        <f t="shared" si="55"/>
        <v>42</v>
      </c>
      <c r="M43" s="54">
        <f t="shared" si="56"/>
        <v>42</v>
      </c>
      <c r="N43" s="54">
        <f t="shared" si="57"/>
        <v>42</v>
      </c>
      <c r="O43" s="115">
        <f t="shared" si="58"/>
        <v>126</v>
      </c>
      <c r="P43" s="54">
        <f t="shared" si="59"/>
        <v>42</v>
      </c>
      <c r="Q43" s="54">
        <f t="shared" si="60"/>
        <v>42</v>
      </c>
      <c r="R43" s="54">
        <f t="shared" si="61"/>
        <v>42</v>
      </c>
      <c r="S43" s="115">
        <f t="shared" si="62"/>
        <v>126</v>
      </c>
      <c r="T43" s="54">
        <f t="shared" si="63"/>
        <v>42</v>
      </c>
      <c r="U43" s="54">
        <v>42</v>
      </c>
      <c r="V43" s="54">
        <v>38</v>
      </c>
      <c r="W43" s="67">
        <f t="shared" si="66"/>
        <v>122</v>
      </c>
      <c r="X43" s="45"/>
      <c r="Y43" s="48">
        <f t="shared" si="67"/>
        <v>500</v>
      </c>
    </row>
    <row r="44" spans="1:25" x14ac:dyDescent="0.2">
      <c r="A44" s="46"/>
      <c r="B44" s="56" t="s">
        <v>25</v>
      </c>
      <c r="C44" s="45"/>
      <c r="D44" s="122">
        <f>SUM(D38:D43)</f>
        <v>446696</v>
      </c>
      <c r="E44" s="58"/>
      <c r="F44" s="58"/>
      <c r="G44" s="58"/>
      <c r="H44" s="122">
        <f>SUM(H38:H43)</f>
        <v>37225</v>
      </c>
      <c r="I44" s="122">
        <f>SUM(I38:I43)</f>
        <v>37225</v>
      </c>
      <c r="J44" s="122">
        <f>SUM(J38:J43)</f>
        <v>37225</v>
      </c>
      <c r="K44" s="122">
        <f>SUM(H44:J44)</f>
        <v>111675</v>
      </c>
      <c r="L44" s="122">
        <f>SUM(L38:L43)</f>
        <v>37225</v>
      </c>
      <c r="M44" s="122">
        <f>SUM(M38:M43)</f>
        <v>37225</v>
      </c>
      <c r="N44" s="122">
        <f>SUM(N38:N43)</f>
        <v>37225</v>
      </c>
      <c r="O44" s="57">
        <f>SUM(L44:N44)</f>
        <v>111675</v>
      </c>
      <c r="P44" s="122">
        <f>SUM(P38:P43)</f>
        <v>37225</v>
      </c>
      <c r="Q44" s="122">
        <f>SUM(Q38:Q43)</f>
        <v>37225</v>
      </c>
      <c r="R44" s="122">
        <f>SUM(R38:R43)</f>
        <v>37225</v>
      </c>
      <c r="S44" s="57">
        <f>SUM(P44:R44)</f>
        <v>111675</v>
      </c>
      <c r="T44" s="122">
        <f>SUM(T38:T43)</f>
        <v>37225</v>
      </c>
      <c r="U44" s="122">
        <f>SUM(U38:U43)</f>
        <v>37225</v>
      </c>
      <c r="V44" s="122">
        <f>SUM(V38:V43)</f>
        <v>37221</v>
      </c>
      <c r="W44" s="57">
        <f t="shared" si="66"/>
        <v>111671</v>
      </c>
      <c r="X44" s="45"/>
      <c r="Y44" s="47">
        <f t="shared" si="67"/>
        <v>446696</v>
      </c>
    </row>
    <row r="45" spans="1:25" x14ac:dyDescent="0.2">
      <c r="A45" s="46"/>
      <c r="B45" s="53"/>
      <c r="C45" s="45"/>
      <c r="D45" s="124"/>
      <c r="E45" s="61"/>
      <c r="F45" s="61"/>
      <c r="G45" s="61"/>
      <c r="H45" s="124"/>
      <c r="I45" s="124"/>
      <c r="J45" s="124"/>
      <c r="K45" s="124"/>
      <c r="L45" s="124"/>
      <c r="M45" s="124"/>
      <c r="N45" s="124"/>
      <c r="O45" s="61"/>
      <c r="P45" s="124"/>
      <c r="Q45" s="124"/>
      <c r="R45" s="124"/>
      <c r="S45" s="61"/>
      <c r="T45" s="124"/>
      <c r="U45" s="124"/>
      <c r="V45" s="124"/>
      <c r="W45" s="61"/>
      <c r="X45" s="45"/>
    </row>
    <row r="46" spans="1:25" ht="13.5" x14ac:dyDescent="0.25">
      <c r="A46" s="68" t="s">
        <v>159</v>
      </c>
      <c r="B46" s="46"/>
      <c r="C46" s="45"/>
      <c r="D46" s="118"/>
      <c r="F46" s="2"/>
      <c r="H46" s="112"/>
      <c r="I46" s="112"/>
      <c r="J46" s="112"/>
      <c r="K46" s="118"/>
      <c r="L46" s="112"/>
      <c r="M46" s="112"/>
      <c r="N46" s="112"/>
      <c r="O46" s="46"/>
      <c r="P46" s="112"/>
      <c r="Q46" s="112"/>
      <c r="R46" s="112"/>
      <c r="S46" s="46"/>
      <c r="T46" s="112"/>
      <c r="U46" s="112"/>
      <c r="V46" s="112"/>
      <c r="W46" s="46"/>
      <c r="X46" s="45"/>
    </row>
    <row r="47" spans="1:25" x14ac:dyDescent="0.2">
      <c r="A47" s="46"/>
      <c r="B47" s="46" t="s">
        <v>26</v>
      </c>
      <c r="C47" s="45"/>
      <c r="D47" s="65">
        <v>23600</v>
      </c>
      <c r="E47" s="66"/>
      <c r="F47" s="66"/>
      <c r="G47" s="66"/>
      <c r="H47" s="65">
        <v>1967</v>
      </c>
      <c r="I47" s="54">
        <f t="shared" ref="I47:I58" si="68">+H47</f>
        <v>1967</v>
      </c>
      <c r="J47" s="54">
        <f t="shared" ref="J47:J58" si="69">+H47</f>
        <v>1967</v>
      </c>
      <c r="K47" s="115">
        <f t="shared" ref="K47:K58" si="70">SUM(H47:J47)</f>
        <v>5901</v>
      </c>
      <c r="L47" s="54">
        <f t="shared" ref="L47:L58" si="71">+H47</f>
        <v>1967</v>
      </c>
      <c r="M47" s="54">
        <f t="shared" ref="M47:M58" si="72">+H47</f>
        <v>1967</v>
      </c>
      <c r="N47" s="54">
        <f t="shared" ref="N47:N58" si="73">+H47</f>
        <v>1967</v>
      </c>
      <c r="O47" s="115">
        <f t="shared" ref="O47:O58" si="74">SUM(L47:N47)</f>
        <v>5901</v>
      </c>
      <c r="P47" s="54">
        <f t="shared" ref="P47:P58" si="75">+H47</f>
        <v>1967</v>
      </c>
      <c r="Q47" s="54">
        <f t="shared" ref="Q47:Q58" si="76">+H47</f>
        <v>1967</v>
      </c>
      <c r="R47" s="54">
        <f t="shared" ref="R47:R58" si="77">+H47</f>
        <v>1967</v>
      </c>
      <c r="S47" s="115">
        <f t="shared" ref="S47:S58" si="78">SUM(P47:R47)</f>
        <v>5901</v>
      </c>
      <c r="T47" s="54">
        <f t="shared" ref="T47:T58" si="79">+H47</f>
        <v>1967</v>
      </c>
      <c r="U47" s="54">
        <f t="shared" ref="U47:U58" si="80">+H47</f>
        <v>1967</v>
      </c>
      <c r="V47" s="54">
        <v>1963</v>
      </c>
      <c r="W47" s="67">
        <f t="shared" ref="W47:W59" si="81">SUM(T47:V47)</f>
        <v>5897</v>
      </c>
      <c r="X47" s="45"/>
      <c r="Y47" s="47">
        <f t="shared" ref="Y47:Y59" si="82">SUM(K47,O47,S47,W47)</f>
        <v>23600</v>
      </c>
    </row>
    <row r="48" spans="1:25" x14ac:dyDescent="0.2">
      <c r="A48" s="46"/>
      <c r="B48" s="46" t="s">
        <v>27</v>
      </c>
      <c r="C48" s="45"/>
      <c r="D48" s="65">
        <v>5510</v>
      </c>
      <c r="E48" s="66"/>
      <c r="F48" s="66"/>
      <c r="G48" s="66"/>
      <c r="H48" s="65">
        <v>459</v>
      </c>
      <c r="I48" s="54">
        <f t="shared" si="68"/>
        <v>459</v>
      </c>
      <c r="J48" s="54">
        <f t="shared" si="69"/>
        <v>459</v>
      </c>
      <c r="K48" s="115">
        <f t="shared" si="70"/>
        <v>1377</v>
      </c>
      <c r="L48" s="54">
        <f t="shared" si="71"/>
        <v>459</v>
      </c>
      <c r="M48" s="54">
        <f t="shared" si="72"/>
        <v>459</v>
      </c>
      <c r="N48" s="54">
        <f t="shared" si="73"/>
        <v>459</v>
      </c>
      <c r="O48" s="115">
        <f t="shared" si="74"/>
        <v>1377</v>
      </c>
      <c r="P48" s="54">
        <f t="shared" si="75"/>
        <v>459</v>
      </c>
      <c r="Q48" s="54">
        <f t="shared" si="76"/>
        <v>459</v>
      </c>
      <c r="R48" s="54">
        <f t="shared" si="77"/>
        <v>459</v>
      </c>
      <c r="S48" s="115">
        <f t="shared" si="78"/>
        <v>1377</v>
      </c>
      <c r="T48" s="54">
        <f t="shared" si="79"/>
        <v>459</v>
      </c>
      <c r="U48" s="54">
        <v>459</v>
      </c>
      <c r="V48" s="54">
        <v>461</v>
      </c>
      <c r="W48" s="67">
        <f t="shared" si="81"/>
        <v>1379</v>
      </c>
      <c r="X48" s="45"/>
      <c r="Y48" s="47">
        <f t="shared" si="82"/>
        <v>5510</v>
      </c>
    </row>
    <row r="49" spans="1:25" x14ac:dyDescent="0.2">
      <c r="A49" s="46"/>
      <c r="B49" s="46" t="s">
        <v>28</v>
      </c>
      <c r="C49" s="45"/>
      <c r="D49" s="65">
        <v>5700</v>
      </c>
      <c r="E49" s="66"/>
      <c r="F49" s="66"/>
      <c r="G49" s="66"/>
      <c r="H49" s="65">
        <v>475</v>
      </c>
      <c r="I49" s="54">
        <f t="shared" si="68"/>
        <v>475</v>
      </c>
      <c r="J49" s="54">
        <f t="shared" si="69"/>
        <v>475</v>
      </c>
      <c r="K49" s="115">
        <f t="shared" si="70"/>
        <v>1425</v>
      </c>
      <c r="L49" s="54">
        <f t="shared" si="71"/>
        <v>475</v>
      </c>
      <c r="M49" s="54">
        <f t="shared" si="72"/>
        <v>475</v>
      </c>
      <c r="N49" s="54">
        <f t="shared" si="73"/>
        <v>475</v>
      </c>
      <c r="O49" s="115">
        <f t="shared" si="74"/>
        <v>1425</v>
      </c>
      <c r="P49" s="54">
        <f t="shared" si="75"/>
        <v>475</v>
      </c>
      <c r="Q49" s="54">
        <f t="shared" si="76"/>
        <v>475</v>
      </c>
      <c r="R49" s="54">
        <f t="shared" si="77"/>
        <v>475</v>
      </c>
      <c r="S49" s="115">
        <f t="shared" si="78"/>
        <v>1425</v>
      </c>
      <c r="T49" s="54">
        <f t="shared" si="79"/>
        <v>475</v>
      </c>
      <c r="U49" s="54">
        <f t="shared" si="80"/>
        <v>475</v>
      </c>
      <c r="V49" s="54">
        <f t="shared" ref="V47:V58" si="83">+H49</f>
        <v>475</v>
      </c>
      <c r="W49" s="67">
        <f t="shared" si="81"/>
        <v>1425</v>
      </c>
      <c r="X49" s="45"/>
      <c r="Y49" s="47">
        <f t="shared" si="82"/>
        <v>5700</v>
      </c>
    </row>
    <row r="50" spans="1:25" x14ac:dyDescent="0.2">
      <c r="A50" s="46"/>
      <c r="B50" s="46" t="s">
        <v>29</v>
      </c>
      <c r="C50" s="45"/>
      <c r="D50" s="65">
        <v>35500</v>
      </c>
      <c r="E50" s="66"/>
      <c r="F50" s="66"/>
      <c r="G50" s="66"/>
      <c r="H50" s="65">
        <v>2958</v>
      </c>
      <c r="I50" s="54">
        <f t="shared" si="68"/>
        <v>2958</v>
      </c>
      <c r="J50" s="54">
        <f t="shared" si="69"/>
        <v>2958</v>
      </c>
      <c r="K50" s="115">
        <f t="shared" si="70"/>
        <v>8874</v>
      </c>
      <c r="L50" s="54">
        <f t="shared" si="71"/>
        <v>2958</v>
      </c>
      <c r="M50" s="54">
        <f t="shared" si="72"/>
        <v>2958</v>
      </c>
      <c r="N50" s="54">
        <f t="shared" si="73"/>
        <v>2958</v>
      </c>
      <c r="O50" s="115">
        <f t="shared" si="74"/>
        <v>8874</v>
      </c>
      <c r="P50" s="54">
        <f t="shared" si="75"/>
        <v>2958</v>
      </c>
      <c r="Q50" s="54">
        <f t="shared" si="76"/>
        <v>2958</v>
      </c>
      <c r="R50" s="54">
        <f t="shared" si="77"/>
        <v>2958</v>
      </c>
      <c r="S50" s="115">
        <f t="shared" si="78"/>
        <v>8874</v>
      </c>
      <c r="T50" s="54">
        <f t="shared" si="79"/>
        <v>2958</v>
      </c>
      <c r="U50" s="54">
        <v>2958</v>
      </c>
      <c r="V50" s="54">
        <v>2962</v>
      </c>
      <c r="W50" s="67">
        <f t="shared" si="81"/>
        <v>8878</v>
      </c>
      <c r="X50" s="45"/>
      <c r="Y50" s="47">
        <f t="shared" si="82"/>
        <v>35500</v>
      </c>
    </row>
    <row r="51" spans="1:25" x14ac:dyDescent="0.2">
      <c r="A51" s="46"/>
      <c r="B51" s="46" t="s">
        <v>30</v>
      </c>
      <c r="C51" s="45"/>
      <c r="D51" s="116">
        <v>6300</v>
      </c>
      <c r="E51" s="66"/>
      <c r="F51" s="66"/>
      <c r="G51" s="66"/>
      <c r="H51" s="116">
        <v>525</v>
      </c>
      <c r="I51" s="54">
        <f t="shared" si="68"/>
        <v>525</v>
      </c>
      <c r="J51" s="54">
        <f t="shared" si="69"/>
        <v>525</v>
      </c>
      <c r="K51" s="115">
        <f t="shared" si="70"/>
        <v>1575</v>
      </c>
      <c r="L51" s="54">
        <f t="shared" si="71"/>
        <v>525</v>
      </c>
      <c r="M51" s="54">
        <f t="shared" si="72"/>
        <v>525</v>
      </c>
      <c r="N51" s="54">
        <f t="shared" si="73"/>
        <v>525</v>
      </c>
      <c r="O51" s="115">
        <f t="shared" si="74"/>
        <v>1575</v>
      </c>
      <c r="P51" s="54">
        <f t="shared" si="75"/>
        <v>525</v>
      </c>
      <c r="Q51" s="54">
        <f t="shared" si="76"/>
        <v>525</v>
      </c>
      <c r="R51" s="54">
        <f t="shared" si="77"/>
        <v>525</v>
      </c>
      <c r="S51" s="115">
        <f t="shared" si="78"/>
        <v>1575</v>
      </c>
      <c r="T51" s="54">
        <f t="shared" si="79"/>
        <v>525</v>
      </c>
      <c r="U51" s="54">
        <f t="shared" si="80"/>
        <v>525</v>
      </c>
      <c r="V51" s="54">
        <f t="shared" si="83"/>
        <v>525</v>
      </c>
      <c r="W51" s="118">
        <f t="shared" ref="W51:W56" si="84">SUM(T51:V51)</f>
        <v>1575</v>
      </c>
      <c r="X51" s="45"/>
      <c r="Y51" s="47">
        <f t="shared" ref="Y51:Y56" si="85">SUM(K51,O51,S51,W51)</f>
        <v>6300</v>
      </c>
    </row>
    <row r="52" spans="1:25" x14ac:dyDescent="0.2">
      <c r="A52" s="46"/>
      <c r="B52" s="46" t="s">
        <v>31</v>
      </c>
      <c r="C52" s="45"/>
      <c r="D52" s="116">
        <v>300</v>
      </c>
      <c r="E52" s="66"/>
      <c r="F52" s="66"/>
      <c r="G52" s="66"/>
      <c r="H52" s="116">
        <v>25</v>
      </c>
      <c r="I52" s="54">
        <f t="shared" si="68"/>
        <v>25</v>
      </c>
      <c r="J52" s="54">
        <f t="shared" si="69"/>
        <v>25</v>
      </c>
      <c r="K52" s="115">
        <f t="shared" si="70"/>
        <v>75</v>
      </c>
      <c r="L52" s="54">
        <f t="shared" si="71"/>
        <v>25</v>
      </c>
      <c r="M52" s="54">
        <f t="shared" si="72"/>
        <v>25</v>
      </c>
      <c r="N52" s="54">
        <f t="shared" si="73"/>
        <v>25</v>
      </c>
      <c r="O52" s="115">
        <f t="shared" si="74"/>
        <v>75</v>
      </c>
      <c r="P52" s="54">
        <f t="shared" si="75"/>
        <v>25</v>
      </c>
      <c r="Q52" s="54">
        <f t="shared" si="76"/>
        <v>25</v>
      </c>
      <c r="R52" s="54">
        <f t="shared" si="77"/>
        <v>25</v>
      </c>
      <c r="S52" s="115">
        <f t="shared" si="78"/>
        <v>75</v>
      </c>
      <c r="T52" s="54">
        <f t="shared" si="79"/>
        <v>25</v>
      </c>
      <c r="U52" s="54">
        <f t="shared" si="80"/>
        <v>25</v>
      </c>
      <c r="V52" s="54">
        <f t="shared" si="83"/>
        <v>25</v>
      </c>
      <c r="W52" s="118">
        <f t="shared" si="84"/>
        <v>75</v>
      </c>
      <c r="X52" s="45"/>
      <c r="Y52" s="47">
        <f t="shared" si="85"/>
        <v>300</v>
      </c>
    </row>
    <row r="53" spans="1:25" x14ac:dyDescent="0.2">
      <c r="A53" s="46"/>
      <c r="B53" s="46" t="s">
        <v>160</v>
      </c>
      <c r="C53" s="45"/>
      <c r="D53" s="116"/>
      <c r="E53" s="66"/>
      <c r="F53" s="66"/>
      <c r="G53" s="66"/>
      <c r="H53" s="116"/>
      <c r="I53" s="54">
        <f t="shared" si="68"/>
        <v>0</v>
      </c>
      <c r="J53" s="54">
        <f t="shared" si="69"/>
        <v>0</v>
      </c>
      <c r="K53" s="115">
        <f t="shared" si="70"/>
        <v>0</v>
      </c>
      <c r="L53" s="54">
        <f t="shared" si="71"/>
        <v>0</v>
      </c>
      <c r="M53" s="54">
        <f t="shared" si="72"/>
        <v>0</v>
      </c>
      <c r="N53" s="54">
        <f t="shared" si="73"/>
        <v>0</v>
      </c>
      <c r="O53" s="115">
        <f t="shared" si="74"/>
        <v>0</v>
      </c>
      <c r="P53" s="54">
        <f t="shared" si="75"/>
        <v>0</v>
      </c>
      <c r="Q53" s="54">
        <f t="shared" si="76"/>
        <v>0</v>
      </c>
      <c r="R53" s="54">
        <f t="shared" si="77"/>
        <v>0</v>
      </c>
      <c r="S53" s="115">
        <f t="shared" si="78"/>
        <v>0</v>
      </c>
      <c r="T53" s="54">
        <f t="shared" si="79"/>
        <v>0</v>
      </c>
      <c r="U53" s="54">
        <f t="shared" si="80"/>
        <v>0</v>
      </c>
      <c r="V53" s="54">
        <f t="shared" si="83"/>
        <v>0</v>
      </c>
      <c r="W53" s="118">
        <f t="shared" si="84"/>
        <v>0</v>
      </c>
      <c r="X53" s="45"/>
      <c r="Y53" s="47">
        <f t="shared" si="85"/>
        <v>0</v>
      </c>
    </row>
    <row r="54" spans="1:25" x14ac:dyDescent="0.2">
      <c r="A54" s="46"/>
      <c r="B54" s="46" t="s">
        <v>161</v>
      </c>
      <c r="C54" s="45"/>
      <c r="D54" s="116">
        <v>20000</v>
      </c>
      <c r="E54" s="66"/>
      <c r="F54" s="66"/>
      <c r="G54" s="66"/>
      <c r="H54" s="116">
        <v>1891</v>
      </c>
      <c r="I54" s="54">
        <f t="shared" si="68"/>
        <v>1891</v>
      </c>
      <c r="J54" s="54">
        <f t="shared" si="69"/>
        <v>1891</v>
      </c>
      <c r="K54" s="115">
        <f t="shared" si="70"/>
        <v>5673</v>
      </c>
      <c r="L54" s="54">
        <f t="shared" si="71"/>
        <v>1891</v>
      </c>
      <c r="M54" s="54">
        <f t="shared" si="72"/>
        <v>1891</v>
      </c>
      <c r="N54" s="54">
        <f t="shared" si="73"/>
        <v>1891</v>
      </c>
      <c r="O54" s="115">
        <f t="shared" si="74"/>
        <v>5673</v>
      </c>
      <c r="P54" s="54">
        <f t="shared" ref="P54" si="86">+H54</f>
        <v>1891</v>
      </c>
      <c r="Q54" s="54">
        <f t="shared" ref="Q54" si="87">+H54</f>
        <v>1891</v>
      </c>
      <c r="R54" s="54">
        <f t="shared" ref="R54" si="88">+H54</f>
        <v>1891</v>
      </c>
      <c r="S54" s="115">
        <f t="shared" ref="S54" si="89">SUM(P54:R54)</f>
        <v>5673</v>
      </c>
      <c r="T54" s="54">
        <f t="shared" ref="T54" si="90">+H54</f>
        <v>1891</v>
      </c>
      <c r="U54" s="54">
        <f t="shared" ref="U54" si="91">+H54</f>
        <v>1891</v>
      </c>
      <c r="V54" s="54">
        <v>1894</v>
      </c>
      <c r="W54" s="118">
        <f t="shared" si="84"/>
        <v>5676</v>
      </c>
      <c r="X54" s="45"/>
      <c r="Y54" s="47">
        <f>SUM(K54,O54,S54,W54)</f>
        <v>22695</v>
      </c>
    </row>
    <row r="55" spans="1:25" x14ac:dyDescent="0.2">
      <c r="A55" s="46"/>
      <c r="B55" s="46" t="s">
        <v>33</v>
      </c>
      <c r="C55" s="45"/>
      <c r="D55" s="116"/>
      <c r="E55" s="66"/>
      <c r="F55" s="66"/>
      <c r="G55" s="66"/>
      <c r="H55" s="116"/>
      <c r="I55" s="54">
        <f t="shared" si="68"/>
        <v>0</v>
      </c>
      <c r="J55" s="54">
        <f t="shared" si="69"/>
        <v>0</v>
      </c>
      <c r="K55" s="115">
        <f t="shared" si="70"/>
        <v>0</v>
      </c>
      <c r="L55" s="54">
        <f t="shared" si="71"/>
        <v>0</v>
      </c>
      <c r="M55" s="54">
        <f t="shared" si="72"/>
        <v>0</v>
      </c>
      <c r="N55" s="54">
        <f t="shared" si="73"/>
        <v>0</v>
      </c>
      <c r="O55" s="115">
        <f t="shared" si="74"/>
        <v>0</v>
      </c>
      <c r="P55" s="54">
        <f t="shared" si="75"/>
        <v>0</v>
      </c>
      <c r="Q55" s="54">
        <f t="shared" si="76"/>
        <v>0</v>
      </c>
      <c r="R55" s="54">
        <f t="shared" si="77"/>
        <v>0</v>
      </c>
      <c r="S55" s="115">
        <f t="shared" si="78"/>
        <v>0</v>
      </c>
      <c r="T55" s="54">
        <f t="shared" si="79"/>
        <v>0</v>
      </c>
      <c r="U55" s="54">
        <f t="shared" si="80"/>
        <v>0</v>
      </c>
      <c r="V55" s="54">
        <f t="shared" si="83"/>
        <v>0</v>
      </c>
      <c r="W55" s="118">
        <f t="shared" si="84"/>
        <v>0</v>
      </c>
      <c r="X55" s="45"/>
      <c r="Y55" s="47">
        <f t="shared" si="85"/>
        <v>0</v>
      </c>
    </row>
    <row r="56" spans="1:25" x14ac:dyDescent="0.2">
      <c r="A56" s="46"/>
      <c r="B56" s="46" t="s">
        <v>162</v>
      </c>
      <c r="C56" s="45"/>
      <c r="D56" s="116"/>
      <c r="E56" s="66"/>
      <c r="F56" s="66"/>
      <c r="G56" s="66"/>
      <c r="H56" s="116"/>
      <c r="I56" s="54">
        <f t="shared" si="68"/>
        <v>0</v>
      </c>
      <c r="J56" s="54">
        <f t="shared" si="69"/>
        <v>0</v>
      </c>
      <c r="K56" s="115">
        <f t="shared" si="70"/>
        <v>0</v>
      </c>
      <c r="L56" s="54">
        <f t="shared" si="71"/>
        <v>0</v>
      </c>
      <c r="M56" s="54">
        <f t="shared" si="72"/>
        <v>0</v>
      </c>
      <c r="N56" s="54">
        <f t="shared" si="73"/>
        <v>0</v>
      </c>
      <c r="O56" s="115">
        <f t="shared" si="74"/>
        <v>0</v>
      </c>
      <c r="P56" s="54">
        <f t="shared" si="75"/>
        <v>0</v>
      </c>
      <c r="Q56" s="54">
        <f t="shared" si="76"/>
        <v>0</v>
      </c>
      <c r="R56" s="54">
        <f t="shared" si="77"/>
        <v>0</v>
      </c>
      <c r="S56" s="115">
        <f t="shared" si="78"/>
        <v>0</v>
      </c>
      <c r="T56" s="54">
        <f t="shared" si="79"/>
        <v>0</v>
      </c>
      <c r="U56" s="54">
        <f t="shared" si="80"/>
        <v>0</v>
      </c>
      <c r="V56" s="54">
        <f t="shared" si="83"/>
        <v>0</v>
      </c>
      <c r="W56" s="118">
        <f t="shared" si="84"/>
        <v>0</v>
      </c>
      <c r="X56" s="45"/>
      <c r="Y56" s="47">
        <f t="shared" si="85"/>
        <v>0</v>
      </c>
    </row>
    <row r="57" spans="1:25" x14ac:dyDescent="0.2">
      <c r="A57" s="46"/>
      <c r="B57" s="46" t="s">
        <v>163</v>
      </c>
      <c r="C57" s="45"/>
      <c r="D57" s="65">
        <v>6000</v>
      </c>
      <c r="E57" s="66"/>
      <c r="F57" s="66"/>
      <c r="G57" s="66"/>
      <c r="H57" s="65">
        <v>500</v>
      </c>
      <c r="I57" s="54">
        <f t="shared" si="68"/>
        <v>500</v>
      </c>
      <c r="J57" s="54">
        <f t="shared" si="69"/>
        <v>500</v>
      </c>
      <c r="K57" s="115">
        <f t="shared" si="70"/>
        <v>1500</v>
      </c>
      <c r="L57" s="54">
        <f t="shared" si="71"/>
        <v>500</v>
      </c>
      <c r="M57" s="54">
        <f t="shared" si="72"/>
        <v>500</v>
      </c>
      <c r="N57" s="54">
        <f t="shared" si="73"/>
        <v>500</v>
      </c>
      <c r="O57" s="115">
        <f t="shared" si="74"/>
        <v>1500</v>
      </c>
      <c r="P57" s="54">
        <f t="shared" si="75"/>
        <v>500</v>
      </c>
      <c r="Q57" s="54">
        <f t="shared" si="76"/>
        <v>500</v>
      </c>
      <c r="R57" s="54">
        <f t="shared" si="77"/>
        <v>500</v>
      </c>
      <c r="S57" s="115">
        <f t="shared" si="78"/>
        <v>1500</v>
      </c>
      <c r="T57" s="54">
        <f t="shared" si="79"/>
        <v>500</v>
      </c>
      <c r="U57" s="54">
        <f t="shared" si="80"/>
        <v>500</v>
      </c>
      <c r="V57" s="54">
        <f t="shared" si="83"/>
        <v>500</v>
      </c>
      <c r="W57" s="67">
        <f t="shared" si="81"/>
        <v>1500</v>
      </c>
      <c r="X57" s="45"/>
      <c r="Y57" s="47">
        <f t="shared" si="82"/>
        <v>6000</v>
      </c>
    </row>
    <row r="58" spans="1:25" x14ac:dyDescent="0.2">
      <c r="A58" s="46"/>
      <c r="B58" s="46" t="s">
        <v>34</v>
      </c>
      <c r="C58" s="45"/>
      <c r="D58" s="65">
        <f>5050+950</f>
        <v>6000</v>
      </c>
      <c r="E58" s="66"/>
      <c r="F58" s="66"/>
      <c r="G58" s="66"/>
      <c r="H58" s="65">
        <v>500</v>
      </c>
      <c r="I58" s="54">
        <f t="shared" si="68"/>
        <v>500</v>
      </c>
      <c r="J58" s="54">
        <f t="shared" si="69"/>
        <v>500</v>
      </c>
      <c r="K58" s="115">
        <f t="shared" si="70"/>
        <v>1500</v>
      </c>
      <c r="L58" s="54">
        <f t="shared" si="71"/>
        <v>500</v>
      </c>
      <c r="M58" s="54">
        <f t="shared" si="72"/>
        <v>500</v>
      </c>
      <c r="N58" s="54">
        <f t="shared" si="73"/>
        <v>500</v>
      </c>
      <c r="O58" s="115">
        <f t="shared" si="74"/>
        <v>1500</v>
      </c>
      <c r="P58" s="54">
        <f t="shared" si="75"/>
        <v>500</v>
      </c>
      <c r="Q58" s="54">
        <f t="shared" si="76"/>
        <v>500</v>
      </c>
      <c r="R58" s="54">
        <f t="shared" si="77"/>
        <v>500</v>
      </c>
      <c r="S58" s="115">
        <f t="shared" si="78"/>
        <v>1500</v>
      </c>
      <c r="T58" s="54">
        <f t="shared" si="79"/>
        <v>500</v>
      </c>
      <c r="U58" s="54">
        <f t="shared" ref="U58" si="92">+H58</f>
        <v>500</v>
      </c>
      <c r="V58" s="54">
        <f t="shared" ref="V58" si="93">+H58</f>
        <v>500</v>
      </c>
      <c r="W58" s="67">
        <f t="shared" si="81"/>
        <v>1500</v>
      </c>
      <c r="X58" s="45"/>
      <c r="Y58" s="48">
        <f t="shared" si="82"/>
        <v>6000</v>
      </c>
    </row>
    <row r="59" spans="1:25" x14ac:dyDescent="0.2">
      <c r="A59" s="46"/>
      <c r="B59" s="56" t="s">
        <v>35</v>
      </c>
      <c r="C59" s="45"/>
      <c r="D59" s="122">
        <f>SUM(D47:D58)</f>
        <v>108910</v>
      </c>
      <c r="E59" s="58"/>
      <c r="F59" s="58"/>
      <c r="G59" s="58"/>
      <c r="H59" s="122">
        <f>SUM(H47:H58)</f>
        <v>9300</v>
      </c>
      <c r="I59" s="122">
        <f>SUM(I47:I58)</f>
        <v>9300</v>
      </c>
      <c r="J59" s="122">
        <f>SUM(J47:J58)</f>
        <v>9300</v>
      </c>
      <c r="K59" s="122">
        <f t="shared" ref="K47:K59" si="94">SUM(H59:J59)</f>
        <v>27900</v>
      </c>
      <c r="L59" s="122">
        <f>SUM(L47:L58)</f>
        <v>9300</v>
      </c>
      <c r="M59" s="122">
        <f>SUM(M47:M58)</f>
        <v>9300</v>
      </c>
      <c r="N59" s="122">
        <f>SUM(N47:N58)</f>
        <v>9300</v>
      </c>
      <c r="O59" s="57">
        <f t="shared" ref="O47:O59" si="95">SUM(L59:N59)</f>
        <v>27900</v>
      </c>
      <c r="P59" s="122">
        <f>SUM(P47:P58)</f>
        <v>9300</v>
      </c>
      <c r="Q59" s="122">
        <f>SUM(Q47:Q58)</f>
        <v>9300</v>
      </c>
      <c r="R59" s="122">
        <f>SUM(R47:R58)</f>
        <v>9300</v>
      </c>
      <c r="S59" s="57">
        <f t="shared" ref="S47:S59" si="96">SUM(P59:R59)</f>
        <v>27900</v>
      </c>
      <c r="T59" s="122">
        <f>SUM(T47:T58)</f>
        <v>9300</v>
      </c>
      <c r="U59" s="122">
        <f>SUM(U47:U58)</f>
        <v>9300</v>
      </c>
      <c r="V59" s="122">
        <f>SUM(V47:V58)</f>
        <v>9305</v>
      </c>
      <c r="W59" s="57">
        <f t="shared" si="81"/>
        <v>27905</v>
      </c>
      <c r="X59" s="45"/>
      <c r="Y59" s="47">
        <f t="shared" si="82"/>
        <v>111605</v>
      </c>
    </row>
    <row r="60" spans="1:25" x14ac:dyDescent="0.2">
      <c r="A60" s="46"/>
      <c r="B60" s="53"/>
      <c r="C60" s="45"/>
      <c r="D60" s="124"/>
      <c r="E60" s="61"/>
      <c r="F60" s="61"/>
      <c r="G60" s="61"/>
      <c r="H60" s="124"/>
      <c r="I60" s="124"/>
      <c r="J60" s="124"/>
      <c r="K60" s="124"/>
      <c r="L60" s="124"/>
      <c r="M60" s="124"/>
      <c r="N60" s="124"/>
      <c r="O60" s="61"/>
      <c r="P60" s="124"/>
      <c r="Q60" s="124"/>
      <c r="R60" s="124"/>
      <c r="S60" s="61"/>
      <c r="T60" s="124"/>
      <c r="U60" s="124"/>
      <c r="V60" s="124"/>
      <c r="W60" s="61"/>
      <c r="X60" s="45"/>
    </row>
    <row r="61" spans="1:25" x14ac:dyDescent="0.2">
      <c r="A61" s="46"/>
      <c r="B61" s="56" t="s">
        <v>164</v>
      </c>
      <c r="C61" s="45"/>
      <c r="D61" s="122">
        <f>D59+D44+D35+D27</f>
        <v>2202816</v>
      </c>
      <c r="E61" s="58"/>
      <c r="F61" s="58"/>
      <c r="G61" s="58"/>
      <c r="H61" s="122">
        <f t="shared" ref="H61:W61" si="97">H59+H44+H35+H27</f>
        <v>186799</v>
      </c>
      <c r="I61" s="122">
        <f t="shared" ref="I61:J61" si="98">I59+I44+I35+I27</f>
        <v>186799</v>
      </c>
      <c r="J61" s="122">
        <f t="shared" si="98"/>
        <v>186799</v>
      </c>
      <c r="K61" s="122">
        <f t="shared" si="97"/>
        <v>560397</v>
      </c>
      <c r="L61" s="122">
        <f t="shared" ref="L61:N61" si="99">L59+L44+L35+L27</f>
        <v>186799</v>
      </c>
      <c r="M61" s="122">
        <f t="shared" si="99"/>
        <v>186799</v>
      </c>
      <c r="N61" s="122">
        <f t="shared" si="99"/>
        <v>186799</v>
      </c>
      <c r="O61" s="57">
        <f t="shared" si="97"/>
        <v>560397</v>
      </c>
      <c r="P61" s="122">
        <f t="shared" ref="P61:R61" si="100">P59+P44+P35+P27</f>
        <v>186799</v>
      </c>
      <c r="Q61" s="122">
        <f t="shared" si="100"/>
        <v>186799</v>
      </c>
      <c r="R61" s="122">
        <f t="shared" si="100"/>
        <v>186799</v>
      </c>
      <c r="S61" s="57">
        <f t="shared" si="97"/>
        <v>560397</v>
      </c>
      <c r="T61" s="122">
        <f t="shared" ref="T61:V61" si="101">T59+T44+T35+T27</f>
        <v>186799</v>
      </c>
      <c r="U61" s="122">
        <f t="shared" si="101"/>
        <v>186799</v>
      </c>
      <c r="V61" s="122">
        <f t="shared" si="101"/>
        <v>218605</v>
      </c>
      <c r="W61" s="69">
        <f t="shared" si="97"/>
        <v>592203</v>
      </c>
      <c r="X61" s="45"/>
      <c r="Y61" s="48">
        <f>SUM(K61,O61,S61,W61)</f>
        <v>2273394</v>
      </c>
    </row>
    <row r="62" spans="1:25" ht="12.75" customHeight="1" x14ac:dyDescent="0.2">
      <c r="A62" s="59" t="s">
        <v>165</v>
      </c>
      <c r="B62" s="56"/>
      <c r="C62" s="45"/>
      <c r="D62" s="122">
        <f>D16-D61</f>
        <v>0</v>
      </c>
      <c r="E62" s="58"/>
      <c r="F62" s="58"/>
      <c r="G62" s="58"/>
      <c r="H62" s="122">
        <f t="shared" ref="H62:W62" si="102">H16-H61</f>
        <v>0</v>
      </c>
      <c r="I62" s="122">
        <f t="shared" ref="I62:J62" si="103">I16-I61</f>
        <v>0</v>
      </c>
      <c r="J62" s="122">
        <f t="shared" si="103"/>
        <v>0</v>
      </c>
      <c r="K62" s="122">
        <f t="shared" si="102"/>
        <v>0</v>
      </c>
      <c r="L62" s="122">
        <f t="shared" ref="L62:N62" si="104">L16-L61</f>
        <v>0</v>
      </c>
      <c r="M62" s="122">
        <f t="shared" si="104"/>
        <v>0</v>
      </c>
      <c r="N62" s="122">
        <f t="shared" si="104"/>
        <v>0</v>
      </c>
      <c r="O62" s="57">
        <f t="shared" si="102"/>
        <v>0</v>
      </c>
      <c r="P62" s="122">
        <f t="shared" ref="P62:R62" si="105">P16-P61</f>
        <v>0</v>
      </c>
      <c r="Q62" s="122">
        <f t="shared" si="105"/>
        <v>0</v>
      </c>
      <c r="R62" s="122">
        <f t="shared" si="105"/>
        <v>0</v>
      </c>
      <c r="S62" s="57">
        <f t="shared" si="102"/>
        <v>0</v>
      </c>
      <c r="T62" s="122">
        <f t="shared" ref="T62:V62" si="106">T16-T61</f>
        <v>0</v>
      </c>
      <c r="U62" s="122">
        <f t="shared" si="106"/>
        <v>0</v>
      </c>
      <c r="V62" s="122">
        <f t="shared" si="106"/>
        <v>0</v>
      </c>
      <c r="W62" s="57">
        <f t="shared" si="102"/>
        <v>0</v>
      </c>
      <c r="X62" s="45"/>
      <c r="Y62" s="47">
        <f t="shared" ref="Y62" si="107">SUM(K62,O62,S62,W62)</f>
        <v>0</v>
      </c>
    </row>
    <row r="63" spans="1:25" ht="12.75" customHeight="1" x14ac:dyDescent="0.2">
      <c r="A63" s="59"/>
      <c r="B63" s="53"/>
      <c r="C63" s="45"/>
      <c r="D63" s="125"/>
      <c r="E63" s="58"/>
      <c r="F63" s="58"/>
      <c r="G63" s="58"/>
      <c r="H63" s="125"/>
      <c r="I63" s="125"/>
      <c r="J63" s="125"/>
      <c r="K63" s="124"/>
      <c r="L63" s="125"/>
      <c r="M63" s="125"/>
      <c r="N63" s="125"/>
      <c r="O63" s="58"/>
      <c r="P63" s="125"/>
      <c r="Q63" s="125"/>
      <c r="R63" s="125"/>
      <c r="S63" s="58"/>
      <c r="T63" s="125"/>
      <c r="U63" s="125"/>
      <c r="V63" s="125"/>
      <c r="W63" s="58"/>
      <c r="X63" s="45"/>
    </row>
    <row r="64" spans="1:25" x14ac:dyDescent="0.2">
      <c r="A64" s="59" t="s">
        <v>36</v>
      </c>
      <c r="B64" s="56"/>
      <c r="C64" s="45"/>
      <c r="D64" s="122">
        <f>D62</f>
        <v>0</v>
      </c>
      <c r="E64" s="101"/>
      <c r="F64" s="101"/>
      <c r="G64" s="101"/>
      <c r="H64" s="122">
        <f>H62</f>
        <v>0</v>
      </c>
      <c r="I64" s="122">
        <f>I62</f>
        <v>0</v>
      </c>
      <c r="J64" s="122">
        <f>J62</f>
        <v>0</v>
      </c>
      <c r="K64" s="122">
        <f t="shared" ref="K64:W64" si="108">K62</f>
        <v>0</v>
      </c>
      <c r="L64" s="122">
        <f>L62</f>
        <v>0</v>
      </c>
      <c r="M64" s="122">
        <f>M62</f>
        <v>0</v>
      </c>
      <c r="N64" s="122">
        <f>N62</f>
        <v>0</v>
      </c>
      <c r="O64" s="122">
        <f t="shared" si="108"/>
        <v>0</v>
      </c>
      <c r="P64" s="122">
        <f>P62</f>
        <v>0</v>
      </c>
      <c r="Q64" s="122">
        <f>Q62</f>
        <v>0</v>
      </c>
      <c r="R64" s="122">
        <f>R62</f>
        <v>0</v>
      </c>
      <c r="S64" s="122">
        <f t="shared" si="108"/>
        <v>0</v>
      </c>
      <c r="T64" s="122">
        <f>T62</f>
        <v>0</v>
      </c>
      <c r="U64" s="122">
        <f>U62</f>
        <v>0</v>
      </c>
      <c r="V64" s="122">
        <f>V62</f>
        <v>0</v>
      </c>
      <c r="W64" s="122">
        <f t="shared" si="108"/>
        <v>0</v>
      </c>
      <c r="X64" s="127"/>
      <c r="Y64" s="126">
        <f>SUM(K64,O64,S64,W64)</f>
        <v>0</v>
      </c>
    </row>
    <row r="65" spans="8:22" ht="12.75" customHeight="1" x14ac:dyDescent="0.2">
      <c r="H65" s="103"/>
      <c r="I65" s="103"/>
      <c r="J65" s="103"/>
      <c r="K65" s="126"/>
      <c r="L65" s="103"/>
      <c r="M65" s="103"/>
      <c r="N65" s="103"/>
      <c r="P65" s="103"/>
      <c r="Q65" s="103"/>
      <c r="R65" s="103"/>
      <c r="T65" s="103"/>
      <c r="U65" s="103"/>
      <c r="V65" s="103"/>
    </row>
    <row r="66" spans="8:22" ht="12.75" customHeight="1" x14ac:dyDescent="0.2">
      <c r="H66" s="103"/>
      <c r="I66" s="103"/>
      <c r="J66" s="103"/>
      <c r="K66" s="126"/>
      <c r="L66" s="103"/>
      <c r="M66" s="103"/>
      <c r="N66" s="103"/>
      <c r="P66" s="103"/>
      <c r="Q66" s="103"/>
      <c r="R66" s="103"/>
      <c r="T66" s="103"/>
      <c r="U66" s="103"/>
      <c r="V66" s="103"/>
    </row>
    <row r="67" spans="8:22" ht="12.75" customHeight="1" x14ac:dyDescent="0.2">
      <c r="H67" s="126"/>
      <c r="I67" s="126"/>
      <c r="J67" s="126"/>
      <c r="K67" s="126"/>
      <c r="L67" s="126"/>
      <c r="M67" s="126"/>
      <c r="N67" s="126"/>
      <c r="P67" s="126"/>
      <c r="Q67" s="126"/>
      <c r="R67" s="126"/>
      <c r="T67" s="126"/>
      <c r="U67" s="126"/>
      <c r="V67" s="126"/>
    </row>
    <row r="68" spans="8:22" ht="12.75" customHeight="1" x14ac:dyDescent="0.2">
      <c r="H68" s="126"/>
      <c r="I68" s="126"/>
      <c r="J68" s="126"/>
      <c r="K68" s="126"/>
      <c r="L68" s="126"/>
      <c r="M68" s="126"/>
      <c r="N68" s="126"/>
      <c r="P68" s="126"/>
      <c r="Q68" s="126"/>
      <c r="R68" s="126"/>
      <c r="T68" s="126"/>
      <c r="U68" s="126"/>
      <c r="V68" s="126"/>
    </row>
    <row r="69" spans="8:22" ht="12.75" customHeight="1" x14ac:dyDescent="0.2">
      <c r="H69" s="126"/>
      <c r="I69" s="126"/>
      <c r="J69" s="126"/>
      <c r="K69" s="126"/>
      <c r="L69" s="126"/>
      <c r="M69" s="126"/>
      <c r="N69" s="126"/>
      <c r="P69" s="126"/>
      <c r="Q69" s="126"/>
      <c r="R69" s="126"/>
      <c r="T69" s="126"/>
      <c r="U69" s="126"/>
      <c r="V69" s="126"/>
    </row>
    <row r="70" spans="8:22" ht="12.75" customHeight="1" x14ac:dyDescent="0.2">
      <c r="H70" s="126"/>
      <c r="I70" s="126"/>
      <c r="J70" s="126"/>
      <c r="K70" s="126"/>
      <c r="L70" s="126"/>
      <c r="M70" s="126"/>
      <c r="N70" s="126"/>
      <c r="P70" s="126"/>
      <c r="Q70" s="126"/>
      <c r="R70" s="126"/>
      <c r="T70" s="126"/>
      <c r="U70" s="126"/>
      <c r="V70" s="126"/>
    </row>
    <row r="71" spans="8:22" ht="12.75" customHeight="1" x14ac:dyDescent="0.2">
      <c r="H71" s="126"/>
      <c r="I71" s="126"/>
      <c r="J71" s="126"/>
      <c r="K71" s="126"/>
      <c r="L71" s="126"/>
      <c r="M71" s="126"/>
      <c r="N71" s="126"/>
      <c r="P71" s="126"/>
      <c r="Q71" s="126"/>
      <c r="R71" s="126"/>
      <c r="T71" s="126"/>
      <c r="U71" s="126"/>
      <c r="V71" s="126"/>
    </row>
    <row r="72" spans="8:22" ht="12.75" customHeight="1" x14ac:dyDescent="0.2">
      <c r="H72" s="126"/>
      <c r="I72" s="126"/>
      <c r="J72" s="126"/>
      <c r="K72" s="126"/>
      <c r="L72" s="126"/>
      <c r="M72" s="126"/>
      <c r="N72" s="126"/>
      <c r="P72" s="126"/>
      <c r="Q72" s="126"/>
      <c r="R72" s="126"/>
      <c r="T72" s="126"/>
      <c r="U72" s="126"/>
      <c r="V72" s="126"/>
    </row>
    <row r="73" spans="8:22" ht="12.75" customHeight="1" x14ac:dyDescent="0.2">
      <c r="H73" s="126"/>
      <c r="I73" s="126"/>
      <c r="J73" s="126"/>
      <c r="K73" s="126"/>
      <c r="L73" s="126"/>
      <c r="M73" s="126"/>
      <c r="N73" s="126"/>
      <c r="P73" s="126"/>
      <c r="Q73" s="126"/>
      <c r="R73" s="126"/>
      <c r="T73" s="126"/>
      <c r="U73" s="126"/>
      <c r="V73" s="126"/>
    </row>
    <row r="74" spans="8:22" ht="12.75" customHeight="1" x14ac:dyDescent="0.2">
      <c r="H74" s="126"/>
      <c r="I74" s="126"/>
      <c r="J74" s="126"/>
      <c r="K74" s="126"/>
      <c r="L74" s="126"/>
      <c r="M74" s="126"/>
      <c r="N74" s="126"/>
      <c r="P74" s="126"/>
      <c r="Q74" s="126"/>
      <c r="R74" s="126"/>
      <c r="T74" s="126"/>
      <c r="U74" s="126"/>
      <c r="V74" s="126"/>
    </row>
    <row r="75" spans="8:22" ht="12.75" customHeight="1" x14ac:dyDescent="0.2">
      <c r="H75" s="126"/>
      <c r="I75" s="126"/>
      <c r="J75" s="126"/>
      <c r="K75" s="126"/>
      <c r="L75" s="126"/>
      <c r="M75" s="126"/>
      <c r="N75" s="126"/>
      <c r="P75" s="126"/>
      <c r="Q75" s="126"/>
      <c r="R75" s="126"/>
      <c r="T75" s="126"/>
      <c r="U75" s="126"/>
      <c r="V75" s="126"/>
    </row>
    <row r="76" spans="8:22" ht="12.75" customHeight="1" x14ac:dyDescent="0.2">
      <c r="H76" s="126"/>
      <c r="K76" s="126"/>
    </row>
    <row r="77" spans="8:22" ht="12.75" customHeight="1" x14ac:dyDescent="0.2">
      <c r="H77" s="126"/>
      <c r="K77" s="126"/>
    </row>
    <row r="78" spans="8:22" ht="12.75" customHeight="1" x14ac:dyDescent="0.2">
      <c r="H78" s="126"/>
      <c r="K78" s="126"/>
    </row>
    <row r="79" spans="8:22" ht="12.75" customHeight="1" x14ac:dyDescent="0.2">
      <c r="H79" s="126"/>
      <c r="K79" s="126"/>
    </row>
    <row r="80" spans="8:22" ht="12.75" customHeight="1" x14ac:dyDescent="0.2">
      <c r="H80" s="126"/>
      <c r="K80" s="126"/>
    </row>
    <row r="81" spans="8:11" ht="12.75" customHeight="1" x14ac:dyDescent="0.2">
      <c r="H81" s="126"/>
      <c r="K81" s="126"/>
    </row>
    <row r="82" spans="8:11" ht="12.75" customHeight="1" x14ac:dyDescent="0.2">
      <c r="H82" s="126"/>
      <c r="K82" s="126"/>
    </row>
    <row r="83" spans="8:11" ht="12.75" customHeight="1" x14ac:dyDescent="0.2">
      <c r="H83" s="126"/>
      <c r="K83" s="126"/>
    </row>
    <row r="84" spans="8:11" ht="12.75" customHeight="1" x14ac:dyDescent="0.2">
      <c r="H84" s="126"/>
      <c r="K84" s="126"/>
    </row>
    <row r="85" spans="8:11" ht="12.75" customHeight="1" x14ac:dyDescent="0.2">
      <c r="H85" s="126"/>
      <c r="K85" s="126"/>
    </row>
    <row r="86" spans="8:11" ht="12.75" customHeight="1" x14ac:dyDescent="0.2">
      <c r="H86" s="126"/>
      <c r="K86" s="126"/>
    </row>
    <row r="87" spans="8:11" ht="12.75" customHeight="1" x14ac:dyDescent="0.2">
      <c r="H87" s="126"/>
      <c r="K87" s="126"/>
    </row>
    <row r="88" spans="8:11" ht="12.75" customHeight="1" x14ac:dyDescent="0.2">
      <c r="H88" s="126"/>
      <c r="K88" s="126"/>
    </row>
    <row r="89" spans="8:11" ht="12.75" customHeight="1" x14ac:dyDescent="0.2">
      <c r="H89" s="126"/>
      <c r="K89" s="126"/>
    </row>
    <row r="90" spans="8:11" ht="12.75" customHeight="1" x14ac:dyDescent="0.2">
      <c r="H90" s="126"/>
      <c r="K90" s="126"/>
    </row>
    <row r="91" spans="8:11" ht="12.75" customHeight="1" x14ac:dyDescent="0.2">
      <c r="H91" s="126"/>
      <c r="K91" s="126"/>
    </row>
    <row r="92" spans="8:11" ht="12.75" customHeight="1" x14ac:dyDescent="0.2">
      <c r="H92" s="103"/>
    </row>
    <row r="93" spans="8:11" ht="12.75" customHeight="1" x14ac:dyDescent="0.2">
      <c r="H93" s="103"/>
    </row>
  </sheetData>
  <printOptions horizontalCentered="1"/>
  <pageMargins left="0" right="0" top="0.5" bottom="0" header="0.5" footer="0"/>
  <pageSetup scale="51" orientation="landscape" r:id="rId1"/>
  <headerFooter alignWithMargins="0">
    <oddHeader xml:space="preserve">&amp;C&amp;"Arial,Bold"&amp;11
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AC70"/>
  <sheetViews>
    <sheetView showGridLines="0" view="pageBreakPreview" zoomScale="60" zoomScaleNormal="100" workbookViewId="0">
      <selection activeCell="AD22" sqref="AD22"/>
    </sheetView>
  </sheetViews>
  <sheetFormatPr defaultColWidth="9.140625" defaultRowHeight="12.75" customHeight="1" x14ac:dyDescent="0.2"/>
  <cols>
    <col min="1" max="1" width="1.85546875" style="43" customWidth="1"/>
    <col min="2" max="2" width="44.28515625" style="43" bestFit="1" customWidth="1"/>
    <col min="3" max="3" width="2.85546875" style="43" customWidth="1"/>
    <col min="4" max="4" width="10.7109375" style="43" customWidth="1"/>
    <col min="5" max="5" width="2.85546875" style="2" customWidth="1"/>
    <col min="6" max="8" width="10.7109375" style="43" hidden="1" customWidth="1"/>
    <col min="9" max="9" width="10.7109375" style="43" customWidth="1"/>
    <col min="10" max="12" width="10.7109375" style="43" hidden="1" customWidth="1"/>
    <col min="13" max="13" width="10.7109375" style="43" customWidth="1"/>
    <col min="14" max="16" width="10.7109375" style="43" hidden="1" customWidth="1"/>
    <col min="17" max="17" width="10.7109375" style="43" customWidth="1"/>
    <col min="18" max="20" width="10.7109375" style="43" hidden="1" customWidth="1"/>
    <col min="21" max="21" width="10.7109375" style="43" customWidth="1"/>
    <col min="22" max="22" width="2.7109375" style="43" customWidth="1"/>
    <col min="23" max="23" width="9.7109375" style="43" bestFit="1" customWidth="1"/>
    <col min="24" max="24" width="12.42578125" style="43" bestFit="1" customWidth="1"/>
    <col min="25" max="25" width="13.140625" style="43" bestFit="1" customWidth="1"/>
    <col min="26" max="26" width="1.85546875" style="43" customWidth="1"/>
    <col min="27" max="16384" width="9.140625" style="43"/>
  </cols>
  <sheetData>
    <row r="1" spans="1:29" ht="12.75" customHeight="1" x14ac:dyDescent="0.2">
      <c r="A1" s="62" t="str">
        <f>'Cover Sheet'!A2</f>
        <v>ROOTS PUBLIC CHARTER SCHOOL, INC</v>
      </c>
    </row>
    <row r="2" spans="1:29" x14ac:dyDescent="0.2">
      <c r="A2" s="43" t="str">
        <f>'Cover Sheet'!A8&amp;" "&amp;'Cover Sheet'!$A$9&amp;" Financials"</f>
        <v>FY 2020 JULY 1, 2019 TO JUNE 30, 2020 Financials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52"/>
      <c r="X2" s="2"/>
      <c r="Y2" s="74"/>
    </row>
    <row r="3" spans="1:29" x14ac:dyDescent="0.2">
      <c r="A3" s="45"/>
      <c r="B3" s="46"/>
      <c r="C3" s="45"/>
      <c r="D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5"/>
      <c r="W3" s="46"/>
      <c r="X3" s="45"/>
      <c r="Y3" s="46"/>
    </row>
    <row r="4" spans="1:29" x14ac:dyDescent="0.2">
      <c r="A4" s="2"/>
      <c r="B4" s="2"/>
      <c r="C4" s="45"/>
      <c r="D4" s="49" t="s">
        <v>148</v>
      </c>
      <c r="E4" s="50"/>
      <c r="F4" s="49" t="s">
        <v>136</v>
      </c>
      <c r="G4" s="49" t="s">
        <v>137</v>
      </c>
      <c r="H4" s="49" t="s">
        <v>138</v>
      </c>
      <c r="I4" s="49" t="s">
        <v>82</v>
      </c>
      <c r="J4" s="49" t="s">
        <v>139</v>
      </c>
      <c r="K4" s="49" t="s">
        <v>140</v>
      </c>
      <c r="L4" s="49" t="s">
        <v>141</v>
      </c>
      <c r="M4" s="49" t="s">
        <v>83</v>
      </c>
      <c r="N4" s="49" t="s">
        <v>142</v>
      </c>
      <c r="O4" s="49" t="s">
        <v>143</v>
      </c>
      <c r="P4" s="49" t="s">
        <v>144</v>
      </c>
      <c r="Q4" s="49" t="s">
        <v>84</v>
      </c>
      <c r="R4" s="49" t="s">
        <v>145</v>
      </c>
      <c r="S4" s="49" t="s">
        <v>146</v>
      </c>
      <c r="T4" s="49" t="s">
        <v>147</v>
      </c>
      <c r="U4" s="49" t="s">
        <v>85</v>
      </c>
      <c r="V4" s="45"/>
      <c r="W4" s="75"/>
      <c r="X4" s="76" t="s">
        <v>0</v>
      </c>
      <c r="Y4" s="75"/>
      <c r="AA4" s="62" t="s">
        <v>150</v>
      </c>
    </row>
    <row r="5" spans="1:29" ht="15.75" x14ac:dyDescent="0.2">
      <c r="B5" s="2"/>
      <c r="C5" s="45"/>
      <c r="D5" s="51" t="s">
        <v>37</v>
      </c>
      <c r="E5" s="52"/>
      <c r="F5" s="51" t="s">
        <v>37</v>
      </c>
      <c r="G5" s="51" t="s">
        <v>37</v>
      </c>
      <c r="H5" s="51" t="s">
        <v>37</v>
      </c>
      <c r="I5" s="51" t="s">
        <v>37</v>
      </c>
      <c r="J5" s="51" t="s">
        <v>37</v>
      </c>
      <c r="K5" s="51" t="s">
        <v>37</v>
      </c>
      <c r="L5" s="51" t="s">
        <v>37</v>
      </c>
      <c r="M5" s="51" t="s">
        <v>37</v>
      </c>
      <c r="N5" s="51" t="s">
        <v>37</v>
      </c>
      <c r="O5" s="51" t="s">
        <v>37</v>
      </c>
      <c r="P5" s="51" t="s">
        <v>37</v>
      </c>
      <c r="Q5" s="51" t="s">
        <v>37</v>
      </c>
      <c r="R5" s="51" t="s">
        <v>37</v>
      </c>
      <c r="S5" s="51" t="s">
        <v>37</v>
      </c>
      <c r="T5" s="51" t="s">
        <v>37</v>
      </c>
      <c r="U5" s="51" t="s">
        <v>37</v>
      </c>
      <c r="V5" s="45"/>
      <c r="W5" s="51" t="s">
        <v>1</v>
      </c>
      <c r="X5" s="51" t="s">
        <v>2</v>
      </c>
      <c r="Y5" s="51" t="s">
        <v>3</v>
      </c>
      <c r="AA5" s="43" t="s">
        <v>151</v>
      </c>
      <c r="AC5" s="111" t="s">
        <v>172</v>
      </c>
    </row>
    <row r="6" spans="1:29" x14ac:dyDescent="0.2">
      <c r="A6" s="53" t="s">
        <v>4</v>
      </c>
      <c r="B6" s="2"/>
      <c r="C6" s="45"/>
      <c r="V6" s="45"/>
      <c r="W6" s="52"/>
      <c r="X6" s="52"/>
      <c r="Y6" s="52"/>
    </row>
    <row r="7" spans="1:29" x14ac:dyDescent="0.2">
      <c r="A7" s="46"/>
      <c r="B7" s="46" t="s">
        <v>152</v>
      </c>
      <c r="C7" s="45"/>
      <c r="D7" s="54"/>
      <c r="E7" s="55"/>
      <c r="F7" s="54"/>
      <c r="G7" s="54"/>
      <c r="H7" s="54"/>
      <c r="I7" s="55">
        <f>SUM(F7:H7)</f>
        <v>0</v>
      </c>
      <c r="J7" s="54"/>
      <c r="K7" s="54"/>
      <c r="L7" s="54"/>
      <c r="M7" s="55">
        <f>SUM(J7:L7)</f>
        <v>0</v>
      </c>
      <c r="N7" s="54"/>
      <c r="O7" s="54"/>
      <c r="P7" s="54"/>
      <c r="Q7" s="55">
        <f>SUM(N7:P7)</f>
        <v>0</v>
      </c>
      <c r="R7" s="54"/>
      <c r="S7" s="54"/>
      <c r="T7" s="54"/>
      <c r="U7" s="55">
        <f>SUM(R7:T7)</f>
        <v>0</v>
      </c>
      <c r="V7" s="45"/>
      <c r="W7" s="55">
        <f>SUM(I7,M7,Q7,U7)</f>
        <v>0</v>
      </c>
      <c r="X7" s="115">
        <f>IF('Cover Sheet'!$A$9=References!$A$3,'Annual Budget'!K7,IF('Cover Sheet'!$A$9=References!$A$4,SUM('Annual Budget'!K7,'Annual Budget'!S7),IF('Cover Sheet'!$A$9=References!$A$5,SUM('Annual Budget'!K7,'Annual Budget'!S7,'Annual Budget'!O7),SUM('Annual Budget'!K7,'Annual Budget'!S7,'Annual Budget'!O7,'Annual Budget'!W7))))</f>
        <v>1482194</v>
      </c>
      <c r="Y7" s="118">
        <f>W7-X7</f>
        <v>-1482194</v>
      </c>
      <c r="AA7" s="55">
        <f>IF('Cover Sheet'!$A$9=References!$A$3,'Annual Budget'!L7,IF('Cover Sheet'!$A$9=References!$A$4,SUM('Annual Budget'!L7,'Annual Budget'!P7),IF('Cover Sheet'!$A$9=References!$A$5,SUM('Annual Budget'!L7,'Annual Budget'!P7,'Annual Budget'!T7),SUM('Annual Budget'!L7,'Annual Budget'!P7,'Annual Budget'!T7,'Annual Budget'!X7))))</f>
        <v>362601</v>
      </c>
    </row>
    <row r="8" spans="1:29" x14ac:dyDescent="0.2">
      <c r="A8" s="46"/>
      <c r="B8" s="46" t="s">
        <v>153</v>
      </c>
      <c r="C8" s="45"/>
      <c r="D8" s="105"/>
      <c r="E8" s="55"/>
      <c r="F8" s="105"/>
      <c r="G8" s="105"/>
      <c r="H8" s="105"/>
      <c r="I8" s="55">
        <f>SUM(F8:H8)</f>
        <v>0</v>
      </c>
      <c r="J8" s="105"/>
      <c r="K8" s="105"/>
      <c r="L8" s="105"/>
      <c r="M8" s="55">
        <f>SUM(J8:L8)</f>
        <v>0</v>
      </c>
      <c r="N8" s="105"/>
      <c r="O8" s="105"/>
      <c r="P8" s="105"/>
      <c r="Q8" s="55">
        <f>SUM(N8:P8)</f>
        <v>0</v>
      </c>
      <c r="R8" s="105"/>
      <c r="S8" s="105"/>
      <c r="T8" s="105"/>
      <c r="U8" s="55">
        <f>SUM(R8:T8)</f>
        <v>0</v>
      </c>
      <c r="V8" s="45"/>
      <c r="W8" s="55">
        <f>SUM(I8,M8,Q8,U8)</f>
        <v>0</v>
      </c>
      <c r="X8" s="115">
        <f>IF('Cover Sheet'!$A$9=References!$A$3,'Annual Budget'!K8,IF('Cover Sheet'!$A$9=References!$A$4,SUM('Annual Budget'!K8,'Annual Budget'!S8),IF('Cover Sheet'!$A$9=References!$A$5,SUM('Annual Budget'!K8,'Annual Budget'!S8,'Annual Budget'!O8),SUM('Annual Budget'!K8,'Annual Budget'!S8,'Annual Budget'!O8,'Annual Budget'!W8))))</f>
        <v>196000</v>
      </c>
      <c r="Y8" s="118">
        <f>W8-X8</f>
        <v>-196000</v>
      </c>
      <c r="AA8" s="55"/>
    </row>
    <row r="9" spans="1:29" x14ac:dyDescent="0.2">
      <c r="A9" s="46"/>
      <c r="B9" s="46" t="s">
        <v>5</v>
      </c>
      <c r="C9" s="45"/>
      <c r="D9" s="54"/>
      <c r="E9" s="55"/>
      <c r="F9" s="54"/>
      <c r="G9" s="54"/>
      <c r="H9" s="54"/>
      <c r="I9" s="55">
        <f t="shared" ref="I9:I16" si="0">SUM(F9:H9)</f>
        <v>0</v>
      </c>
      <c r="J9" s="54"/>
      <c r="K9" s="54"/>
      <c r="L9" s="54"/>
      <c r="M9" s="55">
        <f t="shared" ref="M9:M16" si="1">SUM(J9:L9)</f>
        <v>0</v>
      </c>
      <c r="N9" s="54"/>
      <c r="O9" s="54"/>
      <c r="P9" s="54"/>
      <c r="Q9" s="55">
        <f t="shared" ref="Q9:Q16" si="2">SUM(N9:P9)</f>
        <v>0</v>
      </c>
      <c r="R9" s="54"/>
      <c r="S9" s="54"/>
      <c r="T9" s="54"/>
      <c r="U9" s="55">
        <f t="shared" ref="U9:U16" si="3">SUM(R9:T9)</f>
        <v>0</v>
      </c>
      <c r="V9" s="45"/>
      <c r="W9" s="55">
        <f t="shared" ref="W9:W15" si="4">SUM(I9,M9,Q9,U9)</f>
        <v>0</v>
      </c>
      <c r="X9" s="118">
        <f>IF('Cover Sheet'!$A$9=References!$A$3,'Annual Budget'!K9,IF('Cover Sheet'!$A$9=References!$A$4,SUM('Annual Budget'!K9,'Annual Budget'!S9),IF('Cover Sheet'!$A$9=References!$A$5,SUM('Annual Budget'!K9,'Annual Budget'!S9,'Annual Budget'!O9),SUM('Annual Budget'!K9,'Annual Budget'!S9,'Annual Budget'!O9,'Annual Budget'!W9))))</f>
        <v>383500</v>
      </c>
      <c r="Y9" s="118">
        <f t="shared" ref="Y9:Y16" si="5">W9-X9</f>
        <v>-383500</v>
      </c>
    </row>
    <row r="10" spans="1:29" x14ac:dyDescent="0.2">
      <c r="A10" s="46"/>
      <c r="B10" s="46" t="s">
        <v>166</v>
      </c>
      <c r="C10" s="45"/>
      <c r="D10" s="54"/>
      <c r="E10" s="55"/>
      <c r="F10" s="54"/>
      <c r="G10" s="54"/>
      <c r="H10" s="54"/>
      <c r="I10" s="55">
        <f t="shared" si="0"/>
        <v>0</v>
      </c>
      <c r="J10" s="54"/>
      <c r="K10" s="54"/>
      <c r="L10" s="54"/>
      <c r="M10" s="55">
        <f t="shared" si="1"/>
        <v>0</v>
      </c>
      <c r="N10" s="54"/>
      <c r="O10" s="54"/>
      <c r="P10" s="54"/>
      <c r="Q10" s="55">
        <f t="shared" si="2"/>
        <v>0</v>
      </c>
      <c r="R10" s="54"/>
      <c r="S10" s="54"/>
      <c r="T10" s="54"/>
      <c r="U10" s="55">
        <f t="shared" si="3"/>
        <v>0</v>
      </c>
      <c r="V10" s="45"/>
      <c r="W10" s="55">
        <f t="shared" si="4"/>
        <v>0</v>
      </c>
      <c r="X10" s="118">
        <f>IF('Cover Sheet'!$A$9=References!$A$3,'Annual Budget'!K10,IF('Cover Sheet'!$A$9=References!$A$4,SUM('Annual Budget'!K10,'Annual Budget'!S10),IF('Cover Sheet'!$A$9=References!$A$5,SUM('Annual Budget'!K10,'Annual Budget'!S10,'Annual Budget'!O10),SUM('Annual Budget'!K10,'Annual Budget'!S10,'Annual Budget'!O10,'Annual Budget'!W10))))</f>
        <v>182000</v>
      </c>
      <c r="Y10" s="118">
        <f t="shared" si="5"/>
        <v>-182000</v>
      </c>
      <c r="AC10" s="62" t="s">
        <v>175</v>
      </c>
    </row>
    <row r="11" spans="1:29" x14ac:dyDescent="0.2">
      <c r="A11" s="46"/>
      <c r="B11" s="46" t="s">
        <v>6</v>
      </c>
      <c r="C11" s="45"/>
      <c r="D11" s="54"/>
      <c r="E11" s="55"/>
      <c r="F11" s="54"/>
      <c r="G11" s="54"/>
      <c r="H11" s="54"/>
      <c r="I11" s="55">
        <f t="shared" si="0"/>
        <v>0</v>
      </c>
      <c r="J11" s="54"/>
      <c r="K11" s="54"/>
      <c r="L11" s="54"/>
      <c r="M11" s="55">
        <f t="shared" si="1"/>
        <v>0</v>
      </c>
      <c r="N11" s="54"/>
      <c r="O11" s="54"/>
      <c r="P11" s="54"/>
      <c r="Q11" s="55">
        <f t="shared" si="2"/>
        <v>0</v>
      </c>
      <c r="R11" s="54"/>
      <c r="S11" s="54"/>
      <c r="T11" s="54"/>
      <c r="U11" s="55">
        <f t="shared" si="3"/>
        <v>0</v>
      </c>
      <c r="V11" s="45"/>
      <c r="W11" s="55">
        <f t="shared" si="4"/>
        <v>0</v>
      </c>
      <c r="X11" s="118">
        <f>IF('Cover Sheet'!$A$9=References!$A$3,'Annual Budget'!K11,IF('Cover Sheet'!$A$9=References!$A$4,SUM('Annual Budget'!K11,'Annual Budget'!S11),IF('Cover Sheet'!$A$9=References!$A$5,SUM('Annual Budget'!K11,'Annual Budget'!S11,'Annual Budget'!O11),SUM('Annual Budget'!K11,'Annual Budget'!S11,'Annual Budget'!O11,'Annual Budget'!W11))))</f>
        <v>1000</v>
      </c>
      <c r="Y11" s="118">
        <f t="shared" si="5"/>
        <v>-1000</v>
      </c>
      <c r="AC11" s="62" t="s">
        <v>176</v>
      </c>
    </row>
    <row r="12" spans="1:29" x14ac:dyDescent="0.2">
      <c r="A12" s="46"/>
      <c r="B12" s="46" t="s">
        <v>7</v>
      </c>
      <c r="C12" s="45"/>
      <c r="D12" s="54"/>
      <c r="E12" s="55"/>
      <c r="F12" s="54"/>
      <c r="G12" s="54"/>
      <c r="H12" s="54"/>
      <c r="I12" s="55">
        <f t="shared" si="0"/>
        <v>0</v>
      </c>
      <c r="J12" s="54"/>
      <c r="K12" s="54"/>
      <c r="L12" s="54"/>
      <c r="M12" s="55">
        <f t="shared" si="1"/>
        <v>0</v>
      </c>
      <c r="N12" s="54"/>
      <c r="O12" s="54"/>
      <c r="P12" s="54"/>
      <c r="Q12" s="55">
        <f t="shared" si="2"/>
        <v>0</v>
      </c>
      <c r="R12" s="54"/>
      <c r="S12" s="54"/>
      <c r="T12" s="54"/>
      <c r="U12" s="55">
        <f t="shared" si="3"/>
        <v>0</v>
      </c>
      <c r="V12" s="45"/>
      <c r="W12" s="55">
        <f t="shared" si="4"/>
        <v>0</v>
      </c>
      <c r="X12" s="118">
        <f>IF('Cover Sheet'!$A$9=References!$A$3,'Annual Budget'!K12,IF('Cover Sheet'!$A$9=References!$A$4,SUM('Annual Budget'!K12,'Annual Budget'!S12),IF('Cover Sheet'!$A$9=References!$A$5,SUM('Annual Budget'!K12,'Annual Budget'!S12,'Annual Budget'!O12),SUM('Annual Budget'!K12,'Annual Budget'!S12,'Annual Budget'!O12,'Annual Budget'!W12))))</f>
        <v>1000</v>
      </c>
      <c r="Y12" s="118">
        <f t="shared" si="5"/>
        <v>-1000</v>
      </c>
    </row>
    <row r="13" spans="1:29" x14ac:dyDescent="0.2">
      <c r="A13" s="46"/>
      <c r="B13" s="46" t="s">
        <v>8</v>
      </c>
      <c r="C13" s="45"/>
      <c r="D13" s="54"/>
      <c r="E13" s="55"/>
      <c r="F13" s="54"/>
      <c r="G13" s="54"/>
      <c r="H13" s="54"/>
      <c r="I13" s="55">
        <f t="shared" si="0"/>
        <v>0</v>
      </c>
      <c r="J13" s="54"/>
      <c r="K13" s="54"/>
      <c r="L13" s="54"/>
      <c r="M13" s="55">
        <f t="shared" si="1"/>
        <v>0</v>
      </c>
      <c r="N13" s="54"/>
      <c r="O13" s="54"/>
      <c r="P13" s="54"/>
      <c r="Q13" s="55">
        <f t="shared" si="2"/>
        <v>0</v>
      </c>
      <c r="R13" s="54"/>
      <c r="S13" s="54"/>
      <c r="T13" s="54"/>
      <c r="U13" s="55">
        <f t="shared" si="3"/>
        <v>0</v>
      </c>
      <c r="V13" s="45"/>
      <c r="W13" s="55">
        <f t="shared" si="4"/>
        <v>0</v>
      </c>
      <c r="X13" s="118">
        <f>IF('Cover Sheet'!$A$9=References!$A$3,'Annual Budget'!K13,IF('Cover Sheet'!$A$9=References!$A$4,SUM('Annual Budget'!K13,'Annual Budget'!S13),IF('Cover Sheet'!$A$9=References!$A$5,SUM('Annual Budget'!K13,'Annual Budget'!S13,'Annual Budget'!O13),SUM('Annual Budget'!K13,'Annual Budget'!S13,'Annual Budget'!O13,'Annual Budget'!W13))))</f>
        <v>2700</v>
      </c>
      <c r="Y13" s="118">
        <f t="shared" si="5"/>
        <v>-2700</v>
      </c>
    </row>
    <row r="14" spans="1:29" x14ac:dyDescent="0.2">
      <c r="A14" s="46"/>
      <c r="B14" s="46" t="s">
        <v>154</v>
      </c>
      <c r="C14" s="45"/>
      <c r="D14" s="105"/>
      <c r="E14" s="55"/>
      <c r="F14" s="105"/>
      <c r="G14" s="105"/>
      <c r="H14" s="105"/>
      <c r="I14" s="55">
        <f t="shared" si="0"/>
        <v>0</v>
      </c>
      <c r="J14" s="105"/>
      <c r="K14" s="105"/>
      <c r="L14" s="105"/>
      <c r="M14" s="55">
        <f t="shared" si="1"/>
        <v>0</v>
      </c>
      <c r="N14" s="105"/>
      <c r="O14" s="105"/>
      <c r="P14" s="105"/>
      <c r="Q14" s="55">
        <f t="shared" si="2"/>
        <v>0</v>
      </c>
      <c r="R14" s="105"/>
      <c r="S14" s="105"/>
      <c r="T14" s="105"/>
      <c r="U14" s="55">
        <f t="shared" si="3"/>
        <v>0</v>
      </c>
      <c r="V14" s="45"/>
      <c r="W14" s="55">
        <f t="shared" si="4"/>
        <v>0</v>
      </c>
      <c r="X14" s="118">
        <f>IF('Cover Sheet'!$A$9=References!$A$3,'Annual Budget'!K14,IF('Cover Sheet'!$A$9=References!$A$4,SUM('Annual Budget'!K14,'Annual Budget'!S14),IF('Cover Sheet'!$A$9=References!$A$5,SUM('Annual Budget'!K14,'Annual Budget'!S14,'Annual Budget'!O14),SUM('Annual Budget'!K14,'Annual Budget'!S14,'Annual Budget'!O14,'Annual Budget'!W14))))</f>
        <v>0</v>
      </c>
      <c r="Y14" s="118">
        <f t="shared" si="5"/>
        <v>0</v>
      </c>
    </row>
    <row r="15" spans="1:29" x14ac:dyDescent="0.2">
      <c r="A15" s="46"/>
      <c r="B15" s="46" t="s">
        <v>9</v>
      </c>
      <c r="C15" s="45"/>
      <c r="D15" s="54"/>
      <c r="E15" s="55"/>
      <c r="F15" s="54"/>
      <c r="G15" s="54"/>
      <c r="H15" s="54"/>
      <c r="I15" s="55">
        <f t="shared" si="0"/>
        <v>0</v>
      </c>
      <c r="J15" s="54"/>
      <c r="K15" s="54"/>
      <c r="L15" s="54"/>
      <c r="M15" s="55">
        <f t="shared" si="1"/>
        <v>0</v>
      </c>
      <c r="N15" s="54"/>
      <c r="O15" s="54"/>
      <c r="P15" s="54"/>
      <c r="Q15" s="55">
        <f t="shared" si="2"/>
        <v>0</v>
      </c>
      <c r="R15" s="54"/>
      <c r="S15" s="54"/>
      <c r="T15" s="54"/>
      <c r="U15" s="55">
        <f t="shared" si="3"/>
        <v>0</v>
      </c>
      <c r="V15" s="45"/>
      <c r="W15" s="55">
        <f t="shared" si="4"/>
        <v>0</v>
      </c>
      <c r="X15" s="118">
        <f>IF('Cover Sheet'!$A$9=References!$A$3,'Annual Budget'!K15,IF('Cover Sheet'!$A$9=References!$A$4,SUM('Annual Budget'!K15,'Annual Budget'!S15),IF('Cover Sheet'!$A$9=References!$A$5,SUM('Annual Budget'!K15,'Annual Budget'!S15,'Annual Budget'!O15),SUM('Annual Budget'!K15,'Annual Budget'!S15,'Annual Budget'!O15,'Annual Budget'!W15))))</f>
        <v>25000</v>
      </c>
      <c r="Y15" s="118">
        <f t="shared" si="5"/>
        <v>-25000</v>
      </c>
    </row>
    <row r="16" spans="1:29" x14ac:dyDescent="0.2">
      <c r="A16" s="46"/>
      <c r="B16" s="56" t="s">
        <v>10</v>
      </c>
      <c r="C16" s="45"/>
      <c r="D16" s="57">
        <f>SUM(D7:D15)</f>
        <v>0</v>
      </c>
      <c r="E16" s="58"/>
      <c r="F16" s="57">
        <f>SUM(F7:F15)</f>
        <v>0</v>
      </c>
      <c r="G16" s="57">
        <f>SUM(G7:G15)</f>
        <v>0</v>
      </c>
      <c r="H16" s="57">
        <f>SUM(H7:H15)</f>
        <v>0</v>
      </c>
      <c r="I16" s="57">
        <f t="shared" si="0"/>
        <v>0</v>
      </c>
      <c r="J16" s="57">
        <f>SUM(J7:J15)</f>
        <v>0</v>
      </c>
      <c r="K16" s="57">
        <f>SUM(K7:K15)</f>
        <v>0</v>
      </c>
      <c r="L16" s="57">
        <f>SUM(L7:L15)</f>
        <v>0</v>
      </c>
      <c r="M16" s="57">
        <f t="shared" si="1"/>
        <v>0</v>
      </c>
      <c r="N16" s="57">
        <f>SUM(N7:N15)</f>
        <v>0</v>
      </c>
      <c r="O16" s="57">
        <f>SUM(O7:O15)</f>
        <v>0</v>
      </c>
      <c r="P16" s="57">
        <f>SUM(P7:P15)</f>
        <v>0</v>
      </c>
      <c r="Q16" s="57">
        <f t="shared" si="2"/>
        <v>0</v>
      </c>
      <c r="R16" s="57">
        <f>SUM(R7:R15)</f>
        <v>0</v>
      </c>
      <c r="S16" s="57">
        <f>SUM(S7:S15)</f>
        <v>0</v>
      </c>
      <c r="T16" s="57">
        <f>SUM(T7:T15)</f>
        <v>0</v>
      </c>
      <c r="U16" s="57">
        <f t="shared" si="3"/>
        <v>0</v>
      </c>
      <c r="V16" s="45"/>
      <c r="W16" s="57">
        <f>SUM(W7:W15)</f>
        <v>0</v>
      </c>
      <c r="X16" s="122">
        <f>SUM(X7:X15)</f>
        <v>2273394</v>
      </c>
      <c r="Y16" s="122">
        <f t="shared" si="5"/>
        <v>-2273394</v>
      </c>
    </row>
    <row r="17" spans="1:25" x14ac:dyDescent="0.2">
      <c r="A17" s="46"/>
      <c r="B17" s="59"/>
      <c r="C17" s="45"/>
      <c r="D17" s="60"/>
      <c r="E17" s="61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45"/>
      <c r="W17" s="60"/>
      <c r="X17" s="123"/>
      <c r="Y17" s="123"/>
    </row>
    <row r="18" spans="1:25" x14ac:dyDescent="0.2">
      <c r="A18" s="62" t="s">
        <v>158</v>
      </c>
      <c r="B18" s="2"/>
      <c r="C18" s="45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45"/>
      <c r="W18" s="63"/>
      <c r="X18" s="117"/>
      <c r="Y18" s="117"/>
    </row>
    <row r="19" spans="1:25" ht="13.5" x14ac:dyDescent="0.25">
      <c r="A19" s="64" t="s">
        <v>11</v>
      </c>
      <c r="B19" s="2"/>
      <c r="C19" s="45"/>
      <c r="D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5"/>
      <c r="W19" s="2"/>
      <c r="X19" s="117"/>
      <c r="Y19" s="117"/>
    </row>
    <row r="20" spans="1:25" x14ac:dyDescent="0.2">
      <c r="A20" s="46"/>
      <c r="B20" s="2" t="s">
        <v>12</v>
      </c>
      <c r="C20" s="45"/>
      <c r="D20" s="65"/>
      <c r="E20" s="66"/>
      <c r="F20" s="65"/>
      <c r="G20" s="65"/>
      <c r="H20" s="65"/>
      <c r="I20" s="67">
        <f t="shared" ref="I20:I27" si="6">SUM(F20:H20)</f>
        <v>0</v>
      </c>
      <c r="J20" s="65"/>
      <c r="K20" s="65"/>
      <c r="L20" s="65"/>
      <c r="M20" s="67">
        <f t="shared" ref="M20:M27" si="7">SUM(J20:L20)</f>
        <v>0</v>
      </c>
      <c r="N20" s="65"/>
      <c r="O20" s="65"/>
      <c r="P20" s="65"/>
      <c r="Q20" s="67">
        <f t="shared" ref="Q20:Q27" si="8">SUM(N20:P20)</f>
        <v>0</v>
      </c>
      <c r="R20" s="65"/>
      <c r="S20" s="65"/>
      <c r="T20" s="65"/>
      <c r="U20" s="67">
        <f t="shared" ref="U20:U27" si="9">SUM(R20:T20)</f>
        <v>0</v>
      </c>
      <c r="V20" s="45"/>
      <c r="W20" s="55">
        <f t="shared" ref="W20:W26" si="10">SUM(I20,M20,Q20,U20)</f>
        <v>0</v>
      </c>
      <c r="X20" s="118">
        <f>IF('Cover Sheet'!$A$9=References!$A$3,'Annual Budget'!K20,IF('Cover Sheet'!$A$9=References!$A$4,SUM('Annual Budget'!K20,'Annual Budget'!S20),IF('Cover Sheet'!$A$9=References!$A$5,SUM('Annual Budget'!K20,'Annual Budget'!S20,'Annual Budget'!O20),SUM('Annual Budget'!K20,'Annual Budget'!S20,'Annual Budget'!O20,'Annual Budget'!W20))))</f>
        <v>115000</v>
      </c>
      <c r="Y20" s="118">
        <f>X20-W20</f>
        <v>115000</v>
      </c>
    </row>
    <row r="21" spans="1:25" x14ac:dyDescent="0.2">
      <c r="A21" s="46"/>
      <c r="B21" s="2" t="s">
        <v>13</v>
      </c>
      <c r="C21" s="45"/>
      <c r="D21" s="65"/>
      <c r="E21" s="66"/>
      <c r="F21" s="65"/>
      <c r="G21" s="65"/>
      <c r="H21" s="65"/>
      <c r="I21" s="67">
        <f t="shared" si="6"/>
        <v>0</v>
      </c>
      <c r="J21" s="65"/>
      <c r="K21" s="65"/>
      <c r="L21" s="65"/>
      <c r="M21" s="67">
        <f t="shared" si="7"/>
        <v>0</v>
      </c>
      <c r="N21" s="65"/>
      <c r="O21" s="65"/>
      <c r="P21" s="65"/>
      <c r="Q21" s="67">
        <f t="shared" si="8"/>
        <v>0</v>
      </c>
      <c r="R21" s="65"/>
      <c r="S21" s="65"/>
      <c r="T21" s="65"/>
      <c r="U21" s="67">
        <f t="shared" si="9"/>
        <v>0</v>
      </c>
      <c r="V21" s="45"/>
      <c r="W21" s="55">
        <f t="shared" si="10"/>
        <v>0</v>
      </c>
      <c r="X21" s="118">
        <f>IF('Cover Sheet'!$A$9=References!$A$3,'Annual Budget'!K21,IF('Cover Sheet'!$A$9=References!$A$4,SUM('Annual Budget'!K21,'Annual Budget'!S21),IF('Cover Sheet'!$A$9=References!$A$5,SUM('Annual Budget'!K21,'Annual Budget'!S21,'Annual Budget'!O21),SUM('Annual Budget'!K21,'Annual Budget'!S21,'Annual Budget'!O21,'Annual Budget'!W21))))</f>
        <v>472248</v>
      </c>
      <c r="Y21" s="118">
        <f t="shared" ref="Y21:Y26" si="11">X21-W21</f>
        <v>472248</v>
      </c>
    </row>
    <row r="22" spans="1:25" x14ac:dyDescent="0.2">
      <c r="A22" s="46"/>
      <c r="B22" s="2" t="s">
        <v>14</v>
      </c>
      <c r="C22" s="45"/>
      <c r="D22" s="65"/>
      <c r="E22" s="66"/>
      <c r="F22" s="65"/>
      <c r="G22" s="65"/>
      <c r="H22" s="65"/>
      <c r="I22" s="67">
        <f t="shared" si="6"/>
        <v>0</v>
      </c>
      <c r="J22" s="65"/>
      <c r="K22" s="65"/>
      <c r="L22" s="65"/>
      <c r="M22" s="67">
        <f t="shared" si="7"/>
        <v>0</v>
      </c>
      <c r="N22" s="65"/>
      <c r="O22" s="65"/>
      <c r="P22" s="65"/>
      <c r="Q22" s="67">
        <f t="shared" si="8"/>
        <v>0</v>
      </c>
      <c r="R22" s="65"/>
      <c r="S22" s="65"/>
      <c r="T22" s="65"/>
      <c r="U22" s="67">
        <f t="shared" si="9"/>
        <v>0</v>
      </c>
      <c r="V22" s="45"/>
      <c r="W22" s="55">
        <f t="shared" si="10"/>
        <v>0</v>
      </c>
      <c r="X22" s="118">
        <f>IF('Cover Sheet'!$A$9=References!$A$3,'Annual Budget'!K22,IF('Cover Sheet'!$A$9=References!$A$4,SUM('Annual Budget'!K22,'Annual Budget'!S22),IF('Cover Sheet'!$A$9=References!$A$5,SUM('Annual Budget'!K22,'Annual Budget'!S22,'Annual Budget'!O22),SUM('Annual Budget'!K22,'Annual Budget'!S22,'Annual Budget'!O22,'Annual Budget'!W22))))</f>
        <v>75600</v>
      </c>
      <c r="Y22" s="118">
        <f t="shared" si="11"/>
        <v>75600</v>
      </c>
    </row>
    <row r="23" spans="1:25" x14ac:dyDescent="0.2">
      <c r="A23" s="46"/>
      <c r="B23" s="2" t="s">
        <v>15</v>
      </c>
      <c r="C23" s="45"/>
      <c r="D23" s="65"/>
      <c r="E23" s="66"/>
      <c r="F23" s="65"/>
      <c r="G23" s="65"/>
      <c r="H23" s="65"/>
      <c r="I23" s="67">
        <f t="shared" si="6"/>
        <v>0</v>
      </c>
      <c r="J23" s="65"/>
      <c r="K23" s="65"/>
      <c r="L23" s="65"/>
      <c r="M23" s="67">
        <f t="shared" si="7"/>
        <v>0</v>
      </c>
      <c r="N23" s="65"/>
      <c r="O23" s="65"/>
      <c r="P23" s="65"/>
      <c r="Q23" s="67">
        <f t="shared" si="8"/>
        <v>0</v>
      </c>
      <c r="R23" s="65"/>
      <c r="S23" s="65"/>
      <c r="T23" s="65"/>
      <c r="U23" s="67">
        <f t="shared" si="9"/>
        <v>0</v>
      </c>
      <c r="V23" s="45"/>
      <c r="W23" s="55">
        <f t="shared" si="10"/>
        <v>0</v>
      </c>
      <c r="X23" s="118">
        <f>IF('Cover Sheet'!$A$9=References!$A$3,'Annual Budget'!K23,IF('Cover Sheet'!$A$9=References!$A$4,SUM('Annual Budget'!K23,'Annual Budget'!S23),IF('Cover Sheet'!$A$9=References!$A$5,SUM('Annual Budget'!K23,'Annual Budget'!S23,'Annual Budget'!O23),SUM('Annual Budget'!K23,'Annual Budget'!S23,'Annual Budget'!O23,'Annual Budget'!W23))))</f>
        <v>0</v>
      </c>
      <c r="Y23" s="118">
        <f t="shared" si="11"/>
        <v>0</v>
      </c>
    </row>
    <row r="24" spans="1:25" x14ac:dyDescent="0.2">
      <c r="A24" s="46"/>
      <c r="B24" s="2" t="s">
        <v>16</v>
      </c>
      <c r="C24" s="45"/>
      <c r="D24" s="65"/>
      <c r="E24" s="66"/>
      <c r="F24" s="65"/>
      <c r="G24" s="65"/>
      <c r="H24" s="65"/>
      <c r="I24" s="67">
        <f t="shared" si="6"/>
        <v>0</v>
      </c>
      <c r="J24" s="65"/>
      <c r="K24" s="65"/>
      <c r="L24" s="65"/>
      <c r="M24" s="67">
        <f t="shared" si="7"/>
        <v>0</v>
      </c>
      <c r="N24" s="65"/>
      <c r="O24" s="65"/>
      <c r="P24" s="65"/>
      <c r="Q24" s="67">
        <f t="shared" si="8"/>
        <v>0</v>
      </c>
      <c r="R24" s="65"/>
      <c r="S24" s="65"/>
      <c r="T24" s="65"/>
      <c r="U24" s="67">
        <f t="shared" si="9"/>
        <v>0</v>
      </c>
      <c r="V24" s="45"/>
      <c r="W24" s="55">
        <f t="shared" si="10"/>
        <v>0</v>
      </c>
      <c r="X24" s="118">
        <f>IF('Cover Sheet'!$A$9=References!$A$3,'Annual Budget'!K24,IF('Cover Sheet'!$A$9=References!$A$4,SUM('Annual Budget'!K24,'Annual Budget'!S24),IF('Cover Sheet'!$A$9=References!$A$5,SUM('Annual Budget'!K24,'Annual Budget'!S24,'Annual Budget'!O24),SUM('Annual Budget'!K24,'Annual Budget'!S24,'Annual Budget'!O24,'Annual Budget'!W24))))</f>
        <v>366000</v>
      </c>
      <c r="Y24" s="118">
        <f t="shared" si="11"/>
        <v>366000</v>
      </c>
    </row>
    <row r="25" spans="1:25" x14ac:dyDescent="0.2">
      <c r="A25" s="46"/>
      <c r="B25" s="2" t="s">
        <v>167</v>
      </c>
      <c r="C25" s="45"/>
      <c r="D25" s="65"/>
      <c r="E25" s="66"/>
      <c r="F25" s="65"/>
      <c r="G25" s="65"/>
      <c r="H25" s="65"/>
      <c r="I25" s="67">
        <f t="shared" si="6"/>
        <v>0</v>
      </c>
      <c r="J25" s="65"/>
      <c r="K25" s="65"/>
      <c r="L25" s="65"/>
      <c r="M25" s="67">
        <f t="shared" si="7"/>
        <v>0</v>
      </c>
      <c r="N25" s="65"/>
      <c r="O25" s="65"/>
      <c r="P25" s="65"/>
      <c r="Q25" s="67">
        <f t="shared" si="8"/>
        <v>0</v>
      </c>
      <c r="R25" s="65"/>
      <c r="S25" s="65"/>
      <c r="T25" s="65"/>
      <c r="U25" s="67">
        <f t="shared" si="9"/>
        <v>0</v>
      </c>
      <c r="V25" s="45"/>
      <c r="W25" s="55">
        <f t="shared" si="10"/>
        <v>0</v>
      </c>
      <c r="X25" s="118">
        <f>IF('Cover Sheet'!$A$9=References!$A$3,'Annual Budget'!K25,IF('Cover Sheet'!$A$9=References!$A$4,SUM('Annual Budget'!K25,'Annual Budget'!S25),IF('Cover Sheet'!$A$9=References!$A$5,SUM('Annual Budget'!K25,'Annual Budget'!S25,'Annual Budget'!O25),SUM('Annual Budget'!K25,'Annual Budget'!S25,'Annual Budget'!O25,'Annual Budget'!W25))))</f>
        <v>0</v>
      </c>
      <c r="Y25" s="118">
        <f t="shared" si="11"/>
        <v>0</v>
      </c>
    </row>
    <row r="26" spans="1:25" x14ac:dyDescent="0.2">
      <c r="A26" s="46"/>
      <c r="B26" s="106" t="s">
        <v>168</v>
      </c>
      <c r="C26" s="45"/>
      <c r="D26" s="65"/>
      <c r="E26" s="66"/>
      <c r="F26" s="65"/>
      <c r="G26" s="65"/>
      <c r="H26" s="65"/>
      <c r="I26" s="107">
        <f t="shared" si="6"/>
        <v>0</v>
      </c>
      <c r="J26" s="104"/>
      <c r="K26" s="104"/>
      <c r="L26" s="104"/>
      <c r="M26" s="108">
        <f t="shared" si="7"/>
        <v>0</v>
      </c>
      <c r="N26" s="104"/>
      <c r="O26" s="104"/>
      <c r="P26" s="104"/>
      <c r="Q26" s="108">
        <f t="shared" si="8"/>
        <v>0</v>
      </c>
      <c r="R26" s="104"/>
      <c r="S26" s="104"/>
      <c r="T26" s="104"/>
      <c r="U26" s="108">
        <f t="shared" si="9"/>
        <v>0</v>
      </c>
      <c r="V26" s="109"/>
      <c r="W26" s="110">
        <f t="shared" si="10"/>
        <v>0</v>
      </c>
      <c r="X26" s="108">
        <f>IF('Cover Sheet'!$A$9=References!$A$3,'Annual Budget'!K26,IF('Cover Sheet'!$A$9=References!$A$4,SUM('Annual Budget'!K26,'Annual Budget'!S26),IF('Cover Sheet'!$A$9=References!$A$5,SUM('Annual Budget'!K26,'Annual Budget'!S26,'Annual Budget'!O26),SUM('Annual Budget'!K26,'Annual Budget'!S26,'Annual Budget'!O26,'Annual Budget'!W26))))</f>
        <v>284235</v>
      </c>
      <c r="Y26" s="108">
        <f t="shared" si="11"/>
        <v>284235</v>
      </c>
    </row>
    <row r="27" spans="1:25" x14ac:dyDescent="0.2">
      <c r="A27" s="2"/>
      <c r="B27" s="56" t="s">
        <v>17</v>
      </c>
      <c r="C27" s="45"/>
      <c r="D27" s="57">
        <f>SUM(D20:D26)</f>
        <v>0</v>
      </c>
      <c r="E27" s="58"/>
      <c r="F27" s="57">
        <f>SUM(F20:F26)</f>
        <v>0</v>
      </c>
      <c r="G27" s="57">
        <f>SUM(G20:G26)</f>
        <v>0</v>
      </c>
      <c r="H27" s="57">
        <f>SUM(H20:H26)</f>
        <v>0</v>
      </c>
      <c r="I27" s="57">
        <f t="shared" si="6"/>
        <v>0</v>
      </c>
      <c r="J27" s="57">
        <f>SUM(J20:J26)</f>
        <v>0</v>
      </c>
      <c r="K27" s="57">
        <f>SUM(K20:K26)</f>
        <v>0</v>
      </c>
      <c r="L27" s="57">
        <f>SUM(L20:L26)</f>
        <v>0</v>
      </c>
      <c r="M27" s="57">
        <f t="shared" si="7"/>
        <v>0</v>
      </c>
      <c r="N27" s="57">
        <f>SUM(N20:N26)</f>
        <v>0</v>
      </c>
      <c r="O27" s="57">
        <f>SUM(O20:O26)</f>
        <v>0</v>
      </c>
      <c r="P27" s="57">
        <f>SUM(P20:P26)</f>
        <v>0</v>
      </c>
      <c r="Q27" s="57">
        <f t="shared" si="8"/>
        <v>0</v>
      </c>
      <c r="R27" s="57">
        <f>SUM(R20:R26)</f>
        <v>0</v>
      </c>
      <c r="S27" s="57">
        <f>SUM(S20:S26)</f>
        <v>0</v>
      </c>
      <c r="T27" s="57">
        <f>SUM(T20:T26)</f>
        <v>0</v>
      </c>
      <c r="U27" s="57">
        <f t="shared" si="9"/>
        <v>0</v>
      </c>
      <c r="V27" s="45"/>
      <c r="W27" s="57">
        <f>SUM(W20:W26)</f>
        <v>0</v>
      </c>
      <c r="X27" s="122">
        <f>SUM(X20:X26)</f>
        <v>1313083</v>
      </c>
      <c r="Y27" s="122">
        <f>X27-W27</f>
        <v>1313083</v>
      </c>
    </row>
    <row r="28" spans="1:25" x14ac:dyDescent="0.2">
      <c r="A28" s="2"/>
      <c r="C28" s="45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45"/>
      <c r="W28" s="61"/>
      <c r="X28" s="124"/>
      <c r="Y28" s="124"/>
    </row>
    <row r="29" spans="1:25" ht="13.5" x14ac:dyDescent="0.25">
      <c r="A29" s="64" t="s">
        <v>18</v>
      </c>
      <c r="B29" s="2"/>
      <c r="C29" s="45"/>
      <c r="D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5"/>
      <c r="W29" s="2"/>
      <c r="X29" s="117"/>
      <c r="Y29" s="117"/>
    </row>
    <row r="30" spans="1:25" x14ac:dyDescent="0.2">
      <c r="A30" s="46"/>
      <c r="B30" s="2" t="s">
        <v>169</v>
      </c>
      <c r="C30" s="45"/>
      <c r="D30" s="65"/>
      <c r="E30" s="66"/>
      <c r="F30" s="65"/>
      <c r="G30" s="65"/>
      <c r="H30" s="65"/>
      <c r="I30" s="67">
        <f t="shared" ref="I30:I35" si="12">SUM(F30:H30)</f>
        <v>0</v>
      </c>
      <c r="J30" s="65"/>
      <c r="K30" s="65"/>
      <c r="L30" s="65"/>
      <c r="M30" s="67">
        <f t="shared" ref="M30:M35" si="13">SUM(J30:L30)</f>
        <v>0</v>
      </c>
      <c r="N30" s="65"/>
      <c r="O30" s="65"/>
      <c r="P30" s="65"/>
      <c r="Q30" s="67">
        <f t="shared" ref="Q30:Q35" si="14">SUM(N30:P30)</f>
        <v>0</v>
      </c>
      <c r="R30" s="65"/>
      <c r="S30" s="65"/>
      <c r="T30" s="65"/>
      <c r="U30" s="67">
        <f t="shared" ref="U30:U35" si="15">SUM(R30:T30)</f>
        <v>0</v>
      </c>
      <c r="V30" s="45"/>
      <c r="W30" s="55">
        <f t="shared" ref="W30:W34" si="16">SUM(I30,M30,Q30,U30)</f>
        <v>0</v>
      </c>
      <c r="X30" s="118">
        <f>IF('Cover Sheet'!$A$9=References!$A$3,'Annual Budget'!K30,IF('Cover Sheet'!$A$9=References!$A$4,SUM('Annual Budget'!K30,'Annual Budget'!S30),IF('Cover Sheet'!$A$9=References!$A$5,SUM('Annual Budget'!K30,'Annual Budget'!S30,'Annual Budget'!O30),SUM('Annual Budget'!K30,'Annual Budget'!S30,'Annual Budget'!O30,'Annual Budget'!W30))))</f>
        <v>45200</v>
      </c>
      <c r="Y30" s="118">
        <f t="shared" ref="Y30:Y34" si="17">X30-W30</f>
        <v>45200</v>
      </c>
    </row>
    <row r="31" spans="1:25" x14ac:dyDescent="0.2">
      <c r="A31" s="46"/>
      <c r="B31" s="2" t="s">
        <v>170</v>
      </c>
      <c r="C31" s="45"/>
      <c r="D31" s="65"/>
      <c r="E31" s="66"/>
      <c r="F31" s="65"/>
      <c r="G31" s="65"/>
      <c r="H31" s="65"/>
      <c r="I31" s="67">
        <f t="shared" si="12"/>
        <v>0</v>
      </c>
      <c r="J31" s="65"/>
      <c r="K31" s="65"/>
      <c r="L31" s="65"/>
      <c r="M31" s="67">
        <f t="shared" si="13"/>
        <v>0</v>
      </c>
      <c r="N31" s="65"/>
      <c r="O31" s="65"/>
      <c r="P31" s="65"/>
      <c r="Q31" s="67">
        <f t="shared" si="14"/>
        <v>0</v>
      </c>
      <c r="R31" s="65"/>
      <c r="S31" s="65"/>
      <c r="T31" s="65"/>
      <c r="U31" s="67">
        <f t="shared" si="15"/>
        <v>0</v>
      </c>
      <c r="V31" s="45"/>
      <c r="W31" s="55">
        <f t="shared" si="16"/>
        <v>0</v>
      </c>
      <c r="X31" s="118">
        <f>IF('Cover Sheet'!$A$9=References!$A$3,'Annual Budget'!K31,IF('Cover Sheet'!$A$9=References!$A$4,SUM('Annual Budget'!K31,'Annual Budget'!S31),IF('Cover Sheet'!$A$9=References!$A$5,SUM('Annual Budget'!K31,'Annual Budget'!S31,'Annual Budget'!O31),SUM('Annual Budget'!K31,'Annual Budget'!S31,'Annual Budget'!O31,'Annual Budget'!W31))))</f>
        <v>14100</v>
      </c>
      <c r="Y31" s="118">
        <f t="shared" si="17"/>
        <v>14100</v>
      </c>
    </row>
    <row r="32" spans="1:25" x14ac:dyDescent="0.2">
      <c r="A32" s="46"/>
      <c r="B32" s="2" t="s">
        <v>19</v>
      </c>
      <c r="C32" s="45"/>
      <c r="D32" s="65"/>
      <c r="E32" s="66"/>
      <c r="F32" s="65"/>
      <c r="G32" s="65"/>
      <c r="H32" s="65"/>
      <c r="I32" s="67">
        <f t="shared" si="12"/>
        <v>0</v>
      </c>
      <c r="J32" s="65"/>
      <c r="K32" s="65"/>
      <c r="L32" s="65"/>
      <c r="M32" s="67">
        <f t="shared" si="13"/>
        <v>0</v>
      </c>
      <c r="N32" s="65"/>
      <c r="O32" s="65"/>
      <c r="P32" s="65"/>
      <c r="Q32" s="67">
        <f t="shared" si="14"/>
        <v>0</v>
      </c>
      <c r="R32" s="65"/>
      <c r="S32" s="65"/>
      <c r="T32" s="65"/>
      <c r="U32" s="67">
        <f t="shared" si="15"/>
        <v>0</v>
      </c>
      <c r="V32" s="45"/>
      <c r="W32" s="55">
        <f t="shared" si="16"/>
        <v>0</v>
      </c>
      <c r="X32" s="118">
        <f>IF('Cover Sheet'!$A$9=References!$A$3,'Annual Budget'!K32,IF('Cover Sheet'!$A$9=References!$A$4,SUM('Annual Budget'!K32,'Annual Budget'!S32),IF('Cover Sheet'!$A$9=References!$A$5,SUM('Annual Budget'!K32,'Annual Budget'!S32,'Annual Budget'!O32),SUM('Annual Budget'!K32,'Annual Budget'!S32,'Annual Budget'!O32,'Annual Budget'!W32))))</f>
        <v>132210</v>
      </c>
      <c r="Y32" s="118">
        <f t="shared" si="17"/>
        <v>132210</v>
      </c>
    </row>
    <row r="33" spans="1:29" x14ac:dyDescent="0.2">
      <c r="A33" s="46"/>
      <c r="B33" s="46" t="s">
        <v>32</v>
      </c>
      <c r="C33" s="45"/>
      <c r="D33" s="65"/>
      <c r="E33" s="66"/>
      <c r="F33" s="65"/>
      <c r="G33" s="65"/>
      <c r="H33" s="65"/>
      <c r="I33" s="67">
        <f>SUM(F33:H33)</f>
        <v>0</v>
      </c>
      <c r="J33" s="65"/>
      <c r="K33" s="65"/>
      <c r="L33" s="65"/>
      <c r="M33" s="67">
        <f>SUM(J33:L33)</f>
        <v>0</v>
      </c>
      <c r="N33" s="65"/>
      <c r="O33" s="65"/>
      <c r="P33" s="65"/>
      <c r="Q33" s="67">
        <f>SUM(N33:P33)</f>
        <v>0</v>
      </c>
      <c r="R33" s="65"/>
      <c r="S33" s="65"/>
      <c r="T33" s="65"/>
      <c r="U33" s="67">
        <f>SUM(R33:T33)</f>
        <v>0</v>
      </c>
      <c r="V33" s="45"/>
      <c r="W33" s="55">
        <f>SUM(I33,M33,Q33,U33)</f>
        <v>0</v>
      </c>
      <c r="X33" s="118">
        <f>IF('Cover Sheet'!$A$9=References!$A$3,'Annual Budget'!K33,IF('Cover Sheet'!$A$9=References!$A$4,SUM('Annual Budget'!K33,'Annual Budget'!S33),IF('Cover Sheet'!$A$9=References!$A$5,SUM('Annual Budget'!K33,'Annual Budget'!S33,'Annual Budget'!O33),SUM('Annual Budget'!K33,'Annual Budget'!S33,'Annual Budget'!O33,'Annual Budget'!W33))))</f>
        <v>95000</v>
      </c>
      <c r="Y33" s="118">
        <f>X33-W33</f>
        <v>95000</v>
      </c>
    </row>
    <row r="34" spans="1:29" x14ac:dyDescent="0.2">
      <c r="A34" s="46"/>
      <c r="B34" s="2" t="s">
        <v>171</v>
      </c>
      <c r="C34" s="45"/>
      <c r="D34" s="65"/>
      <c r="E34" s="66"/>
      <c r="F34" s="65"/>
      <c r="G34" s="65"/>
      <c r="H34" s="65"/>
      <c r="I34" s="67">
        <f t="shared" si="12"/>
        <v>0</v>
      </c>
      <c r="J34" s="65"/>
      <c r="K34" s="65"/>
      <c r="L34" s="65"/>
      <c r="M34" s="67">
        <f t="shared" si="13"/>
        <v>0</v>
      </c>
      <c r="N34" s="65"/>
      <c r="O34" s="65"/>
      <c r="P34" s="65"/>
      <c r="Q34" s="67">
        <f t="shared" si="14"/>
        <v>0</v>
      </c>
      <c r="R34" s="65"/>
      <c r="S34" s="65"/>
      <c r="T34" s="65"/>
      <c r="U34" s="67">
        <f t="shared" si="15"/>
        <v>0</v>
      </c>
      <c r="V34" s="45"/>
      <c r="W34" s="55">
        <f t="shared" si="16"/>
        <v>0</v>
      </c>
      <c r="X34" s="118">
        <f>IF('Cover Sheet'!$A$9=References!$A$3,'Annual Budget'!K34,IF('Cover Sheet'!$A$9=References!$A$4,SUM('Annual Budget'!K34,'Annual Budget'!S34),IF('Cover Sheet'!$A$9=References!$A$5,SUM('Annual Budget'!K34,'Annual Budget'!S34,'Annual Budget'!O34),SUM('Annual Budget'!K34,'Annual Budget'!S34,'Annual Budget'!O34,'Annual Budget'!W34))))</f>
        <v>115500</v>
      </c>
      <c r="Y34" s="118">
        <f t="shared" si="17"/>
        <v>115500</v>
      </c>
    </row>
    <row r="35" spans="1:29" x14ac:dyDescent="0.2">
      <c r="A35" s="2"/>
      <c r="B35" s="56" t="s">
        <v>20</v>
      </c>
      <c r="C35" s="45"/>
      <c r="D35" s="57">
        <f>SUM(D30:D34)</f>
        <v>0</v>
      </c>
      <c r="E35" s="58"/>
      <c r="F35" s="57">
        <f>SUM(F30:F34)</f>
        <v>0</v>
      </c>
      <c r="G35" s="57">
        <f>SUM(G30:G34)</f>
        <v>0</v>
      </c>
      <c r="H35" s="57">
        <f>SUM(H30:H34)</f>
        <v>0</v>
      </c>
      <c r="I35" s="57">
        <f t="shared" si="12"/>
        <v>0</v>
      </c>
      <c r="J35" s="57">
        <f>SUM(J30:J34)</f>
        <v>0</v>
      </c>
      <c r="K35" s="57">
        <f>SUM(K30:K34)</f>
        <v>0</v>
      </c>
      <c r="L35" s="57">
        <f>SUM(L30:L34)</f>
        <v>0</v>
      </c>
      <c r="M35" s="57">
        <f t="shared" si="13"/>
        <v>0</v>
      </c>
      <c r="N35" s="57">
        <f>SUM(N30:N34)</f>
        <v>0</v>
      </c>
      <c r="O35" s="57">
        <f>SUM(O30:O34)</f>
        <v>0</v>
      </c>
      <c r="P35" s="57">
        <f>SUM(P30:P34)</f>
        <v>0</v>
      </c>
      <c r="Q35" s="57">
        <f t="shared" si="14"/>
        <v>0</v>
      </c>
      <c r="R35" s="57">
        <f>SUM(R30:R34)</f>
        <v>0</v>
      </c>
      <c r="S35" s="57">
        <f>SUM(S30:S34)</f>
        <v>0</v>
      </c>
      <c r="T35" s="57">
        <f>SUM(T30:T34)</f>
        <v>0</v>
      </c>
      <c r="U35" s="57">
        <f t="shared" si="15"/>
        <v>0</v>
      </c>
      <c r="V35" s="45"/>
      <c r="W35" s="57">
        <f>SUM(W30:W34)</f>
        <v>0</v>
      </c>
      <c r="X35" s="122">
        <f>SUM(X30:X34)</f>
        <v>402010</v>
      </c>
      <c r="Y35" s="122">
        <f>X35-W35</f>
        <v>402010</v>
      </c>
      <c r="Z35" s="47"/>
    </row>
    <row r="36" spans="1:29" x14ac:dyDescent="0.2">
      <c r="A36" s="53"/>
      <c r="B36" s="53"/>
      <c r="C36" s="45"/>
      <c r="D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5"/>
      <c r="W36" s="46"/>
      <c r="X36" s="118"/>
      <c r="Y36" s="118"/>
    </row>
    <row r="37" spans="1:29" ht="13.5" x14ac:dyDescent="0.25">
      <c r="A37" s="68" t="s">
        <v>21</v>
      </c>
      <c r="B37" s="46"/>
      <c r="C37" s="45"/>
      <c r="D37" s="67"/>
      <c r="E37" s="66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45"/>
      <c r="W37" s="67"/>
      <c r="X37" s="118"/>
      <c r="Y37" s="118"/>
    </row>
    <row r="38" spans="1:29" x14ac:dyDescent="0.2">
      <c r="A38" s="46"/>
      <c r="B38" s="46" t="s">
        <v>22</v>
      </c>
      <c r="C38" s="45"/>
      <c r="D38" s="65"/>
      <c r="E38" s="66"/>
      <c r="F38" s="65"/>
      <c r="G38" s="65"/>
      <c r="H38" s="65"/>
      <c r="I38" s="67">
        <f t="shared" ref="I38:I40" si="18">SUM(F38:H38)</f>
        <v>0</v>
      </c>
      <c r="J38" s="65"/>
      <c r="K38" s="65"/>
      <c r="L38" s="65"/>
      <c r="M38" s="67">
        <f t="shared" ref="M38:M44" si="19">SUM(J38:L38)</f>
        <v>0</v>
      </c>
      <c r="N38" s="65"/>
      <c r="O38" s="65"/>
      <c r="P38" s="65"/>
      <c r="Q38" s="67">
        <f t="shared" ref="Q38:Q44" si="20">SUM(N38:P38)</f>
        <v>0</v>
      </c>
      <c r="R38" s="65"/>
      <c r="S38" s="65"/>
      <c r="T38" s="65"/>
      <c r="U38" s="67">
        <f t="shared" ref="U38:U44" si="21">SUM(R38:T38)</f>
        <v>0</v>
      </c>
      <c r="V38" s="45"/>
      <c r="W38" s="55">
        <f t="shared" ref="W38:W43" si="22">SUM(I38,M38,Q38,U38)</f>
        <v>0</v>
      </c>
      <c r="X38" s="118">
        <f>IF('Cover Sheet'!$A$9=References!$A$3,'Annual Budget'!K38,IF('Cover Sheet'!$A$9=References!$A$4,SUM('Annual Budget'!K38,'Annual Budget'!S38),IF('Cover Sheet'!$A$9=References!$A$5,SUM('Annual Budget'!K38,'Annual Budget'!S38,'Annual Budget'!O38),SUM('Annual Budget'!K38,'Annual Budget'!S38,'Annual Budget'!O38,'Annual Budget'!W38))))</f>
        <v>387336</v>
      </c>
      <c r="Y38" s="118">
        <f t="shared" ref="Y38:Y44" si="23">X38-W38</f>
        <v>387336</v>
      </c>
    </row>
    <row r="39" spans="1:29" x14ac:dyDescent="0.2">
      <c r="A39" s="46"/>
      <c r="B39" s="46" t="s">
        <v>155</v>
      </c>
      <c r="C39" s="45"/>
      <c r="D39" s="104"/>
      <c r="E39" s="66"/>
      <c r="F39" s="104"/>
      <c r="G39" s="104"/>
      <c r="H39" s="104"/>
      <c r="I39" s="67">
        <f t="shared" si="18"/>
        <v>0</v>
      </c>
      <c r="J39" s="104"/>
      <c r="K39" s="104"/>
      <c r="L39" s="104"/>
      <c r="M39" s="67">
        <f t="shared" si="19"/>
        <v>0</v>
      </c>
      <c r="N39" s="104"/>
      <c r="O39" s="104"/>
      <c r="P39" s="104"/>
      <c r="Q39" s="67">
        <f t="shared" si="20"/>
        <v>0</v>
      </c>
      <c r="R39" s="104"/>
      <c r="S39" s="104"/>
      <c r="T39" s="104"/>
      <c r="U39" s="67">
        <f t="shared" si="21"/>
        <v>0</v>
      </c>
      <c r="V39" s="45"/>
      <c r="W39" s="55">
        <f t="shared" si="22"/>
        <v>0</v>
      </c>
      <c r="X39" s="118">
        <f>IF('Cover Sheet'!$A$9=References!$A$3,'Annual Budget'!K39,IF('Cover Sheet'!$A$9=References!$A$4,SUM('Annual Budget'!K39,'Annual Budget'!S39),IF('Cover Sheet'!$A$9=References!$A$5,SUM('Annual Budget'!K39,'Annual Budget'!S39,'Annual Budget'!O39),SUM('Annual Budget'!K39,'Annual Budget'!S39,'Annual Budget'!O39,'Annual Budget'!W39))))</f>
        <v>7000</v>
      </c>
      <c r="Y39" s="118">
        <f t="shared" si="23"/>
        <v>7000</v>
      </c>
      <c r="AC39" s="62" t="s">
        <v>178</v>
      </c>
    </row>
    <row r="40" spans="1:29" x14ac:dyDescent="0.2">
      <c r="A40" s="46"/>
      <c r="B40" s="46" t="s">
        <v>156</v>
      </c>
      <c r="C40" s="45"/>
      <c r="D40" s="104"/>
      <c r="E40" s="66"/>
      <c r="F40" s="104"/>
      <c r="G40" s="104"/>
      <c r="H40" s="104"/>
      <c r="I40" s="67">
        <f t="shared" si="18"/>
        <v>0</v>
      </c>
      <c r="J40" s="104"/>
      <c r="K40" s="104"/>
      <c r="L40" s="104"/>
      <c r="M40" s="67">
        <f t="shared" si="19"/>
        <v>0</v>
      </c>
      <c r="N40" s="104"/>
      <c r="O40" s="104"/>
      <c r="P40" s="104"/>
      <c r="Q40" s="67">
        <f t="shared" si="20"/>
        <v>0</v>
      </c>
      <c r="R40" s="104"/>
      <c r="S40" s="104"/>
      <c r="T40" s="104"/>
      <c r="U40" s="67">
        <f t="shared" si="21"/>
        <v>0</v>
      </c>
      <c r="V40" s="45"/>
      <c r="W40" s="55">
        <f t="shared" si="22"/>
        <v>0</v>
      </c>
      <c r="X40" s="118">
        <f>IF('Cover Sheet'!$A$9=References!$A$3,'Annual Budget'!K40,IF('Cover Sheet'!$A$9=References!$A$4,SUM('Annual Budget'!K40,'Annual Budget'!S40),IF('Cover Sheet'!$A$9=References!$A$5,SUM('Annual Budget'!K40,'Annual Budget'!S40,'Annual Budget'!O40),SUM('Annual Budget'!K40,'Annual Budget'!S40,'Annual Budget'!O40,'Annual Budget'!W40))))</f>
        <v>0</v>
      </c>
      <c r="Y40" s="118">
        <f t="shared" si="23"/>
        <v>0</v>
      </c>
      <c r="AC40" s="62" t="s">
        <v>179</v>
      </c>
    </row>
    <row r="41" spans="1:29" x14ac:dyDescent="0.2">
      <c r="A41" s="46"/>
      <c r="B41" s="46" t="s">
        <v>23</v>
      </c>
      <c r="C41" s="45"/>
      <c r="D41" s="65"/>
      <c r="E41" s="66"/>
      <c r="F41" s="65"/>
      <c r="G41" s="65"/>
      <c r="H41" s="65"/>
      <c r="I41" s="67">
        <f t="shared" ref="I41:I44" si="24">SUM(F41:H41)</f>
        <v>0</v>
      </c>
      <c r="J41" s="65"/>
      <c r="K41" s="65"/>
      <c r="L41" s="65"/>
      <c r="M41" s="67">
        <f t="shared" si="19"/>
        <v>0</v>
      </c>
      <c r="N41" s="65"/>
      <c r="O41" s="65"/>
      <c r="P41" s="65"/>
      <c r="Q41" s="67">
        <f t="shared" si="20"/>
        <v>0</v>
      </c>
      <c r="R41" s="65"/>
      <c r="S41" s="65"/>
      <c r="T41" s="65"/>
      <c r="U41" s="67">
        <f t="shared" si="21"/>
        <v>0</v>
      </c>
      <c r="V41" s="45"/>
      <c r="W41" s="55">
        <f t="shared" si="22"/>
        <v>0</v>
      </c>
      <c r="X41" s="118">
        <f>IF('Cover Sheet'!$A$9=References!$A$3,'Annual Budget'!K41,IF('Cover Sheet'!$A$9=References!$A$4,SUM('Annual Budget'!K41,'Annual Budget'!S41),IF('Cover Sheet'!$A$9=References!$A$5,SUM('Annual Budget'!K41,'Annual Budget'!S41,'Annual Budget'!O41),SUM('Annual Budget'!K41,'Annual Budget'!S41,'Annual Budget'!O41,'Annual Budget'!W41))))</f>
        <v>4860</v>
      </c>
      <c r="Y41" s="118">
        <f t="shared" si="23"/>
        <v>4860</v>
      </c>
    </row>
    <row r="42" spans="1:29" x14ac:dyDescent="0.2">
      <c r="A42" s="46"/>
      <c r="B42" s="46" t="s">
        <v>24</v>
      </c>
      <c r="C42" s="45"/>
      <c r="D42" s="65"/>
      <c r="E42" s="66"/>
      <c r="F42" s="65"/>
      <c r="G42" s="65"/>
      <c r="H42" s="65"/>
      <c r="I42" s="67">
        <f t="shared" si="24"/>
        <v>0</v>
      </c>
      <c r="J42" s="65"/>
      <c r="K42" s="65"/>
      <c r="L42" s="65"/>
      <c r="M42" s="67">
        <f t="shared" si="19"/>
        <v>0</v>
      </c>
      <c r="N42" s="65"/>
      <c r="O42" s="65"/>
      <c r="P42" s="65"/>
      <c r="Q42" s="67">
        <f t="shared" si="20"/>
        <v>0</v>
      </c>
      <c r="R42" s="65"/>
      <c r="S42" s="65"/>
      <c r="T42" s="65"/>
      <c r="U42" s="67">
        <f t="shared" si="21"/>
        <v>0</v>
      </c>
      <c r="V42" s="45"/>
      <c r="W42" s="55">
        <f t="shared" si="22"/>
        <v>0</v>
      </c>
      <c r="X42" s="118">
        <f>IF('Cover Sheet'!$A$9=References!$A$3,'Annual Budget'!K42,IF('Cover Sheet'!$A$9=References!$A$4,SUM('Annual Budget'!K42,'Annual Budget'!S42),IF('Cover Sheet'!$A$9=References!$A$5,SUM('Annual Budget'!K42,'Annual Budget'!S42,'Annual Budget'!O42),SUM('Annual Budget'!K42,'Annual Budget'!S42,'Annual Budget'!O42,'Annual Budget'!W42))))</f>
        <v>47000</v>
      </c>
      <c r="Y42" s="118">
        <f t="shared" si="23"/>
        <v>47000</v>
      </c>
    </row>
    <row r="43" spans="1:29" x14ac:dyDescent="0.2">
      <c r="A43" s="46"/>
      <c r="B43" s="46" t="s">
        <v>157</v>
      </c>
      <c r="C43" s="45"/>
      <c r="D43" s="65"/>
      <c r="E43" s="66"/>
      <c r="F43" s="65"/>
      <c r="G43" s="65"/>
      <c r="H43" s="65"/>
      <c r="I43" s="67">
        <f t="shared" si="24"/>
        <v>0</v>
      </c>
      <c r="J43" s="65"/>
      <c r="K43" s="65"/>
      <c r="L43" s="65"/>
      <c r="M43" s="67">
        <f t="shared" si="19"/>
        <v>0</v>
      </c>
      <c r="N43" s="65"/>
      <c r="O43" s="65"/>
      <c r="P43" s="65"/>
      <c r="Q43" s="67">
        <f t="shared" si="20"/>
        <v>0</v>
      </c>
      <c r="R43" s="65"/>
      <c r="S43" s="65"/>
      <c r="T43" s="65"/>
      <c r="U43" s="67">
        <f t="shared" si="21"/>
        <v>0</v>
      </c>
      <c r="V43" s="45"/>
      <c r="W43" s="55">
        <f t="shared" si="22"/>
        <v>0</v>
      </c>
      <c r="X43" s="118">
        <f>IF('Cover Sheet'!$A$9=References!$A$3,'Annual Budget'!K43,IF('Cover Sheet'!$A$9=References!$A$4,SUM('Annual Budget'!K43,'Annual Budget'!S43),IF('Cover Sheet'!$A$9=References!$A$5,SUM('Annual Budget'!K43,'Annual Budget'!S43,'Annual Budget'!O43),SUM('Annual Budget'!K43,'Annual Budget'!S43,'Annual Budget'!O43,'Annual Budget'!W43))))</f>
        <v>500</v>
      </c>
      <c r="Y43" s="118">
        <f t="shared" si="23"/>
        <v>500</v>
      </c>
    </row>
    <row r="44" spans="1:29" x14ac:dyDescent="0.2">
      <c r="A44" s="46"/>
      <c r="B44" s="56" t="s">
        <v>25</v>
      </c>
      <c r="C44" s="45"/>
      <c r="D44" s="57">
        <f>SUM(D38:D43)</f>
        <v>0</v>
      </c>
      <c r="E44" s="58"/>
      <c r="F44" s="57">
        <f>SUM(F38:F43)</f>
        <v>0</v>
      </c>
      <c r="G44" s="57">
        <f>SUM(G38:G43)</f>
        <v>0</v>
      </c>
      <c r="H44" s="57">
        <f>SUM(H38:H43)</f>
        <v>0</v>
      </c>
      <c r="I44" s="57">
        <f t="shared" si="24"/>
        <v>0</v>
      </c>
      <c r="J44" s="57">
        <f>SUM(J38:J43)</f>
        <v>0</v>
      </c>
      <c r="K44" s="57">
        <f>SUM(K38:K43)</f>
        <v>0</v>
      </c>
      <c r="L44" s="57">
        <f>SUM(L38:L43)</f>
        <v>0</v>
      </c>
      <c r="M44" s="57">
        <f t="shared" si="19"/>
        <v>0</v>
      </c>
      <c r="N44" s="57">
        <f>SUM(N38:N43)</f>
        <v>0</v>
      </c>
      <c r="O44" s="57">
        <f>SUM(O38:O43)</f>
        <v>0</v>
      </c>
      <c r="P44" s="57">
        <f>SUM(P38:P43)</f>
        <v>0</v>
      </c>
      <c r="Q44" s="57">
        <f t="shared" si="20"/>
        <v>0</v>
      </c>
      <c r="R44" s="57">
        <f>SUM(R38:R43)</f>
        <v>0</v>
      </c>
      <c r="S44" s="57">
        <f>SUM(S38:S43)</f>
        <v>0</v>
      </c>
      <c r="T44" s="57">
        <f>SUM(T38:T43)</f>
        <v>0</v>
      </c>
      <c r="U44" s="57">
        <f t="shared" si="21"/>
        <v>0</v>
      </c>
      <c r="V44" s="45"/>
      <c r="W44" s="57">
        <f>SUM(W38:W43)</f>
        <v>0</v>
      </c>
      <c r="X44" s="122">
        <f>SUM(X38:X43)</f>
        <v>446696</v>
      </c>
      <c r="Y44" s="122">
        <f t="shared" si="23"/>
        <v>446696</v>
      </c>
    </row>
    <row r="45" spans="1:29" x14ac:dyDescent="0.2">
      <c r="A45" s="46"/>
      <c r="B45" s="53"/>
      <c r="C45" s="45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45"/>
      <c r="W45" s="61"/>
      <c r="X45" s="124"/>
      <c r="Y45" s="124"/>
    </row>
    <row r="46" spans="1:29" ht="13.5" x14ac:dyDescent="0.25">
      <c r="A46" s="68" t="s">
        <v>159</v>
      </c>
      <c r="B46" s="46"/>
      <c r="C46" s="45"/>
      <c r="D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5"/>
      <c r="W46" s="46"/>
      <c r="X46" s="118"/>
      <c r="Y46" s="118"/>
    </row>
    <row r="47" spans="1:29" x14ac:dyDescent="0.2">
      <c r="A47" s="46"/>
      <c r="B47" s="46" t="s">
        <v>26</v>
      </c>
      <c r="C47" s="45"/>
      <c r="D47" s="65"/>
      <c r="E47" s="66"/>
      <c r="F47" s="65"/>
      <c r="G47" s="65"/>
      <c r="H47" s="65"/>
      <c r="I47" s="67">
        <f t="shared" ref="I47" si="25">SUM(F47:H47)</f>
        <v>0</v>
      </c>
      <c r="J47" s="65"/>
      <c r="K47" s="65"/>
      <c r="L47" s="65"/>
      <c r="M47" s="67">
        <f t="shared" ref="M47:M59" si="26">SUM(J47:L47)</f>
        <v>0</v>
      </c>
      <c r="N47" s="65"/>
      <c r="O47" s="65"/>
      <c r="P47" s="65"/>
      <c r="Q47" s="67">
        <f t="shared" ref="Q47:Q59" si="27">SUM(N47:P47)</f>
        <v>0</v>
      </c>
      <c r="R47" s="65"/>
      <c r="S47" s="65"/>
      <c r="T47" s="65"/>
      <c r="U47" s="67">
        <f t="shared" ref="U47:U59" si="28">SUM(R47:T47)</f>
        <v>0</v>
      </c>
      <c r="V47" s="45"/>
      <c r="W47" s="55">
        <f t="shared" ref="W47:W58" si="29">SUM(I47,M47,Q47,U47)</f>
        <v>0</v>
      </c>
      <c r="X47" s="118">
        <f>IF('Cover Sheet'!$A$9=References!$A$3,'Annual Budget'!K47,IF('Cover Sheet'!$A$9=References!$A$4,SUM('Annual Budget'!K47,'Annual Budget'!S47),IF('Cover Sheet'!$A$9=References!$A$5,SUM('Annual Budget'!K47,'Annual Budget'!S47,'Annual Budget'!O47),SUM('Annual Budget'!K47,'Annual Budget'!S47,'Annual Budget'!O47,'Annual Budget'!W47))))</f>
        <v>23600</v>
      </c>
      <c r="Y47" s="118">
        <f t="shared" ref="Y47:Y59" si="30">X47-W47</f>
        <v>23600</v>
      </c>
    </row>
    <row r="48" spans="1:29" x14ac:dyDescent="0.2">
      <c r="A48" s="46"/>
      <c r="B48" s="46" t="s">
        <v>27</v>
      </c>
      <c r="C48" s="45"/>
      <c r="D48" s="65"/>
      <c r="E48" s="66"/>
      <c r="F48" s="65"/>
      <c r="G48" s="65"/>
      <c r="H48" s="65"/>
      <c r="I48" s="67">
        <f t="shared" ref="I48:I59" si="31">SUM(F48:H48)</f>
        <v>0</v>
      </c>
      <c r="J48" s="65"/>
      <c r="K48" s="65"/>
      <c r="L48" s="65"/>
      <c r="M48" s="67">
        <f t="shared" si="26"/>
        <v>0</v>
      </c>
      <c r="N48" s="65"/>
      <c r="O48" s="65"/>
      <c r="P48" s="65"/>
      <c r="Q48" s="67">
        <f t="shared" si="27"/>
        <v>0</v>
      </c>
      <c r="R48" s="65"/>
      <c r="S48" s="65"/>
      <c r="T48" s="65"/>
      <c r="U48" s="67">
        <f t="shared" si="28"/>
        <v>0</v>
      </c>
      <c r="V48" s="45"/>
      <c r="W48" s="55">
        <f t="shared" si="29"/>
        <v>0</v>
      </c>
      <c r="X48" s="118">
        <f>IF('Cover Sheet'!$A$9=References!$A$3,'Annual Budget'!K48,IF('Cover Sheet'!$A$9=References!$A$4,SUM('Annual Budget'!K48,'Annual Budget'!S48),IF('Cover Sheet'!$A$9=References!$A$5,SUM('Annual Budget'!K48,'Annual Budget'!S48,'Annual Budget'!O48),SUM('Annual Budget'!K48,'Annual Budget'!S48,'Annual Budget'!O48,'Annual Budget'!W48))))</f>
        <v>5510</v>
      </c>
      <c r="Y48" s="118">
        <f t="shared" si="30"/>
        <v>5510</v>
      </c>
    </row>
    <row r="49" spans="1:29" x14ac:dyDescent="0.2">
      <c r="A49" s="46"/>
      <c r="B49" s="46" t="s">
        <v>28</v>
      </c>
      <c r="C49" s="45"/>
      <c r="D49" s="65"/>
      <c r="E49" s="66"/>
      <c r="F49" s="65"/>
      <c r="G49" s="65"/>
      <c r="H49" s="65"/>
      <c r="I49" s="67">
        <f t="shared" si="31"/>
        <v>0</v>
      </c>
      <c r="J49" s="65"/>
      <c r="K49" s="65"/>
      <c r="L49" s="65"/>
      <c r="M49" s="67">
        <f t="shared" si="26"/>
        <v>0</v>
      </c>
      <c r="N49" s="65"/>
      <c r="O49" s="65"/>
      <c r="P49" s="65"/>
      <c r="Q49" s="67">
        <f t="shared" si="27"/>
        <v>0</v>
      </c>
      <c r="R49" s="65"/>
      <c r="S49" s="65"/>
      <c r="T49" s="65"/>
      <c r="U49" s="67">
        <f t="shared" si="28"/>
        <v>0</v>
      </c>
      <c r="V49" s="45"/>
      <c r="W49" s="55">
        <f t="shared" si="29"/>
        <v>0</v>
      </c>
      <c r="X49" s="118">
        <f>IF('Cover Sheet'!$A$9=References!$A$3,'Annual Budget'!K49,IF('Cover Sheet'!$A$9=References!$A$4,SUM('Annual Budget'!K49,'Annual Budget'!S49),IF('Cover Sheet'!$A$9=References!$A$5,SUM('Annual Budget'!K49,'Annual Budget'!S49,'Annual Budget'!O49),SUM('Annual Budget'!K49,'Annual Budget'!S49,'Annual Budget'!O49,'Annual Budget'!W49))))</f>
        <v>5700</v>
      </c>
      <c r="Y49" s="118">
        <f t="shared" si="30"/>
        <v>5700</v>
      </c>
    </row>
    <row r="50" spans="1:29" x14ac:dyDescent="0.2">
      <c r="A50" s="46"/>
      <c r="B50" s="46" t="s">
        <v>29</v>
      </c>
      <c r="C50" s="45"/>
      <c r="D50" s="65"/>
      <c r="E50" s="66"/>
      <c r="F50" s="65"/>
      <c r="G50" s="65"/>
      <c r="H50" s="65"/>
      <c r="I50" s="67">
        <f t="shared" si="31"/>
        <v>0</v>
      </c>
      <c r="J50" s="65"/>
      <c r="K50" s="65"/>
      <c r="L50" s="65"/>
      <c r="M50" s="67">
        <f t="shared" si="26"/>
        <v>0</v>
      </c>
      <c r="N50" s="65"/>
      <c r="O50" s="65"/>
      <c r="P50" s="65"/>
      <c r="Q50" s="67">
        <f t="shared" si="27"/>
        <v>0</v>
      </c>
      <c r="R50" s="65"/>
      <c r="S50" s="65"/>
      <c r="T50" s="65"/>
      <c r="U50" s="67">
        <f t="shared" si="28"/>
        <v>0</v>
      </c>
      <c r="V50" s="45"/>
      <c r="W50" s="55">
        <f t="shared" si="29"/>
        <v>0</v>
      </c>
      <c r="X50" s="118">
        <f>IF('Cover Sheet'!$A$9=References!$A$3,'Annual Budget'!K50,IF('Cover Sheet'!$A$9=References!$A$4,SUM('Annual Budget'!K50,'Annual Budget'!S50),IF('Cover Sheet'!$A$9=References!$A$5,SUM('Annual Budget'!K50,'Annual Budget'!S50,'Annual Budget'!O50),SUM('Annual Budget'!K50,'Annual Budget'!S50,'Annual Budget'!O50,'Annual Budget'!W50))))</f>
        <v>35500</v>
      </c>
      <c r="Y50" s="118">
        <f t="shared" si="30"/>
        <v>35500</v>
      </c>
    </row>
    <row r="51" spans="1:29" x14ac:dyDescent="0.2">
      <c r="A51" s="46"/>
      <c r="B51" s="46" t="s">
        <v>30</v>
      </c>
      <c r="C51" s="45"/>
      <c r="D51" s="65"/>
      <c r="E51" s="66"/>
      <c r="F51" s="65"/>
      <c r="G51" s="65"/>
      <c r="H51" s="65"/>
      <c r="I51" s="67">
        <f t="shared" si="31"/>
        <v>0</v>
      </c>
      <c r="J51" s="65"/>
      <c r="K51" s="65"/>
      <c r="L51" s="65"/>
      <c r="M51" s="67">
        <f t="shared" si="26"/>
        <v>0</v>
      </c>
      <c r="N51" s="65"/>
      <c r="O51" s="65"/>
      <c r="P51" s="65"/>
      <c r="Q51" s="67">
        <f t="shared" si="27"/>
        <v>0</v>
      </c>
      <c r="R51" s="65"/>
      <c r="S51" s="65"/>
      <c r="T51" s="65"/>
      <c r="U51" s="67">
        <f t="shared" si="28"/>
        <v>0</v>
      </c>
      <c r="V51" s="45"/>
      <c r="W51" s="55">
        <f t="shared" si="29"/>
        <v>0</v>
      </c>
      <c r="X51" s="118">
        <f>IF('Cover Sheet'!$A$9=References!$A$3,'Annual Budget'!K51,IF('Cover Sheet'!$A$9=References!$A$4,SUM('Annual Budget'!K51,'Annual Budget'!S51),IF('Cover Sheet'!$A$9=References!$A$5,SUM('Annual Budget'!K51,'Annual Budget'!S51,'Annual Budget'!O51),SUM('Annual Budget'!K51,'Annual Budget'!S51,'Annual Budget'!O51,'Annual Budget'!W51))))</f>
        <v>6300</v>
      </c>
      <c r="Y51" s="118">
        <f t="shared" si="30"/>
        <v>6300</v>
      </c>
    </row>
    <row r="52" spans="1:29" x14ac:dyDescent="0.2">
      <c r="A52" s="46"/>
      <c r="B52" s="46" t="s">
        <v>31</v>
      </c>
      <c r="C52" s="45"/>
      <c r="D52" s="65"/>
      <c r="E52" s="66"/>
      <c r="F52" s="65"/>
      <c r="G52" s="65"/>
      <c r="H52" s="65"/>
      <c r="I52" s="67">
        <f t="shared" si="31"/>
        <v>0</v>
      </c>
      <c r="J52" s="65"/>
      <c r="K52" s="65"/>
      <c r="L52" s="65"/>
      <c r="M52" s="67">
        <f t="shared" si="26"/>
        <v>0</v>
      </c>
      <c r="N52" s="65"/>
      <c r="O52" s="65"/>
      <c r="P52" s="65"/>
      <c r="Q52" s="67">
        <f t="shared" si="27"/>
        <v>0</v>
      </c>
      <c r="R52" s="65"/>
      <c r="S52" s="65"/>
      <c r="T52" s="65"/>
      <c r="U52" s="67">
        <f t="shared" si="28"/>
        <v>0</v>
      </c>
      <c r="V52" s="45"/>
      <c r="W52" s="55">
        <f t="shared" si="29"/>
        <v>0</v>
      </c>
      <c r="X52" s="118">
        <f>IF('Cover Sheet'!$A$9=References!$A$3,'Annual Budget'!K52,IF('Cover Sheet'!$A$9=References!$A$4,SUM('Annual Budget'!K52,'Annual Budget'!S52),IF('Cover Sheet'!$A$9=References!$A$5,SUM('Annual Budget'!K52,'Annual Budget'!S52,'Annual Budget'!O52),SUM('Annual Budget'!K52,'Annual Budget'!S52,'Annual Budget'!O52,'Annual Budget'!W52))))</f>
        <v>300</v>
      </c>
      <c r="Y52" s="118">
        <f t="shared" si="30"/>
        <v>300</v>
      </c>
    </row>
    <row r="53" spans="1:29" x14ac:dyDescent="0.2">
      <c r="A53" s="46"/>
      <c r="B53" s="46" t="s">
        <v>160</v>
      </c>
      <c r="C53" s="45"/>
      <c r="D53" s="104"/>
      <c r="E53" s="66"/>
      <c r="F53" s="104"/>
      <c r="G53" s="104"/>
      <c r="H53" s="104"/>
      <c r="I53" s="67">
        <f t="shared" si="31"/>
        <v>0</v>
      </c>
      <c r="J53" s="104"/>
      <c r="K53" s="104"/>
      <c r="L53" s="104"/>
      <c r="M53" s="67">
        <f t="shared" si="26"/>
        <v>0</v>
      </c>
      <c r="N53" s="104"/>
      <c r="O53" s="104"/>
      <c r="P53" s="104"/>
      <c r="Q53" s="67">
        <f t="shared" si="27"/>
        <v>0</v>
      </c>
      <c r="R53" s="104"/>
      <c r="S53" s="104"/>
      <c r="T53" s="104"/>
      <c r="U53" s="67">
        <f t="shared" si="28"/>
        <v>0</v>
      </c>
      <c r="V53" s="45"/>
      <c r="W53" s="55">
        <f t="shared" si="29"/>
        <v>0</v>
      </c>
      <c r="X53" s="118">
        <f>IF('Cover Sheet'!$A$9=References!$A$3,'Annual Budget'!K53,IF('Cover Sheet'!$A$9=References!$A$4,SUM('Annual Budget'!K53,'Annual Budget'!S53),IF('Cover Sheet'!$A$9=References!$A$5,SUM('Annual Budget'!K53,'Annual Budget'!S53,'Annual Budget'!O53),SUM('Annual Budget'!K53,'Annual Budget'!S53,'Annual Budget'!O53,'Annual Budget'!W53))))</f>
        <v>0</v>
      </c>
      <c r="Y53" s="118">
        <f t="shared" si="30"/>
        <v>0</v>
      </c>
    </row>
    <row r="54" spans="1:29" x14ac:dyDescent="0.2">
      <c r="A54" s="46"/>
      <c r="B54" s="46" t="s">
        <v>161</v>
      </c>
      <c r="C54" s="45"/>
      <c r="D54" s="104"/>
      <c r="E54" s="66"/>
      <c r="F54" s="104"/>
      <c r="G54" s="104"/>
      <c r="H54" s="104"/>
      <c r="I54" s="67">
        <f t="shared" si="31"/>
        <v>0</v>
      </c>
      <c r="J54" s="104"/>
      <c r="K54" s="104"/>
      <c r="L54" s="104"/>
      <c r="M54" s="67">
        <f t="shared" si="26"/>
        <v>0</v>
      </c>
      <c r="N54" s="104"/>
      <c r="O54" s="104"/>
      <c r="P54" s="104"/>
      <c r="Q54" s="67">
        <f t="shared" si="27"/>
        <v>0</v>
      </c>
      <c r="R54" s="104"/>
      <c r="S54" s="104"/>
      <c r="T54" s="104"/>
      <c r="U54" s="67">
        <f t="shared" si="28"/>
        <v>0</v>
      </c>
      <c r="V54" s="45"/>
      <c r="W54" s="55">
        <f t="shared" si="29"/>
        <v>0</v>
      </c>
      <c r="X54" s="118">
        <f>IF('Cover Sheet'!$A$9=References!$A$3,'Annual Budget'!K54,IF('Cover Sheet'!$A$9=References!$A$4,SUM('Annual Budget'!K54,'Annual Budget'!S54),IF('Cover Sheet'!$A$9=References!$A$5,SUM('Annual Budget'!K54,'Annual Budget'!S54,'Annual Budget'!O54),SUM('Annual Budget'!K54,'Annual Budget'!S54,'Annual Budget'!O54,'Annual Budget'!W54))))</f>
        <v>22695</v>
      </c>
      <c r="Y54" s="118">
        <f t="shared" si="30"/>
        <v>22695</v>
      </c>
    </row>
    <row r="55" spans="1:29" x14ac:dyDescent="0.2">
      <c r="A55" s="46"/>
      <c r="B55" s="46" t="s">
        <v>33</v>
      </c>
      <c r="C55" s="45"/>
      <c r="D55" s="104"/>
      <c r="E55" s="66"/>
      <c r="F55" s="104"/>
      <c r="G55" s="104"/>
      <c r="H55" s="104"/>
      <c r="I55" s="67">
        <f t="shared" si="31"/>
        <v>0</v>
      </c>
      <c r="J55" s="104"/>
      <c r="K55" s="104"/>
      <c r="L55" s="104"/>
      <c r="M55" s="67">
        <f t="shared" si="26"/>
        <v>0</v>
      </c>
      <c r="N55" s="104"/>
      <c r="O55" s="104"/>
      <c r="P55" s="104"/>
      <c r="Q55" s="67">
        <f t="shared" si="27"/>
        <v>0</v>
      </c>
      <c r="R55" s="104"/>
      <c r="S55" s="104"/>
      <c r="T55" s="104"/>
      <c r="U55" s="67">
        <f t="shared" si="28"/>
        <v>0</v>
      </c>
      <c r="V55" s="45"/>
      <c r="W55" s="55">
        <f t="shared" si="29"/>
        <v>0</v>
      </c>
      <c r="X55" s="118">
        <f>IF('Cover Sheet'!$A$9=References!$A$3,'Annual Budget'!K55,IF('Cover Sheet'!$A$9=References!$A$4,SUM('Annual Budget'!K55,'Annual Budget'!S55),IF('Cover Sheet'!$A$9=References!$A$5,SUM('Annual Budget'!K55,'Annual Budget'!S55,'Annual Budget'!O55),SUM('Annual Budget'!K55,'Annual Budget'!S55,'Annual Budget'!O55,'Annual Budget'!W55))))</f>
        <v>0</v>
      </c>
      <c r="Y55" s="118">
        <f t="shared" si="30"/>
        <v>0</v>
      </c>
    </row>
    <row r="56" spans="1:29" x14ac:dyDescent="0.2">
      <c r="A56" s="46"/>
      <c r="B56" s="46" t="s">
        <v>162</v>
      </c>
      <c r="C56" s="45"/>
      <c r="D56" s="104"/>
      <c r="E56" s="66"/>
      <c r="F56" s="104"/>
      <c r="G56" s="104"/>
      <c r="H56" s="104"/>
      <c r="I56" s="67">
        <f t="shared" si="31"/>
        <v>0</v>
      </c>
      <c r="J56" s="104"/>
      <c r="K56" s="104"/>
      <c r="L56" s="104"/>
      <c r="M56" s="67">
        <f t="shared" si="26"/>
        <v>0</v>
      </c>
      <c r="N56" s="104"/>
      <c r="O56" s="104"/>
      <c r="P56" s="104"/>
      <c r="Q56" s="67">
        <f t="shared" si="27"/>
        <v>0</v>
      </c>
      <c r="R56" s="104"/>
      <c r="S56" s="104"/>
      <c r="T56" s="104"/>
      <c r="U56" s="67">
        <f t="shared" si="28"/>
        <v>0</v>
      </c>
      <c r="V56" s="45"/>
      <c r="W56" s="55">
        <f t="shared" si="29"/>
        <v>0</v>
      </c>
      <c r="X56" s="118">
        <f>IF('Cover Sheet'!$A$9=References!$A$3,'Annual Budget'!K56,IF('Cover Sheet'!$A$9=References!$A$4,SUM('Annual Budget'!K56,'Annual Budget'!S56),IF('Cover Sheet'!$A$9=References!$A$5,SUM('Annual Budget'!K56,'Annual Budget'!S56,'Annual Budget'!O56),SUM('Annual Budget'!K56,'Annual Budget'!S56,'Annual Budget'!O56,'Annual Budget'!W56))))</f>
        <v>0</v>
      </c>
      <c r="Y56" s="118">
        <f t="shared" si="30"/>
        <v>0</v>
      </c>
      <c r="AC56" s="62" t="s">
        <v>180</v>
      </c>
    </row>
    <row r="57" spans="1:29" x14ac:dyDescent="0.2">
      <c r="A57" s="46"/>
      <c r="B57" s="46" t="s">
        <v>163</v>
      </c>
      <c r="C57" s="45"/>
      <c r="D57" s="104"/>
      <c r="E57" s="66"/>
      <c r="F57" s="104"/>
      <c r="G57" s="104"/>
      <c r="H57" s="104"/>
      <c r="I57" s="67">
        <f t="shared" si="31"/>
        <v>0</v>
      </c>
      <c r="J57" s="104"/>
      <c r="K57" s="104"/>
      <c r="L57" s="104"/>
      <c r="M57" s="67">
        <f t="shared" si="26"/>
        <v>0</v>
      </c>
      <c r="N57" s="104"/>
      <c r="O57" s="104"/>
      <c r="P57" s="104"/>
      <c r="Q57" s="67">
        <f t="shared" si="27"/>
        <v>0</v>
      </c>
      <c r="R57" s="104"/>
      <c r="S57" s="104"/>
      <c r="T57" s="104"/>
      <c r="U57" s="67">
        <f t="shared" si="28"/>
        <v>0</v>
      </c>
      <c r="V57" s="45"/>
      <c r="W57" s="55">
        <f t="shared" si="29"/>
        <v>0</v>
      </c>
      <c r="X57" s="118">
        <f>IF('Cover Sheet'!$A$9=References!$A$3,'Annual Budget'!K57,IF('Cover Sheet'!$A$9=References!$A$4,SUM('Annual Budget'!K57,'Annual Budget'!S57),IF('Cover Sheet'!$A$9=References!$A$5,SUM('Annual Budget'!K57,'Annual Budget'!S57,'Annual Budget'!O57),SUM('Annual Budget'!K57,'Annual Budget'!S57,'Annual Budget'!O57,'Annual Budget'!W57))))</f>
        <v>6000</v>
      </c>
      <c r="Y57" s="118">
        <f t="shared" si="30"/>
        <v>6000</v>
      </c>
      <c r="AC57" s="62" t="s">
        <v>181</v>
      </c>
    </row>
    <row r="58" spans="1:29" x14ac:dyDescent="0.2">
      <c r="A58" s="46"/>
      <c r="B58" s="46" t="s">
        <v>34</v>
      </c>
      <c r="C58" s="45"/>
      <c r="D58" s="65"/>
      <c r="E58" s="66"/>
      <c r="F58" s="65"/>
      <c r="G58" s="65"/>
      <c r="H58" s="65"/>
      <c r="I58" s="67">
        <f t="shared" si="31"/>
        <v>0</v>
      </c>
      <c r="J58" s="65"/>
      <c r="K58" s="65"/>
      <c r="L58" s="65"/>
      <c r="M58" s="67">
        <f t="shared" si="26"/>
        <v>0</v>
      </c>
      <c r="N58" s="65"/>
      <c r="O58" s="65"/>
      <c r="P58" s="65"/>
      <c r="Q58" s="67">
        <f t="shared" si="27"/>
        <v>0</v>
      </c>
      <c r="R58" s="65"/>
      <c r="S58" s="65"/>
      <c r="T58" s="65"/>
      <c r="U58" s="67">
        <f t="shared" si="28"/>
        <v>0</v>
      </c>
      <c r="V58" s="45"/>
      <c r="W58" s="55">
        <f t="shared" si="29"/>
        <v>0</v>
      </c>
      <c r="X58" s="118">
        <f>IF('Cover Sheet'!$A$9=References!$A$3,'Annual Budget'!K58,IF('Cover Sheet'!$A$9=References!$A$4,SUM('Annual Budget'!K58,'Annual Budget'!S58),IF('Cover Sheet'!$A$9=References!$A$5,SUM('Annual Budget'!K58,'Annual Budget'!S58,'Annual Budget'!O58),SUM('Annual Budget'!K58,'Annual Budget'!S58,'Annual Budget'!O58,'Annual Budget'!W58))))</f>
        <v>6000</v>
      </c>
      <c r="Y58" s="118">
        <f t="shared" si="30"/>
        <v>6000</v>
      </c>
    </row>
    <row r="59" spans="1:29" x14ac:dyDescent="0.2">
      <c r="A59" s="46"/>
      <c r="B59" s="56" t="s">
        <v>35</v>
      </c>
      <c r="C59" s="45"/>
      <c r="D59" s="57">
        <f>SUM(D47:D58)</f>
        <v>0</v>
      </c>
      <c r="E59" s="58"/>
      <c r="F59" s="57">
        <f>SUM(F47:F58)</f>
        <v>0</v>
      </c>
      <c r="G59" s="57">
        <f t="shared" ref="G59:H59" si="32">SUM(G47:G58)</f>
        <v>0</v>
      </c>
      <c r="H59" s="57">
        <f t="shared" si="32"/>
        <v>0</v>
      </c>
      <c r="I59" s="57">
        <f t="shared" si="31"/>
        <v>0</v>
      </c>
      <c r="J59" s="57">
        <f>SUM(J47:J58)</f>
        <v>0</v>
      </c>
      <c r="K59" s="57">
        <f t="shared" ref="K59" si="33">SUM(K47:K58)</f>
        <v>0</v>
      </c>
      <c r="L59" s="57">
        <f t="shared" ref="L59" si="34">SUM(L47:L58)</f>
        <v>0</v>
      </c>
      <c r="M59" s="57">
        <f t="shared" si="26"/>
        <v>0</v>
      </c>
      <c r="N59" s="57">
        <f>SUM(N47:N58)</f>
        <v>0</v>
      </c>
      <c r="O59" s="57">
        <f t="shared" ref="O59" si="35">SUM(O47:O58)</f>
        <v>0</v>
      </c>
      <c r="P59" s="57">
        <f t="shared" ref="P59" si="36">SUM(P47:P58)</f>
        <v>0</v>
      </c>
      <c r="Q59" s="57">
        <f t="shared" si="27"/>
        <v>0</v>
      </c>
      <c r="R59" s="57">
        <f>SUM(R47:R58)</f>
        <v>0</v>
      </c>
      <c r="S59" s="57">
        <f t="shared" ref="S59" si="37">SUM(S47:S58)</f>
        <v>0</v>
      </c>
      <c r="T59" s="57">
        <f t="shared" ref="T59" si="38">SUM(T47:T58)</f>
        <v>0</v>
      </c>
      <c r="U59" s="57">
        <f t="shared" si="28"/>
        <v>0</v>
      </c>
      <c r="V59" s="45"/>
      <c r="W59" s="57">
        <f>SUM(W47:W58)</f>
        <v>0</v>
      </c>
      <c r="X59" s="122">
        <f>SUM(X47:X58)</f>
        <v>111605</v>
      </c>
      <c r="Y59" s="122">
        <f t="shared" si="30"/>
        <v>111605</v>
      </c>
    </row>
    <row r="60" spans="1:29" x14ac:dyDescent="0.2">
      <c r="A60" s="46"/>
      <c r="B60" s="53"/>
      <c r="C60" s="45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45"/>
      <c r="W60" s="61"/>
      <c r="X60" s="124"/>
      <c r="Y60" s="124"/>
    </row>
    <row r="61" spans="1:29" x14ac:dyDescent="0.2">
      <c r="A61" s="46"/>
      <c r="B61" s="56" t="s">
        <v>164</v>
      </c>
      <c r="C61" s="45"/>
      <c r="D61" s="57">
        <f>D59+D44+D35+D27</f>
        <v>0</v>
      </c>
      <c r="E61" s="58"/>
      <c r="F61" s="57">
        <f t="shared" ref="F61:U61" si="39">F59+F44+F35+F27</f>
        <v>0</v>
      </c>
      <c r="G61" s="57">
        <f t="shared" si="39"/>
        <v>0</v>
      </c>
      <c r="H61" s="57">
        <f t="shared" si="39"/>
        <v>0</v>
      </c>
      <c r="I61" s="57">
        <f t="shared" si="39"/>
        <v>0</v>
      </c>
      <c r="J61" s="57">
        <f t="shared" si="39"/>
        <v>0</v>
      </c>
      <c r="K61" s="57">
        <f t="shared" si="39"/>
        <v>0</v>
      </c>
      <c r="L61" s="57">
        <f t="shared" si="39"/>
        <v>0</v>
      </c>
      <c r="M61" s="57">
        <f t="shared" si="39"/>
        <v>0</v>
      </c>
      <c r="N61" s="57">
        <f t="shared" si="39"/>
        <v>0</v>
      </c>
      <c r="O61" s="57">
        <f t="shared" si="39"/>
        <v>0</v>
      </c>
      <c r="P61" s="57">
        <f t="shared" si="39"/>
        <v>0</v>
      </c>
      <c r="Q61" s="57">
        <f t="shared" si="39"/>
        <v>0</v>
      </c>
      <c r="R61" s="57">
        <f t="shared" si="39"/>
        <v>0</v>
      </c>
      <c r="S61" s="57">
        <f t="shared" si="39"/>
        <v>0</v>
      </c>
      <c r="T61" s="57">
        <f t="shared" si="39"/>
        <v>0</v>
      </c>
      <c r="U61" s="57">
        <f t="shared" si="39"/>
        <v>0</v>
      </c>
      <c r="V61" s="45"/>
      <c r="W61" s="57">
        <f>W59+W44+W35+W27</f>
        <v>0</v>
      </c>
      <c r="X61" s="122">
        <f>X59+X44+X35+X27</f>
        <v>2273394</v>
      </c>
      <c r="Y61" s="122">
        <f t="shared" ref="Y61:Y62" si="40">X61-W61</f>
        <v>2273394</v>
      </c>
    </row>
    <row r="62" spans="1:29" ht="12.75" customHeight="1" x14ac:dyDescent="0.2">
      <c r="A62" s="59" t="s">
        <v>165</v>
      </c>
      <c r="B62" s="56"/>
      <c r="C62" s="45"/>
      <c r="D62" s="57">
        <f>D16-D61</f>
        <v>0</v>
      </c>
      <c r="E62" s="58"/>
      <c r="F62" s="57">
        <f t="shared" ref="F62:U62" si="41">F16-F61</f>
        <v>0</v>
      </c>
      <c r="G62" s="57">
        <f t="shared" si="41"/>
        <v>0</v>
      </c>
      <c r="H62" s="57">
        <f t="shared" si="41"/>
        <v>0</v>
      </c>
      <c r="I62" s="57">
        <f t="shared" si="41"/>
        <v>0</v>
      </c>
      <c r="J62" s="57">
        <f t="shared" si="41"/>
        <v>0</v>
      </c>
      <c r="K62" s="57">
        <f t="shared" si="41"/>
        <v>0</v>
      </c>
      <c r="L62" s="57">
        <f t="shared" si="41"/>
        <v>0</v>
      </c>
      <c r="M62" s="57">
        <f t="shared" si="41"/>
        <v>0</v>
      </c>
      <c r="N62" s="57">
        <f t="shared" si="41"/>
        <v>0</v>
      </c>
      <c r="O62" s="57">
        <f t="shared" si="41"/>
        <v>0</v>
      </c>
      <c r="P62" s="57">
        <f t="shared" si="41"/>
        <v>0</v>
      </c>
      <c r="Q62" s="57">
        <f t="shared" si="41"/>
        <v>0</v>
      </c>
      <c r="R62" s="57">
        <f t="shared" si="41"/>
        <v>0</v>
      </c>
      <c r="S62" s="57">
        <f t="shared" si="41"/>
        <v>0</v>
      </c>
      <c r="T62" s="57">
        <f t="shared" si="41"/>
        <v>0</v>
      </c>
      <c r="U62" s="57">
        <f t="shared" si="41"/>
        <v>0</v>
      </c>
      <c r="V62" s="45"/>
      <c r="W62" s="57">
        <f>W16-W61</f>
        <v>0</v>
      </c>
      <c r="X62" s="122">
        <f>X16-X61</f>
        <v>0</v>
      </c>
      <c r="Y62" s="122">
        <f t="shared" si="40"/>
        <v>0</v>
      </c>
    </row>
    <row r="63" spans="1:29" ht="12.75" customHeight="1" x14ac:dyDescent="0.2">
      <c r="A63" s="59"/>
      <c r="B63" s="53"/>
      <c r="C63" s="45"/>
      <c r="D63" s="70"/>
      <c r="E63" s="58"/>
      <c r="F63" s="70"/>
      <c r="G63" s="70"/>
      <c r="H63" s="70"/>
      <c r="I63" s="58"/>
      <c r="J63" s="70"/>
      <c r="K63" s="70"/>
      <c r="L63" s="70"/>
      <c r="M63" s="58"/>
      <c r="N63" s="70"/>
      <c r="O63" s="70"/>
      <c r="P63" s="70"/>
      <c r="Q63" s="58"/>
      <c r="R63" s="70"/>
      <c r="S63" s="70"/>
      <c r="T63" s="70"/>
      <c r="U63" s="58"/>
      <c r="V63" s="45"/>
      <c r="W63" s="58"/>
      <c r="X63" s="124"/>
      <c r="Y63" s="124"/>
    </row>
    <row r="64" spans="1:29" x14ac:dyDescent="0.2">
      <c r="A64" s="59" t="s">
        <v>36</v>
      </c>
      <c r="B64" s="56"/>
      <c r="C64" s="45"/>
      <c r="D64" s="57">
        <f>D62</f>
        <v>0</v>
      </c>
      <c r="E64" s="58"/>
      <c r="F64" s="57">
        <f t="shared" ref="F64:U64" si="42">F62</f>
        <v>0</v>
      </c>
      <c r="G64" s="57">
        <f t="shared" si="42"/>
        <v>0</v>
      </c>
      <c r="H64" s="57">
        <f t="shared" si="42"/>
        <v>0</v>
      </c>
      <c r="I64" s="57">
        <f t="shared" si="42"/>
        <v>0</v>
      </c>
      <c r="J64" s="57">
        <f t="shared" si="42"/>
        <v>0</v>
      </c>
      <c r="K64" s="57">
        <f t="shared" si="42"/>
        <v>0</v>
      </c>
      <c r="L64" s="57">
        <f t="shared" si="42"/>
        <v>0</v>
      </c>
      <c r="M64" s="57">
        <f t="shared" si="42"/>
        <v>0</v>
      </c>
      <c r="N64" s="57">
        <f t="shared" si="42"/>
        <v>0</v>
      </c>
      <c r="O64" s="57">
        <f t="shared" si="42"/>
        <v>0</v>
      </c>
      <c r="P64" s="57">
        <f t="shared" si="42"/>
        <v>0</v>
      </c>
      <c r="Q64" s="57">
        <f t="shared" si="42"/>
        <v>0</v>
      </c>
      <c r="R64" s="57">
        <f t="shared" si="42"/>
        <v>0</v>
      </c>
      <c r="S64" s="57">
        <f t="shared" si="42"/>
        <v>0</v>
      </c>
      <c r="T64" s="57">
        <f t="shared" si="42"/>
        <v>0</v>
      </c>
      <c r="U64" s="57">
        <f t="shared" si="42"/>
        <v>0</v>
      </c>
      <c r="V64" s="45"/>
      <c r="W64" s="57">
        <f>W62</f>
        <v>0</v>
      </c>
      <c r="X64" s="122">
        <f>X62</f>
        <v>0</v>
      </c>
      <c r="Y64" s="122">
        <f t="shared" ref="Y64" si="43">X64-W64</f>
        <v>0</v>
      </c>
    </row>
    <row r="65" spans="1:25" ht="12.75" customHeight="1" x14ac:dyDescent="0.2">
      <c r="X65" s="126"/>
      <c r="Y65" s="126"/>
    </row>
    <row r="66" spans="1:25" ht="12.75" customHeight="1" x14ac:dyDescent="0.2">
      <c r="A66" s="53" t="s">
        <v>129</v>
      </c>
      <c r="X66" s="126"/>
      <c r="Y66" s="126"/>
    </row>
    <row r="67" spans="1:25" ht="12.75" customHeight="1" x14ac:dyDescent="0.2">
      <c r="B67" s="43" t="s">
        <v>130</v>
      </c>
      <c r="D67" s="65"/>
      <c r="F67" s="65"/>
      <c r="G67" s="65"/>
      <c r="H67" s="65"/>
      <c r="I67" s="67">
        <f t="shared" ref="I67:I69" si="44">SUM(F67:H67)</f>
        <v>0</v>
      </c>
      <c r="J67" s="65"/>
      <c r="K67" s="65"/>
      <c r="L67" s="65"/>
      <c r="M67" s="67">
        <f t="shared" ref="M67:M70" si="45">SUM(J67:L67)</f>
        <v>0</v>
      </c>
      <c r="N67" s="65"/>
      <c r="O67" s="65"/>
      <c r="P67" s="65"/>
      <c r="Q67" s="67">
        <f t="shared" ref="Q67:Q70" si="46">SUM(N67:P67)</f>
        <v>0</v>
      </c>
      <c r="R67" s="65"/>
      <c r="S67" s="65"/>
      <c r="T67" s="65"/>
      <c r="U67" s="67">
        <f t="shared" ref="U67:U70" si="47">SUM(R67:T67)</f>
        <v>0</v>
      </c>
      <c r="X67" s="126"/>
      <c r="Y67" s="126"/>
    </row>
    <row r="68" spans="1:25" ht="12.75" customHeight="1" x14ac:dyDescent="0.2">
      <c r="B68" s="43" t="s">
        <v>131</v>
      </c>
      <c r="D68" s="65"/>
      <c r="F68" s="65"/>
      <c r="G68" s="65"/>
      <c r="H68" s="65"/>
      <c r="I68" s="67">
        <f t="shared" si="44"/>
        <v>0</v>
      </c>
      <c r="J68" s="65"/>
      <c r="K68" s="65"/>
      <c r="L68" s="65"/>
      <c r="M68" s="67">
        <f t="shared" si="45"/>
        <v>0</v>
      </c>
      <c r="N68" s="65"/>
      <c r="O68" s="65"/>
      <c r="P68" s="65"/>
      <c r="Q68" s="67">
        <f t="shared" si="46"/>
        <v>0</v>
      </c>
      <c r="R68" s="65"/>
      <c r="S68" s="65"/>
      <c r="T68" s="65"/>
      <c r="U68" s="67">
        <f t="shared" si="47"/>
        <v>0</v>
      </c>
      <c r="X68" s="126"/>
      <c r="Y68" s="126"/>
    </row>
    <row r="69" spans="1:25" ht="12.75" customHeight="1" x14ac:dyDescent="0.2">
      <c r="B69" s="43" t="s">
        <v>132</v>
      </c>
      <c r="D69" s="65"/>
      <c r="F69" s="65"/>
      <c r="G69" s="65"/>
      <c r="H69" s="65"/>
      <c r="I69" s="67">
        <f t="shared" si="44"/>
        <v>0</v>
      </c>
      <c r="J69" s="65"/>
      <c r="K69" s="65"/>
      <c r="L69" s="65"/>
      <c r="M69" s="67">
        <f t="shared" si="45"/>
        <v>0</v>
      </c>
      <c r="N69" s="65"/>
      <c r="O69" s="65"/>
      <c r="P69" s="65"/>
      <c r="Q69" s="67">
        <f t="shared" si="46"/>
        <v>0</v>
      </c>
      <c r="R69" s="65"/>
      <c r="S69" s="65"/>
      <c r="T69" s="65"/>
      <c r="U69" s="67">
        <f t="shared" si="47"/>
        <v>0</v>
      </c>
      <c r="X69" s="126"/>
      <c r="Y69" s="126"/>
    </row>
    <row r="70" spans="1:25" ht="12.75" customHeight="1" x14ac:dyDescent="0.2">
      <c r="A70" s="62" t="s">
        <v>133</v>
      </c>
      <c r="D70" s="47">
        <f>SUM(D67:D69,D64)</f>
        <v>0</v>
      </c>
      <c r="F70" s="47">
        <f>SUM(F67:F69,F64)</f>
        <v>0</v>
      </c>
      <c r="G70" s="47">
        <f>SUM(G67:G69,G64)</f>
        <v>0</v>
      </c>
      <c r="H70" s="47">
        <f>SUM(H67:H69,H64)</f>
        <v>0</v>
      </c>
      <c r="I70" s="67">
        <f>SUM(F70:H70)</f>
        <v>0</v>
      </c>
      <c r="J70" s="47">
        <f t="shared" ref="J70:L70" si="48">SUM(J67:J69,J64)</f>
        <v>0</v>
      </c>
      <c r="K70" s="47">
        <f t="shared" si="48"/>
        <v>0</v>
      </c>
      <c r="L70" s="47">
        <f t="shared" si="48"/>
        <v>0</v>
      </c>
      <c r="M70" s="67">
        <f t="shared" si="45"/>
        <v>0</v>
      </c>
      <c r="N70" s="47">
        <f t="shared" ref="N70" si="49">SUM(N67:N69,N64)</f>
        <v>0</v>
      </c>
      <c r="O70" s="47">
        <f t="shared" ref="O70" si="50">SUM(O67:O69,O64)</f>
        <v>0</v>
      </c>
      <c r="P70" s="47">
        <f t="shared" ref="P70" si="51">SUM(P67:P69,P64)</f>
        <v>0</v>
      </c>
      <c r="Q70" s="67">
        <f t="shared" si="46"/>
        <v>0</v>
      </c>
      <c r="R70" s="47">
        <f t="shared" ref="R70" si="52">SUM(R67:R69,R64)</f>
        <v>0</v>
      </c>
      <c r="S70" s="47">
        <f t="shared" ref="S70" si="53">SUM(S67:S69,S64)</f>
        <v>0</v>
      </c>
      <c r="T70" s="47">
        <f t="shared" ref="T70" si="54">SUM(T67:T69,T64)</f>
        <v>0</v>
      </c>
      <c r="U70" s="67">
        <f t="shared" si="47"/>
        <v>0</v>
      </c>
      <c r="X70" s="126"/>
      <c r="Y70" s="126"/>
    </row>
  </sheetData>
  <phoneticPr fontId="67" type="noConversion"/>
  <pageMargins left="0.75" right="0.35" top="0.5" bottom="0.5" header="0.5" footer="0.5"/>
  <pageSetup scale="67" orientation="landscape" horizontalDpi="300" verticalDpi="300" r:id="rId1"/>
  <headerFooter alignWithMargins="0">
    <oddHeader xml:space="preserve">&amp;C&amp;"Arial,Bold"&amp;11
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A1:M45"/>
  <sheetViews>
    <sheetView showGridLines="0" view="pageBreakPreview" zoomScaleNormal="100" zoomScaleSheetLayoutView="100" workbookViewId="0"/>
  </sheetViews>
  <sheetFormatPr defaultColWidth="9.140625" defaultRowHeight="12.75" x14ac:dyDescent="0.2"/>
  <cols>
    <col min="1" max="1" width="2" style="72" customWidth="1"/>
    <col min="2" max="2" width="9.140625" style="72"/>
    <col min="3" max="3" width="20.140625" style="72" customWidth="1"/>
    <col min="4" max="4" width="12.28515625" style="72" customWidth="1"/>
    <col min="5" max="5" width="11.28515625" style="72" customWidth="1"/>
    <col min="6" max="6" width="9.140625" style="72"/>
    <col min="7" max="7" width="19.7109375" style="72" customWidth="1"/>
    <col min="8" max="8" width="20" style="72" customWidth="1"/>
    <col min="9" max="9" width="25.140625" style="72" customWidth="1"/>
    <col min="10" max="10" width="27" style="72" customWidth="1"/>
    <col min="11" max="16384" width="9.140625" style="72"/>
  </cols>
  <sheetData>
    <row r="1" spans="1:13" x14ac:dyDescent="0.2">
      <c r="A1" s="71" t="str">
        <f>'Cover Sheet'!A2</f>
        <v>ROOTS PUBLIC CHARTER SCHOOL, INC</v>
      </c>
    </row>
    <row r="2" spans="1:13" x14ac:dyDescent="0.2">
      <c r="A2" s="43" t="str">
        <f>'Cover Sheet'!A8&amp;" "&amp;'Cover Sheet'!$A$9&amp;" Balance Sheet"</f>
        <v>FY 2020 JULY 1, 2019 TO JUNE 30, 2020 Balance Sheet</v>
      </c>
    </row>
    <row r="3" spans="1:13" x14ac:dyDescent="0.2">
      <c r="B3" s="131"/>
      <c r="C3" s="131"/>
      <c r="D3" s="131"/>
      <c r="E3" s="131"/>
      <c r="F3" s="131"/>
      <c r="G3" s="131"/>
      <c r="H3" s="77"/>
      <c r="I3" s="77"/>
      <c r="J3" s="77"/>
    </row>
    <row r="4" spans="1:13" x14ac:dyDescent="0.2">
      <c r="B4" s="77"/>
      <c r="C4" s="77"/>
      <c r="D4" s="77"/>
      <c r="E4" s="78" t="s">
        <v>113</v>
      </c>
      <c r="F4" s="79"/>
      <c r="G4" s="78" t="s">
        <v>82</v>
      </c>
      <c r="H4" s="78" t="s">
        <v>83</v>
      </c>
      <c r="I4" s="78" t="s">
        <v>84</v>
      </c>
      <c r="J4" s="78" t="s">
        <v>85</v>
      </c>
    </row>
    <row r="5" spans="1:13" ht="16.5" thickBot="1" x14ac:dyDescent="0.25">
      <c r="B5" s="77"/>
      <c r="C5" s="77"/>
      <c r="D5" s="77"/>
      <c r="E5" s="80" t="s">
        <v>148</v>
      </c>
      <c r="F5" s="81"/>
      <c r="G5" s="80" t="s">
        <v>86</v>
      </c>
      <c r="H5" s="80" t="s">
        <v>87</v>
      </c>
      <c r="I5" s="80" t="s">
        <v>88</v>
      </c>
      <c r="J5" s="80" t="s">
        <v>89</v>
      </c>
      <c r="M5" s="111" t="s">
        <v>172</v>
      </c>
    </row>
    <row r="6" spans="1:13" x14ac:dyDescent="0.2">
      <c r="A6" s="93" t="s">
        <v>90</v>
      </c>
      <c r="B6" s="82"/>
      <c r="C6" s="82"/>
      <c r="E6" s="83"/>
      <c r="F6" s="81"/>
      <c r="G6" s="83"/>
      <c r="H6" s="83"/>
      <c r="I6" s="83"/>
      <c r="J6" s="83"/>
    </row>
    <row r="7" spans="1:13" x14ac:dyDescent="0.2">
      <c r="B7" s="77"/>
      <c r="C7" s="77"/>
      <c r="D7" s="77"/>
      <c r="E7" s="77"/>
      <c r="F7" s="77"/>
      <c r="G7" s="77"/>
      <c r="H7" s="77"/>
      <c r="I7" s="77"/>
      <c r="J7" s="77"/>
    </row>
    <row r="8" spans="1:13" x14ac:dyDescent="0.2">
      <c r="B8" s="90" t="s">
        <v>123</v>
      </c>
      <c r="C8" s="84"/>
      <c r="D8" s="82"/>
      <c r="E8" s="85"/>
      <c r="F8" s="85"/>
      <c r="G8" s="86"/>
      <c r="H8" s="86"/>
      <c r="I8" s="86"/>
      <c r="J8" s="86"/>
    </row>
    <row r="9" spans="1:13" x14ac:dyDescent="0.2">
      <c r="B9" s="94" t="s">
        <v>91</v>
      </c>
      <c r="D9" s="87"/>
      <c r="E9" s="65">
        <v>0</v>
      </c>
      <c r="F9" s="88"/>
      <c r="G9" s="65">
        <v>0</v>
      </c>
      <c r="H9" s="65">
        <v>0</v>
      </c>
      <c r="I9" s="65">
        <v>0</v>
      </c>
      <c r="J9" s="65">
        <v>0</v>
      </c>
      <c r="M9" s="71" t="s">
        <v>182</v>
      </c>
    </row>
    <row r="10" spans="1:13" x14ac:dyDescent="0.2">
      <c r="B10" s="94" t="s">
        <v>92</v>
      </c>
      <c r="D10" s="87"/>
      <c r="E10" s="65">
        <v>0</v>
      </c>
      <c r="F10" s="89"/>
      <c r="G10" s="65">
        <v>0</v>
      </c>
      <c r="H10" s="65">
        <v>0</v>
      </c>
      <c r="I10" s="65">
        <v>0</v>
      </c>
      <c r="J10" s="65">
        <v>0</v>
      </c>
    </row>
    <row r="11" spans="1:13" x14ac:dyDescent="0.2">
      <c r="B11" s="94" t="s">
        <v>110</v>
      </c>
      <c r="D11" s="87"/>
      <c r="E11" s="65">
        <v>0</v>
      </c>
      <c r="F11" s="89"/>
      <c r="G11" s="65">
        <v>0</v>
      </c>
      <c r="H11" s="65">
        <v>0</v>
      </c>
      <c r="I11" s="65">
        <v>0</v>
      </c>
      <c r="J11" s="65">
        <v>0</v>
      </c>
    </row>
    <row r="12" spans="1:13" x14ac:dyDescent="0.2">
      <c r="B12" s="94" t="s">
        <v>109</v>
      </c>
      <c r="D12" s="87"/>
      <c r="E12" s="65">
        <v>0</v>
      </c>
      <c r="F12" s="86"/>
      <c r="G12" s="65">
        <v>0</v>
      </c>
      <c r="H12" s="65">
        <v>0</v>
      </c>
      <c r="I12" s="65">
        <v>0</v>
      </c>
      <c r="J12" s="65">
        <v>0</v>
      </c>
    </row>
    <row r="13" spans="1:13" x14ac:dyDescent="0.2">
      <c r="B13" s="90" t="s">
        <v>93</v>
      </c>
      <c r="E13" s="96">
        <f>SUM(E9:E12)</f>
        <v>0</v>
      </c>
      <c r="F13" s="86"/>
      <c r="G13" s="96">
        <f>SUM(G9:G12)</f>
        <v>0</v>
      </c>
      <c r="H13" s="96">
        <f>SUM(H9:H12)</f>
        <v>0</v>
      </c>
      <c r="I13" s="96">
        <f>SUM(I9:I12)</f>
        <v>0</v>
      </c>
      <c r="J13" s="96">
        <f>SUM(J9:J12)</f>
        <v>0</v>
      </c>
    </row>
    <row r="14" spans="1:13" x14ac:dyDescent="0.2">
      <c r="B14" s="77"/>
      <c r="C14" s="77"/>
      <c r="D14" s="77"/>
      <c r="E14" s="77"/>
      <c r="F14" s="77"/>
      <c r="G14" s="77"/>
      <c r="H14" s="77"/>
      <c r="I14" s="77"/>
      <c r="J14" s="77"/>
    </row>
    <row r="15" spans="1:13" x14ac:dyDescent="0.2">
      <c r="B15" s="93" t="s">
        <v>94</v>
      </c>
      <c r="C15" s="87"/>
      <c r="D15" s="87"/>
      <c r="E15" s="65">
        <v>0</v>
      </c>
      <c r="F15" s="88"/>
      <c r="G15" s="65">
        <v>0</v>
      </c>
      <c r="H15" s="65">
        <v>0</v>
      </c>
      <c r="I15" s="65">
        <v>0</v>
      </c>
      <c r="J15" s="65">
        <v>0</v>
      </c>
    </row>
    <row r="16" spans="1:13" x14ac:dyDescent="0.2">
      <c r="B16" s="77"/>
      <c r="C16" s="77"/>
      <c r="D16" s="77"/>
      <c r="E16" s="77"/>
      <c r="F16" s="77"/>
      <c r="G16" s="77"/>
      <c r="H16" s="77"/>
      <c r="I16" s="77"/>
      <c r="J16" s="77"/>
    </row>
    <row r="17" spans="1:13" x14ac:dyDescent="0.2">
      <c r="B17" s="93" t="s">
        <v>95</v>
      </c>
      <c r="C17" s="87"/>
      <c r="D17" s="87"/>
      <c r="E17" s="65">
        <v>0</v>
      </c>
      <c r="F17" s="88"/>
      <c r="G17" s="65">
        <v>0</v>
      </c>
      <c r="H17" s="65">
        <v>0</v>
      </c>
      <c r="I17" s="65">
        <v>0</v>
      </c>
      <c r="J17" s="65">
        <v>0</v>
      </c>
      <c r="M17" s="71" t="s">
        <v>173</v>
      </c>
    </row>
    <row r="18" spans="1:13" x14ac:dyDescent="0.2">
      <c r="B18" s="77"/>
      <c r="C18" s="77"/>
      <c r="D18" s="77"/>
      <c r="E18" s="77"/>
      <c r="F18" s="77"/>
      <c r="G18" s="77"/>
      <c r="H18" s="77"/>
      <c r="I18" s="77"/>
      <c r="J18" s="77"/>
    </row>
    <row r="19" spans="1:13" ht="13.5" thickBot="1" x14ac:dyDescent="0.25">
      <c r="A19" s="90" t="s">
        <v>96</v>
      </c>
      <c r="B19" s="77"/>
      <c r="C19" s="87"/>
      <c r="E19" s="97">
        <f>E13+E15+E17</f>
        <v>0</v>
      </c>
      <c r="F19" s="89"/>
      <c r="G19" s="97">
        <f>G13+G15+G17</f>
        <v>0</v>
      </c>
      <c r="H19" s="97">
        <f>H13+H15+H17</f>
        <v>0</v>
      </c>
      <c r="I19" s="97">
        <f>I13+I15+I17</f>
        <v>0</v>
      </c>
      <c r="J19" s="97">
        <f>J13+J15+J17</f>
        <v>0</v>
      </c>
    </row>
    <row r="20" spans="1:13" ht="13.5" thickTop="1" x14ac:dyDescent="0.2">
      <c r="B20" s="77"/>
      <c r="C20" s="77"/>
      <c r="D20" s="77"/>
      <c r="E20" s="77"/>
      <c r="F20" s="77"/>
      <c r="G20" s="77"/>
      <c r="H20" s="77"/>
      <c r="I20" s="77"/>
      <c r="J20" s="77"/>
    </row>
    <row r="21" spans="1:13" ht="15" customHeight="1" x14ac:dyDescent="0.2">
      <c r="A21" s="93" t="s">
        <v>97</v>
      </c>
      <c r="B21" s="82"/>
      <c r="C21" s="82"/>
      <c r="E21" s="91"/>
      <c r="F21" s="91"/>
      <c r="G21" s="91"/>
      <c r="H21" s="91"/>
      <c r="I21" s="91"/>
      <c r="J21" s="91"/>
    </row>
    <row r="22" spans="1:13" x14ac:dyDescent="0.2">
      <c r="B22" s="77"/>
      <c r="C22" s="77"/>
      <c r="D22" s="77"/>
      <c r="E22" s="77"/>
      <c r="F22" s="77"/>
      <c r="G22" s="77"/>
      <c r="H22" s="77"/>
      <c r="I22" s="77"/>
      <c r="J22" s="77"/>
    </row>
    <row r="23" spans="1:13" x14ac:dyDescent="0.2">
      <c r="B23" s="90" t="s">
        <v>124</v>
      </c>
      <c r="C23" s="92"/>
      <c r="D23" s="92"/>
      <c r="E23" s="86"/>
      <c r="F23" s="86"/>
      <c r="G23" s="86"/>
      <c r="H23" s="86"/>
      <c r="I23" s="86"/>
      <c r="J23" s="86"/>
    </row>
    <row r="24" spans="1:13" x14ac:dyDescent="0.2">
      <c r="B24" s="94" t="s">
        <v>99</v>
      </c>
      <c r="D24" s="87"/>
      <c r="E24" s="65">
        <v>0</v>
      </c>
      <c r="F24" s="88"/>
      <c r="G24" s="65">
        <v>0</v>
      </c>
      <c r="H24" s="65">
        <v>0</v>
      </c>
      <c r="I24" s="65">
        <v>0</v>
      </c>
      <c r="J24" s="65">
        <v>0</v>
      </c>
    </row>
    <row r="25" spans="1:13" x14ac:dyDescent="0.2">
      <c r="B25" s="94" t="s">
        <v>98</v>
      </c>
      <c r="D25" s="87"/>
      <c r="E25" s="65">
        <v>0</v>
      </c>
      <c r="F25" s="86"/>
      <c r="G25" s="65">
        <v>0</v>
      </c>
      <c r="H25" s="65">
        <v>0</v>
      </c>
      <c r="I25" s="65">
        <v>0</v>
      </c>
      <c r="J25" s="65">
        <v>0</v>
      </c>
    </row>
    <row r="26" spans="1:13" x14ac:dyDescent="0.2">
      <c r="B26" s="94" t="s">
        <v>106</v>
      </c>
      <c r="D26" s="87"/>
      <c r="E26" s="65">
        <v>0</v>
      </c>
      <c r="F26" s="86"/>
      <c r="G26" s="65">
        <v>0</v>
      </c>
      <c r="H26" s="65">
        <v>0</v>
      </c>
      <c r="I26" s="65">
        <v>0</v>
      </c>
      <c r="J26" s="65">
        <v>0</v>
      </c>
    </row>
    <row r="27" spans="1:13" x14ac:dyDescent="0.2">
      <c r="B27" s="94" t="s">
        <v>177</v>
      </c>
      <c r="D27" s="87"/>
      <c r="E27" s="65">
        <v>0</v>
      </c>
      <c r="F27" s="86"/>
      <c r="G27" s="65">
        <v>0</v>
      </c>
      <c r="H27" s="65">
        <v>0</v>
      </c>
      <c r="I27" s="65">
        <v>0</v>
      </c>
      <c r="J27" s="65">
        <v>0</v>
      </c>
    </row>
    <row r="28" spans="1:13" x14ac:dyDescent="0.2">
      <c r="B28" s="94" t="s">
        <v>108</v>
      </c>
      <c r="D28" s="87"/>
      <c r="E28" s="65">
        <v>0</v>
      </c>
      <c r="F28" s="86"/>
      <c r="G28" s="65">
        <v>0</v>
      </c>
      <c r="H28" s="65">
        <v>0</v>
      </c>
      <c r="I28" s="65">
        <v>0</v>
      </c>
      <c r="J28" s="65">
        <v>0</v>
      </c>
    </row>
    <row r="29" spans="1:13" x14ac:dyDescent="0.2">
      <c r="B29" s="90" t="s">
        <v>100</v>
      </c>
      <c r="E29" s="96">
        <f>SUM(E24:E28)</f>
        <v>0</v>
      </c>
      <c r="F29" s="86"/>
      <c r="G29" s="96">
        <f t="shared" ref="G29:J29" si="0">SUM(G24:G28)</f>
        <v>0</v>
      </c>
      <c r="H29" s="96">
        <f t="shared" si="0"/>
        <v>0</v>
      </c>
      <c r="I29" s="96">
        <f t="shared" si="0"/>
        <v>0</v>
      </c>
      <c r="J29" s="96">
        <f t="shared" si="0"/>
        <v>0</v>
      </c>
    </row>
    <row r="30" spans="1:13" x14ac:dyDescent="0.2">
      <c r="B30" s="90"/>
      <c r="E30" s="86"/>
      <c r="F30" s="86"/>
      <c r="G30" s="86"/>
      <c r="H30" s="86"/>
      <c r="I30" s="86"/>
      <c r="J30" s="86"/>
    </row>
    <row r="31" spans="1:13" x14ac:dyDescent="0.2">
      <c r="B31" s="93" t="s">
        <v>125</v>
      </c>
      <c r="C31" s="77"/>
      <c r="D31" s="77"/>
      <c r="E31" s="77"/>
      <c r="F31" s="77"/>
      <c r="G31" s="77"/>
      <c r="H31" s="77"/>
      <c r="I31" s="77"/>
      <c r="J31" s="77"/>
    </row>
    <row r="32" spans="1:13" x14ac:dyDescent="0.2">
      <c r="B32" s="94" t="s">
        <v>126</v>
      </c>
      <c r="D32" s="77"/>
      <c r="E32" s="65">
        <v>0</v>
      </c>
      <c r="F32" s="88"/>
      <c r="G32" s="65">
        <v>0</v>
      </c>
      <c r="H32" s="65">
        <v>0</v>
      </c>
      <c r="I32" s="65">
        <v>0</v>
      </c>
      <c r="J32" s="65">
        <v>0</v>
      </c>
    </row>
    <row r="33" spans="1:13" x14ac:dyDescent="0.2">
      <c r="B33" s="94" t="s">
        <v>127</v>
      </c>
      <c r="D33" s="77"/>
      <c r="E33" s="65">
        <v>0</v>
      </c>
      <c r="F33" s="86"/>
      <c r="G33" s="65">
        <v>0</v>
      </c>
      <c r="H33" s="65">
        <v>0</v>
      </c>
      <c r="I33" s="65">
        <v>0</v>
      </c>
      <c r="J33" s="65">
        <v>0</v>
      </c>
      <c r="M33" s="71" t="s">
        <v>174</v>
      </c>
    </row>
    <row r="34" spans="1:13" x14ac:dyDescent="0.2">
      <c r="B34" s="90" t="s">
        <v>107</v>
      </c>
      <c r="D34" s="87"/>
      <c r="E34" s="96">
        <f>SUM(E32:E33)</f>
        <v>0</v>
      </c>
      <c r="F34" s="86"/>
      <c r="G34" s="96">
        <f t="shared" ref="G34:J34" si="1">SUM(G32:G33)</f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</row>
    <row r="35" spans="1:13" x14ac:dyDescent="0.2">
      <c r="B35" s="77"/>
      <c r="C35" s="77"/>
      <c r="D35" s="77"/>
      <c r="E35" s="77"/>
      <c r="F35" s="77"/>
      <c r="G35" s="77"/>
      <c r="H35" s="77"/>
      <c r="I35" s="77"/>
      <c r="J35" s="77"/>
    </row>
    <row r="36" spans="1:13" ht="15" x14ac:dyDescent="0.35">
      <c r="B36" s="90" t="s">
        <v>101</v>
      </c>
      <c r="C36" s="77"/>
      <c r="E36" s="98">
        <f>E29+E34</f>
        <v>0</v>
      </c>
      <c r="F36" s="91"/>
      <c r="G36" s="98">
        <f>G29+G34</f>
        <v>0</v>
      </c>
      <c r="H36" s="98">
        <f>H29+H34</f>
        <v>0</v>
      </c>
      <c r="I36" s="98">
        <f>I29+I34</f>
        <v>0</v>
      </c>
      <c r="J36" s="98">
        <f>J29+J34</f>
        <v>0</v>
      </c>
    </row>
    <row r="37" spans="1:13" x14ac:dyDescent="0.2">
      <c r="B37" s="77"/>
      <c r="C37" s="77"/>
      <c r="D37" s="77"/>
      <c r="E37" s="77"/>
      <c r="F37" s="77"/>
      <c r="G37" s="77"/>
      <c r="H37" s="77"/>
      <c r="I37" s="77"/>
      <c r="J37" s="77"/>
    </row>
    <row r="38" spans="1:13" x14ac:dyDescent="0.2">
      <c r="B38" s="95" t="s">
        <v>128</v>
      </c>
      <c r="C38" s="92"/>
      <c r="D38" s="92"/>
      <c r="E38" s="86"/>
      <c r="F38" s="86"/>
      <c r="G38" s="91"/>
      <c r="H38" s="91"/>
      <c r="I38" s="91"/>
      <c r="J38" s="91"/>
    </row>
    <row r="39" spans="1:13" x14ac:dyDescent="0.2">
      <c r="B39" s="94" t="s">
        <v>102</v>
      </c>
      <c r="D39" s="92"/>
      <c r="E39" s="65">
        <v>0</v>
      </c>
      <c r="F39" s="86"/>
      <c r="G39" s="65">
        <v>0</v>
      </c>
      <c r="H39" s="65">
        <v>0</v>
      </c>
      <c r="I39" s="65">
        <v>0</v>
      </c>
      <c r="J39" s="65">
        <v>0</v>
      </c>
    </row>
    <row r="40" spans="1:13" x14ac:dyDescent="0.2">
      <c r="B40" s="94" t="s">
        <v>103</v>
      </c>
      <c r="D40" s="92"/>
      <c r="E40" s="65">
        <v>0</v>
      </c>
      <c r="F40" s="86"/>
      <c r="G40" s="65">
        <v>0</v>
      </c>
      <c r="H40" s="65">
        <v>0</v>
      </c>
      <c r="I40" s="65">
        <v>0</v>
      </c>
      <c r="J40" s="65">
        <v>0</v>
      </c>
    </row>
    <row r="41" spans="1:13" x14ac:dyDescent="0.2">
      <c r="B41" s="94" t="s">
        <v>134</v>
      </c>
      <c r="D41" s="92"/>
      <c r="E41" s="104">
        <v>0</v>
      </c>
      <c r="F41" s="86"/>
      <c r="G41" s="104">
        <v>0</v>
      </c>
      <c r="H41" s="104">
        <v>0</v>
      </c>
      <c r="I41" s="104">
        <v>0</v>
      </c>
      <c r="J41" s="104">
        <v>0</v>
      </c>
    </row>
    <row r="42" spans="1:13" ht="15" x14ac:dyDescent="0.35">
      <c r="B42" s="90" t="s">
        <v>104</v>
      </c>
      <c r="C42" s="87"/>
      <c r="E42" s="99">
        <f>SUM(E39:E41)</f>
        <v>0</v>
      </c>
      <c r="F42" s="86"/>
      <c r="G42" s="99">
        <f>SUM(G39:G41)</f>
        <v>0</v>
      </c>
      <c r="H42" s="99">
        <f>SUM(H39:H41)</f>
        <v>0</v>
      </c>
      <c r="I42" s="99">
        <f>SUM(I39:I41)</f>
        <v>0</v>
      </c>
      <c r="J42" s="99">
        <f>SUM(J39:J41)</f>
        <v>0</v>
      </c>
    </row>
    <row r="43" spans="1:13" x14ac:dyDescent="0.2">
      <c r="B43" s="77"/>
      <c r="C43" s="77"/>
      <c r="D43" s="77"/>
      <c r="E43" s="77"/>
      <c r="F43" s="77"/>
      <c r="G43" s="77"/>
      <c r="H43" s="77"/>
      <c r="I43" s="77"/>
      <c r="J43" s="77"/>
    </row>
    <row r="44" spans="1:13" ht="13.5" thickBot="1" x14ac:dyDescent="0.25">
      <c r="A44" s="90" t="s">
        <v>105</v>
      </c>
      <c r="B44" s="77"/>
      <c r="C44" s="87"/>
      <c r="E44" s="100">
        <f>E36+E42</f>
        <v>0</v>
      </c>
      <c r="F44" s="86"/>
      <c r="G44" s="100">
        <f>G36+G42</f>
        <v>0</v>
      </c>
      <c r="H44" s="100">
        <f>H36+H42</f>
        <v>0</v>
      </c>
      <c r="I44" s="100">
        <f>I36+I42</f>
        <v>0</v>
      </c>
      <c r="J44" s="100">
        <f>J36+J42</f>
        <v>0</v>
      </c>
    </row>
    <row r="45" spans="1:13" ht="13.5" thickTop="1" x14ac:dyDescent="0.2">
      <c r="B45" s="77"/>
      <c r="C45" s="87"/>
      <c r="D45" s="92"/>
      <c r="E45" s="86"/>
      <c r="F45" s="86"/>
      <c r="G45" s="91"/>
      <c r="H45" s="91"/>
      <c r="I45" s="91"/>
      <c r="J45" s="91"/>
    </row>
  </sheetData>
  <mergeCells count="1">
    <mergeCell ref="B3:G3"/>
  </mergeCells>
  <printOptions horizontalCentered="1"/>
  <pageMargins left="0" right="0" top="0.5" bottom="0" header="0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6"/>
  <sheetViews>
    <sheetView workbookViewId="0">
      <selection activeCell="B13" sqref="B13"/>
    </sheetView>
  </sheetViews>
  <sheetFormatPr defaultColWidth="8.85546875" defaultRowHeight="15" x14ac:dyDescent="0.25"/>
  <cols>
    <col min="1" max="1" width="16.140625" bestFit="1" customWidth="1"/>
  </cols>
  <sheetData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 Sheet</vt:lpstr>
      <vt:lpstr>Enrollment</vt:lpstr>
      <vt:lpstr>Annual Budget</vt:lpstr>
      <vt:lpstr>Statement of Activites</vt:lpstr>
      <vt:lpstr>Statement of Financial Position</vt:lpstr>
      <vt:lpstr>References</vt:lpstr>
      <vt:lpstr>'Annual Budget'!Print_Area</vt:lpstr>
      <vt:lpstr>'Cover Sheet'!Print_Area</vt:lpstr>
      <vt:lpstr>'Statement of Activites'!Print_Area</vt:lpstr>
      <vt:lpstr>'Statement of Financial Position'!Print_Area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Roseanna</dc:creator>
  <cp:lastModifiedBy>Roseanna</cp:lastModifiedBy>
  <cp:lastPrinted>2019-05-21T13:26:56Z</cp:lastPrinted>
  <dcterms:created xsi:type="dcterms:W3CDTF">2015-03-09T19:17:40Z</dcterms:created>
  <dcterms:modified xsi:type="dcterms:W3CDTF">2019-05-21T13:28:17Z</dcterms:modified>
</cp:coreProperties>
</file>