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seanna\Desktop\"/>
    </mc:Choice>
  </mc:AlternateContent>
  <xr:revisionPtr revIDLastSave="0" documentId="13_ncr:1_{F5859874-96EA-4967-8425-26CFADDB2CF4}" xr6:coauthVersionLast="43" xr6:coauthVersionMax="43" xr10:uidLastSave="{00000000-0000-0000-0000-000000000000}"/>
  <bookViews>
    <workbookView xWindow="0" yWindow="375" windowWidth="24000" windowHeight="12525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5" l="1"/>
  <c r="T7" i="5"/>
  <c r="R7" i="5"/>
  <c r="Q7" i="5"/>
  <c r="P7" i="5"/>
  <c r="N7" i="5"/>
  <c r="M7" i="5"/>
  <c r="L7" i="5"/>
  <c r="J7" i="5"/>
  <c r="I7" i="5"/>
  <c r="H7" i="5"/>
  <c r="H21" i="5"/>
  <c r="H10" i="5"/>
  <c r="V58" i="5"/>
  <c r="U58" i="5"/>
  <c r="N54" i="5"/>
  <c r="L54" i="5"/>
  <c r="M54" i="5"/>
  <c r="O54" i="5"/>
  <c r="I54" i="5"/>
  <c r="J54" i="5"/>
  <c r="K54" i="5"/>
  <c r="P54" i="5"/>
  <c r="Q54" i="5"/>
  <c r="R54" i="5"/>
  <c r="S54" i="5"/>
  <c r="T54" i="5"/>
  <c r="U54" i="5"/>
  <c r="W54" i="5"/>
  <c r="Y54" i="5"/>
  <c r="V34" i="5"/>
  <c r="T58" i="5"/>
  <c r="P58" i="5"/>
  <c r="Q58" i="5"/>
  <c r="R58" i="5"/>
  <c r="S58" i="5"/>
  <c r="L58" i="5"/>
  <c r="M58" i="5"/>
  <c r="N58" i="5"/>
  <c r="O58" i="5"/>
  <c r="I58" i="5"/>
  <c r="J58" i="5"/>
  <c r="K58" i="5"/>
  <c r="V57" i="5"/>
  <c r="U57" i="5"/>
  <c r="T57" i="5"/>
  <c r="P57" i="5"/>
  <c r="Q57" i="5"/>
  <c r="R57" i="5"/>
  <c r="S57" i="5"/>
  <c r="L57" i="5"/>
  <c r="M57" i="5"/>
  <c r="N57" i="5"/>
  <c r="O57" i="5"/>
  <c r="I57" i="5"/>
  <c r="J57" i="5"/>
  <c r="K57" i="5"/>
  <c r="V56" i="5"/>
  <c r="U56" i="5"/>
  <c r="T56" i="5"/>
  <c r="P56" i="5"/>
  <c r="Q56" i="5"/>
  <c r="R56" i="5"/>
  <c r="S56" i="5"/>
  <c r="L56" i="5"/>
  <c r="M56" i="5"/>
  <c r="N56" i="5"/>
  <c r="O56" i="5"/>
  <c r="I56" i="5"/>
  <c r="J56" i="5"/>
  <c r="K56" i="5"/>
  <c r="V55" i="5"/>
  <c r="U55" i="5"/>
  <c r="T55" i="5"/>
  <c r="P55" i="5"/>
  <c r="Q55" i="5"/>
  <c r="R55" i="5"/>
  <c r="S55" i="5"/>
  <c r="L55" i="5"/>
  <c r="M55" i="5"/>
  <c r="N55" i="5"/>
  <c r="O55" i="5"/>
  <c r="I55" i="5"/>
  <c r="J55" i="5"/>
  <c r="K55" i="5"/>
  <c r="V53" i="5"/>
  <c r="U53" i="5"/>
  <c r="T53" i="5"/>
  <c r="P53" i="5"/>
  <c r="Q53" i="5"/>
  <c r="R53" i="5"/>
  <c r="S53" i="5"/>
  <c r="L53" i="5"/>
  <c r="M53" i="5"/>
  <c r="N53" i="5"/>
  <c r="O53" i="5"/>
  <c r="I53" i="5"/>
  <c r="J53" i="5"/>
  <c r="K53" i="5"/>
  <c r="V52" i="5"/>
  <c r="U52" i="5"/>
  <c r="T52" i="5"/>
  <c r="P52" i="5"/>
  <c r="Q52" i="5"/>
  <c r="R52" i="5"/>
  <c r="S52" i="5"/>
  <c r="L52" i="5"/>
  <c r="M52" i="5"/>
  <c r="N52" i="5"/>
  <c r="O52" i="5"/>
  <c r="I52" i="5"/>
  <c r="J52" i="5"/>
  <c r="K52" i="5"/>
  <c r="V51" i="5"/>
  <c r="U51" i="5"/>
  <c r="T51" i="5"/>
  <c r="P51" i="5"/>
  <c r="Q51" i="5"/>
  <c r="R51" i="5"/>
  <c r="S51" i="5"/>
  <c r="L51" i="5"/>
  <c r="M51" i="5"/>
  <c r="N51" i="5"/>
  <c r="O51" i="5"/>
  <c r="I51" i="5"/>
  <c r="J51" i="5"/>
  <c r="K51" i="5"/>
  <c r="T50" i="5"/>
  <c r="P50" i="5"/>
  <c r="Q50" i="5"/>
  <c r="R50" i="5"/>
  <c r="S50" i="5"/>
  <c r="L50" i="5"/>
  <c r="M50" i="5"/>
  <c r="N50" i="5"/>
  <c r="O50" i="5"/>
  <c r="I50" i="5"/>
  <c r="J50" i="5"/>
  <c r="K50" i="5"/>
  <c r="V49" i="5"/>
  <c r="U49" i="5"/>
  <c r="T49" i="5"/>
  <c r="P49" i="5"/>
  <c r="Q49" i="5"/>
  <c r="R49" i="5"/>
  <c r="S49" i="5"/>
  <c r="L49" i="5"/>
  <c r="M49" i="5"/>
  <c r="N49" i="5"/>
  <c r="O49" i="5"/>
  <c r="I49" i="5"/>
  <c r="J49" i="5"/>
  <c r="K49" i="5"/>
  <c r="T48" i="5"/>
  <c r="P48" i="5"/>
  <c r="Q48" i="5"/>
  <c r="R48" i="5"/>
  <c r="S48" i="5"/>
  <c r="L48" i="5"/>
  <c r="M48" i="5"/>
  <c r="N48" i="5"/>
  <c r="O48" i="5"/>
  <c r="I48" i="5"/>
  <c r="J48" i="5"/>
  <c r="K48" i="5"/>
  <c r="U47" i="5"/>
  <c r="T47" i="5"/>
  <c r="P47" i="5"/>
  <c r="Q47" i="5"/>
  <c r="R47" i="5"/>
  <c r="S47" i="5"/>
  <c r="L47" i="5"/>
  <c r="M47" i="5"/>
  <c r="N47" i="5"/>
  <c r="O47" i="5"/>
  <c r="I47" i="5"/>
  <c r="J47" i="5"/>
  <c r="K47" i="5"/>
  <c r="T43" i="5"/>
  <c r="P43" i="5"/>
  <c r="Q43" i="5"/>
  <c r="R43" i="5"/>
  <c r="S43" i="5"/>
  <c r="L43" i="5"/>
  <c r="M43" i="5"/>
  <c r="N43" i="5"/>
  <c r="O43" i="5"/>
  <c r="I43" i="5"/>
  <c r="J43" i="5"/>
  <c r="K43" i="5"/>
  <c r="U42" i="5"/>
  <c r="T42" i="5"/>
  <c r="P42" i="5"/>
  <c r="Q42" i="5"/>
  <c r="R42" i="5"/>
  <c r="S42" i="5"/>
  <c r="L42" i="5"/>
  <c r="M42" i="5"/>
  <c r="N42" i="5"/>
  <c r="O42" i="5"/>
  <c r="I42" i="5"/>
  <c r="J42" i="5"/>
  <c r="K42" i="5"/>
  <c r="V41" i="5"/>
  <c r="U41" i="5"/>
  <c r="T41" i="5"/>
  <c r="P41" i="5"/>
  <c r="Q41" i="5"/>
  <c r="R41" i="5"/>
  <c r="S41" i="5"/>
  <c r="L41" i="5"/>
  <c r="M41" i="5"/>
  <c r="N41" i="5"/>
  <c r="O41" i="5"/>
  <c r="I41" i="5"/>
  <c r="J41" i="5"/>
  <c r="K41" i="5"/>
  <c r="V40" i="5"/>
  <c r="U40" i="5"/>
  <c r="T40" i="5"/>
  <c r="P40" i="5"/>
  <c r="Q40" i="5"/>
  <c r="R40" i="5"/>
  <c r="S40" i="5"/>
  <c r="L40" i="5"/>
  <c r="M40" i="5"/>
  <c r="N40" i="5"/>
  <c r="O40" i="5"/>
  <c r="I40" i="5"/>
  <c r="J40" i="5"/>
  <c r="K40" i="5"/>
  <c r="U39" i="5"/>
  <c r="T39" i="5"/>
  <c r="P39" i="5"/>
  <c r="Q39" i="5"/>
  <c r="R39" i="5"/>
  <c r="S39" i="5"/>
  <c r="L39" i="5"/>
  <c r="M39" i="5"/>
  <c r="N39" i="5"/>
  <c r="O39" i="5"/>
  <c r="I39" i="5"/>
  <c r="J39" i="5"/>
  <c r="K39" i="5"/>
  <c r="V38" i="5"/>
  <c r="U38" i="5"/>
  <c r="T38" i="5"/>
  <c r="P38" i="5"/>
  <c r="Q38" i="5"/>
  <c r="R38" i="5"/>
  <c r="S38" i="5"/>
  <c r="L38" i="5"/>
  <c r="M38" i="5"/>
  <c r="N38" i="5"/>
  <c r="O38" i="5"/>
  <c r="I38" i="5"/>
  <c r="J38" i="5"/>
  <c r="K38" i="5"/>
  <c r="U34" i="5"/>
  <c r="T34" i="5"/>
  <c r="P34" i="5"/>
  <c r="Q34" i="5"/>
  <c r="R34" i="5"/>
  <c r="S34" i="5"/>
  <c r="L34" i="5"/>
  <c r="M34" i="5"/>
  <c r="N34" i="5"/>
  <c r="O34" i="5"/>
  <c r="I34" i="5"/>
  <c r="J34" i="5"/>
  <c r="K34" i="5"/>
  <c r="U33" i="5"/>
  <c r="T33" i="5"/>
  <c r="P33" i="5"/>
  <c r="Q33" i="5"/>
  <c r="R33" i="5"/>
  <c r="S33" i="5"/>
  <c r="L33" i="5"/>
  <c r="M33" i="5"/>
  <c r="N33" i="5"/>
  <c r="O33" i="5"/>
  <c r="I33" i="5"/>
  <c r="J33" i="5"/>
  <c r="K33" i="5"/>
  <c r="U32" i="5"/>
  <c r="T32" i="5"/>
  <c r="P32" i="5"/>
  <c r="Q32" i="5"/>
  <c r="R32" i="5"/>
  <c r="S32" i="5"/>
  <c r="L32" i="5"/>
  <c r="M32" i="5"/>
  <c r="N32" i="5"/>
  <c r="O32" i="5"/>
  <c r="I32" i="5"/>
  <c r="J32" i="5"/>
  <c r="K32" i="5"/>
  <c r="V31" i="5"/>
  <c r="U31" i="5"/>
  <c r="T31" i="5"/>
  <c r="P31" i="5"/>
  <c r="Q31" i="5"/>
  <c r="R31" i="5"/>
  <c r="S31" i="5"/>
  <c r="L31" i="5"/>
  <c r="M31" i="5"/>
  <c r="N31" i="5"/>
  <c r="O31" i="5"/>
  <c r="I31" i="5"/>
  <c r="J31" i="5"/>
  <c r="K31" i="5"/>
  <c r="U30" i="5"/>
  <c r="T30" i="5"/>
  <c r="P30" i="5"/>
  <c r="Q30" i="5"/>
  <c r="R30" i="5"/>
  <c r="S30" i="5"/>
  <c r="L30" i="5"/>
  <c r="M30" i="5"/>
  <c r="N30" i="5"/>
  <c r="O30" i="5"/>
  <c r="I30" i="5"/>
  <c r="J30" i="5"/>
  <c r="K30" i="5"/>
  <c r="U26" i="5"/>
  <c r="T26" i="5"/>
  <c r="P26" i="5"/>
  <c r="Q26" i="5"/>
  <c r="R26" i="5"/>
  <c r="S26" i="5"/>
  <c r="L26" i="5"/>
  <c r="M26" i="5"/>
  <c r="N26" i="5"/>
  <c r="O26" i="5"/>
  <c r="I26" i="5"/>
  <c r="J26" i="5"/>
  <c r="K26" i="5"/>
  <c r="V25" i="5"/>
  <c r="U25" i="5"/>
  <c r="T25" i="5"/>
  <c r="P25" i="5"/>
  <c r="Q25" i="5"/>
  <c r="R25" i="5"/>
  <c r="S25" i="5"/>
  <c r="L25" i="5"/>
  <c r="M25" i="5"/>
  <c r="N25" i="5"/>
  <c r="O25" i="5"/>
  <c r="I25" i="5"/>
  <c r="J25" i="5"/>
  <c r="K25" i="5"/>
  <c r="U24" i="5"/>
  <c r="T24" i="5"/>
  <c r="P24" i="5"/>
  <c r="Q24" i="5"/>
  <c r="R24" i="5"/>
  <c r="S24" i="5"/>
  <c r="L24" i="5"/>
  <c r="M24" i="5"/>
  <c r="N24" i="5"/>
  <c r="O24" i="5"/>
  <c r="I24" i="5"/>
  <c r="J24" i="5"/>
  <c r="K24" i="5"/>
  <c r="V23" i="5"/>
  <c r="U23" i="5"/>
  <c r="T23" i="5"/>
  <c r="P23" i="5"/>
  <c r="Q23" i="5"/>
  <c r="R23" i="5"/>
  <c r="S23" i="5"/>
  <c r="L23" i="5"/>
  <c r="M23" i="5"/>
  <c r="N23" i="5"/>
  <c r="O23" i="5"/>
  <c r="I23" i="5"/>
  <c r="J23" i="5"/>
  <c r="K23" i="5"/>
  <c r="U22" i="5"/>
  <c r="T22" i="5"/>
  <c r="P22" i="5"/>
  <c r="Q22" i="5"/>
  <c r="R22" i="5"/>
  <c r="S22" i="5"/>
  <c r="L22" i="5"/>
  <c r="M22" i="5"/>
  <c r="N22" i="5"/>
  <c r="O22" i="5"/>
  <c r="I22" i="5"/>
  <c r="J22" i="5"/>
  <c r="K22" i="5"/>
  <c r="U21" i="5"/>
  <c r="T21" i="5"/>
  <c r="P21" i="5"/>
  <c r="Q21" i="5"/>
  <c r="R21" i="5"/>
  <c r="S21" i="5"/>
  <c r="L21" i="5"/>
  <c r="M21" i="5"/>
  <c r="N21" i="5"/>
  <c r="O21" i="5"/>
  <c r="I21" i="5"/>
  <c r="J21" i="5"/>
  <c r="K21" i="5"/>
  <c r="U20" i="5"/>
  <c r="T20" i="5"/>
  <c r="P20" i="5"/>
  <c r="Q20" i="5"/>
  <c r="R20" i="5"/>
  <c r="S20" i="5"/>
  <c r="L20" i="5"/>
  <c r="M20" i="5"/>
  <c r="N20" i="5"/>
  <c r="O20" i="5"/>
  <c r="I20" i="5"/>
  <c r="J20" i="5"/>
  <c r="K20" i="5"/>
  <c r="T15" i="5"/>
  <c r="P15" i="5"/>
  <c r="Q15" i="5"/>
  <c r="R15" i="5"/>
  <c r="S15" i="5"/>
  <c r="L15" i="5"/>
  <c r="M15" i="5"/>
  <c r="N15" i="5"/>
  <c r="O15" i="5"/>
  <c r="I15" i="5"/>
  <c r="J15" i="5"/>
  <c r="K15" i="5"/>
  <c r="V14" i="5"/>
  <c r="U14" i="5"/>
  <c r="T14" i="5"/>
  <c r="P14" i="5"/>
  <c r="Q14" i="5"/>
  <c r="R14" i="5"/>
  <c r="S14" i="5"/>
  <c r="L14" i="5"/>
  <c r="M14" i="5"/>
  <c r="N14" i="5"/>
  <c r="O14" i="5"/>
  <c r="I14" i="5"/>
  <c r="J14" i="5"/>
  <c r="K14" i="5"/>
  <c r="U13" i="5"/>
  <c r="T13" i="5"/>
  <c r="P13" i="5"/>
  <c r="Q13" i="5"/>
  <c r="R13" i="5"/>
  <c r="S13" i="5"/>
  <c r="L13" i="5"/>
  <c r="M13" i="5"/>
  <c r="N13" i="5"/>
  <c r="O13" i="5"/>
  <c r="I13" i="5"/>
  <c r="J13" i="5"/>
  <c r="K13" i="5"/>
  <c r="T12" i="5"/>
  <c r="P12" i="5"/>
  <c r="Q12" i="5"/>
  <c r="R12" i="5"/>
  <c r="S12" i="5"/>
  <c r="L12" i="5"/>
  <c r="M12" i="5"/>
  <c r="N12" i="5"/>
  <c r="O12" i="5"/>
  <c r="I12" i="5"/>
  <c r="J12" i="5"/>
  <c r="K12" i="5"/>
  <c r="T11" i="5"/>
  <c r="P11" i="5"/>
  <c r="Q11" i="5"/>
  <c r="R11" i="5"/>
  <c r="S11" i="5"/>
  <c r="L11" i="5"/>
  <c r="M11" i="5"/>
  <c r="N11" i="5"/>
  <c r="O11" i="5"/>
  <c r="I11" i="5"/>
  <c r="J11" i="5"/>
  <c r="K11" i="5"/>
  <c r="U10" i="5"/>
  <c r="T10" i="5"/>
  <c r="P10" i="5"/>
  <c r="Q10" i="5"/>
  <c r="R10" i="5"/>
  <c r="S10" i="5"/>
  <c r="L10" i="5"/>
  <c r="M10" i="5"/>
  <c r="N10" i="5"/>
  <c r="O10" i="5"/>
  <c r="I10" i="5"/>
  <c r="J10" i="5"/>
  <c r="K10" i="5"/>
  <c r="T9" i="5"/>
  <c r="P9" i="5"/>
  <c r="Q9" i="5"/>
  <c r="R9" i="5"/>
  <c r="S9" i="5"/>
  <c r="L9" i="5"/>
  <c r="M9" i="5"/>
  <c r="N9" i="5"/>
  <c r="O9" i="5"/>
  <c r="J9" i="5"/>
  <c r="K9" i="5"/>
  <c r="U8" i="5"/>
  <c r="T8" i="5"/>
  <c r="R8" i="5"/>
  <c r="Q8" i="5"/>
  <c r="P8" i="5"/>
  <c r="N8" i="5"/>
  <c r="M8" i="5"/>
  <c r="L8" i="5"/>
  <c r="J8" i="5"/>
  <c r="D15" i="5"/>
  <c r="D58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Y16" i="5"/>
  <c r="W9" i="5"/>
  <c r="Y9" i="5"/>
  <c r="K8" i="5"/>
  <c r="O8" i="5"/>
  <c r="S8" i="5"/>
  <c r="W8" i="5"/>
  <c r="Y8" i="5"/>
  <c r="W10" i="5"/>
  <c r="Y10" i="5"/>
  <c r="W11" i="5"/>
  <c r="Y11" i="5"/>
  <c r="W12" i="5"/>
  <c r="Y12" i="5"/>
  <c r="W13" i="5"/>
  <c r="Y13" i="5"/>
  <c r="W14" i="5"/>
  <c r="Y14" i="5"/>
  <c r="W15" i="5"/>
  <c r="Y15" i="5"/>
  <c r="W56" i="5"/>
  <c r="Y56" i="5"/>
  <c r="W55" i="5"/>
  <c r="Y55" i="5"/>
  <c r="W53" i="5"/>
  <c r="Y53" i="5"/>
  <c r="W52" i="5"/>
  <c r="Y52" i="5"/>
  <c r="W51" i="5"/>
  <c r="Y51" i="5"/>
  <c r="V59" i="5"/>
  <c r="V44" i="5"/>
  <c r="V35" i="5"/>
  <c r="V27" i="5"/>
  <c r="V61" i="5"/>
  <c r="V62" i="5"/>
  <c r="V64" i="5"/>
  <c r="U59" i="5"/>
  <c r="U44" i="5"/>
  <c r="U35" i="5"/>
  <c r="U27" i="5"/>
  <c r="U61" i="5"/>
  <c r="U62" i="5"/>
  <c r="U64" i="5"/>
  <c r="T59" i="5"/>
  <c r="T44" i="5"/>
  <c r="T35" i="5"/>
  <c r="T27" i="5"/>
  <c r="T61" i="5"/>
  <c r="T62" i="5"/>
  <c r="T64" i="5"/>
  <c r="R59" i="5"/>
  <c r="R44" i="5"/>
  <c r="R35" i="5"/>
  <c r="R27" i="5"/>
  <c r="R61" i="5"/>
  <c r="R62" i="5"/>
  <c r="R64" i="5"/>
  <c r="Q59" i="5"/>
  <c r="Q44" i="5"/>
  <c r="Q35" i="5"/>
  <c r="Q27" i="5"/>
  <c r="Q61" i="5"/>
  <c r="Q62" i="5"/>
  <c r="Q64" i="5"/>
  <c r="P59" i="5"/>
  <c r="P44" i="5"/>
  <c r="P35" i="5"/>
  <c r="P27" i="5"/>
  <c r="P61" i="5"/>
  <c r="P62" i="5"/>
  <c r="P64" i="5"/>
  <c r="N59" i="5"/>
  <c r="N44" i="5"/>
  <c r="N35" i="5"/>
  <c r="N27" i="5"/>
  <c r="N61" i="5"/>
  <c r="N62" i="5"/>
  <c r="N64" i="5"/>
  <c r="M59" i="5"/>
  <c r="M44" i="5"/>
  <c r="M35" i="5"/>
  <c r="M27" i="5"/>
  <c r="M61" i="5"/>
  <c r="M62" i="5"/>
  <c r="M64" i="5"/>
  <c r="L59" i="5"/>
  <c r="L44" i="5"/>
  <c r="L35" i="5"/>
  <c r="L27" i="5"/>
  <c r="L61" i="5"/>
  <c r="L62" i="5"/>
  <c r="L64" i="5"/>
  <c r="J59" i="5"/>
  <c r="J44" i="5"/>
  <c r="J35" i="5"/>
  <c r="J27" i="5"/>
  <c r="J61" i="5"/>
  <c r="J62" i="5"/>
  <c r="J64" i="5"/>
  <c r="I59" i="5"/>
  <c r="I44" i="5"/>
  <c r="I35" i="5"/>
  <c r="I27" i="5"/>
  <c r="I61" i="5"/>
  <c r="I62" i="5"/>
  <c r="I64" i="5"/>
  <c r="H59" i="5"/>
  <c r="H44" i="5"/>
  <c r="H35" i="5"/>
  <c r="H27" i="5"/>
  <c r="C26" i="4"/>
  <c r="C34" i="4"/>
  <c r="C44" i="4"/>
  <c r="C47" i="4"/>
  <c r="C50" i="4"/>
  <c r="A1" i="2"/>
  <c r="T16" i="1"/>
  <c r="T59" i="1"/>
  <c r="T44" i="1"/>
  <c r="T35" i="1"/>
  <c r="T27" i="1"/>
  <c r="T61" i="1"/>
  <c r="T62" i="1"/>
  <c r="T64" i="1"/>
  <c r="S16" i="1"/>
  <c r="S59" i="1"/>
  <c r="S44" i="1"/>
  <c r="S35" i="1"/>
  <c r="S27" i="1"/>
  <c r="S61" i="1"/>
  <c r="S62" i="1"/>
  <c r="S64" i="1"/>
  <c r="R16" i="1"/>
  <c r="R59" i="1"/>
  <c r="R44" i="1"/>
  <c r="R35" i="1"/>
  <c r="R27" i="1"/>
  <c r="R61" i="1"/>
  <c r="R62" i="1"/>
  <c r="R64" i="1"/>
  <c r="P16" i="1"/>
  <c r="P59" i="1"/>
  <c r="P44" i="1"/>
  <c r="P35" i="1"/>
  <c r="P27" i="1"/>
  <c r="P61" i="1"/>
  <c r="P62" i="1"/>
  <c r="P64" i="1"/>
  <c r="O16" i="1"/>
  <c r="O59" i="1"/>
  <c r="O44" i="1"/>
  <c r="O35" i="1"/>
  <c r="O27" i="1"/>
  <c r="O61" i="1"/>
  <c r="O62" i="1"/>
  <c r="O64" i="1"/>
  <c r="N16" i="1"/>
  <c r="N59" i="1"/>
  <c r="N44" i="1"/>
  <c r="N35" i="1"/>
  <c r="N27" i="1"/>
  <c r="N61" i="1"/>
  <c r="N62" i="1"/>
  <c r="N64" i="1"/>
  <c r="L16" i="1"/>
  <c r="L59" i="1"/>
  <c r="L44" i="1"/>
  <c r="L35" i="1"/>
  <c r="L27" i="1"/>
  <c r="L61" i="1"/>
  <c r="L62" i="1"/>
  <c r="L64" i="1"/>
  <c r="K16" i="1"/>
  <c r="K59" i="1"/>
  <c r="K44" i="1"/>
  <c r="K35" i="1"/>
  <c r="K27" i="1"/>
  <c r="K61" i="1"/>
  <c r="K62" i="1"/>
  <c r="K64" i="1"/>
  <c r="J16" i="1"/>
  <c r="J59" i="1"/>
  <c r="J44" i="1"/>
  <c r="J35" i="1"/>
  <c r="J27" i="1"/>
  <c r="J61" i="1"/>
  <c r="J62" i="1"/>
  <c r="J64" i="1"/>
  <c r="H16" i="1"/>
  <c r="H59" i="1"/>
  <c r="H44" i="1"/>
  <c r="H35" i="1"/>
  <c r="H27" i="1"/>
  <c r="H61" i="1"/>
  <c r="H62" i="1"/>
  <c r="H64" i="1"/>
  <c r="G16" i="1"/>
  <c r="G59" i="1"/>
  <c r="G44" i="1"/>
  <c r="G35" i="1"/>
  <c r="G27" i="1"/>
  <c r="G61" i="1"/>
  <c r="G62" i="1"/>
  <c r="G64" i="1"/>
  <c r="F16" i="1"/>
  <c r="F59" i="1"/>
  <c r="F44" i="1"/>
  <c r="F35" i="1"/>
  <c r="F27" i="1"/>
  <c r="F61" i="1"/>
  <c r="F62" i="1"/>
  <c r="F64" i="1"/>
  <c r="F70" i="1"/>
  <c r="G70" i="1"/>
  <c r="H70" i="1"/>
  <c r="I70" i="1"/>
  <c r="K7" i="5"/>
  <c r="S7" i="5"/>
  <c r="O7" i="5"/>
  <c r="W7" i="5"/>
  <c r="X7" i="1"/>
  <c r="X8" i="1"/>
  <c r="X9" i="1"/>
  <c r="X10" i="1"/>
  <c r="X11" i="1"/>
  <c r="X12" i="1"/>
  <c r="X13" i="1"/>
  <c r="X14" i="1"/>
  <c r="X15" i="1"/>
  <c r="X16" i="1"/>
  <c r="W47" i="5"/>
  <c r="X47" i="1"/>
  <c r="W48" i="5"/>
  <c r="X48" i="1"/>
  <c r="W49" i="5"/>
  <c r="X49" i="1"/>
  <c r="W50" i="5"/>
  <c r="X50" i="1"/>
  <c r="X51" i="1"/>
  <c r="X52" i="1"/>
  <c r="X53" i="1"/>
  <c r="X54" i="1"/>
  <c r="X55" i="1"/>
  <c r="X56" i="1"/>
  <c r="W57" i="5"/>
  <c r="X57" i="1"/>
  <c r="W58" i="5"/>
  <c r="X58" i="1"/>
  <c r="X59" i="1"/>
  <c r="W38" i="5"/>
  <c r="X38" i="1"/>
  <c r="W39" i="5"/>
  <c r="X39" i="1"/>
  <c r="W40" i="5"/>
  <c r="X40" i="1"/>
  <c r="W41" i="5"/>
  <c r="X41" i="1"/>
  <c r="W42" i="5"/>
  <c r="X42" i="1"/>
  <c r="W43" i="5"/>
  <c r="X43" i="1"/>
  <c r="X44" i="1"/>
  <c r="W30" i="5"/>
  <c r="X30" i="1"/>
  <c r="W31" i="5"/>
  <c r="X31" i="1"/>
  <c r="W32" i="5"/>
  <c r="X32" i="1"/>
  <c r="W33" i="5"/>
  <c r="X33" i="1"/>
  <c r="W34" i="5"/>
  <c r="X34" i="1"/>
  <c r="X35" i="1"/>
  <c r="W20" i="5"/>
  <c r="X20" i="1"/>
  <c r="W21" i="5"/>
  <c r="X21" i="1"/>
  <c r="W22" i="5"/>
  <c r="X22" i="1"/>
  <c r="W23" i="5"/>
  <c r="X23" i="1"/>
  <c r="W24" i="5"/>
  <c r="X24" i="1"/>
  <c r="W25" i="5"/>
  <c r="X25" i="1"/>
  <c r="W26" i="5"/>
  <c r="X26" i="1"/>
  <c r="X27" i="1"/>
  <c r="X61" i="1"/>
  <c r="X62" i="1"/>
  <c r="X64" i="1"/>
  <c r="I7" i="1"/>
  <c r="M7" i="1"/>
  <c r="Q7" i="1"/>
  <c r="U7" i="1"/>
  <c r="W7" i="1"/>
  <c r="I8" i="1"/>
  <c r="M8" i="1"/>
  <c r="Q8" i="1"/>
  <c r="U8" i="1"/>
  <c r="W8" i="1"/>
  <c r="I9" i="1"/>
  <c r="M9" i="1"/>
  <c r="Q9" i="1"/>
  <c r="U9" i="1"/>
  <c r="W9" i="1"/>
  <c r="I10" i="1"/>
  <c r="M10" i="1"/>
  <c r="Q10" i="1"/>
  <c r="U10" i="1"/>
  <c r="W10" i="1"/>
  <c r="I11" i="1"/>
  <c r="M11" i="1"/>
  <c r="Q11" i="1"/>
  <c r="U11" i="1"/>
  <c r="W11" i="1"/>
  <c r="I12" i="1"/>
  <c r="M12" i="1"/>
  <c r="Q12" i="1"/>
  <c r="U12" i="1"/>
  <c r="W12" i="1"/>
  <c r="I13" i="1"/>
  <c r="M13" i="1"/>
  <c r="Q13" i="1"/>
  <c r="U13" i="1"/>
  <c r="W13" i="1"/>
  <c r="I14" i="1"/>
  <c r="M14" i="1"/>
  <c r="Q14" i="1"/>
  <c r="U14" i="1"/>
  <c r="W14" i="1"/>
  <c r="I15" i="1"/>
  <c r="M15" i="1"/>
  <c r="Q15" i="1"/>
  <c r="U15" i="1"/>
  <c r="W15" i="1"/>
  <c r="W16" i="1"/>
  <c r="I47" i="1"/>
  <c r="M47" i="1"/>
  <c r="Q47" i="1"/>
  <c r="U47" i="1"/>
  <c r="W47" i="1"/>
  <c r="I48" i="1"/>
  <c r="M48" i="1"/>
  <c r="Q48" i="1"/>
  <c r="U48" i="1"/>
  <c r="W48" i="1"/>
  <c r="I49" i="1"/>
  <c r="M49" i="1"/>
  <c r="Q49" i="1"/>
  <c r="U49" i="1"/>
  <c r="W49" i="1"/>
  <c r="I50" i="1"/>
  <c r="M50" i="1"/>
  <c r="Q50" i="1"/>
  <c r="U50" i="1"/>
  <c r="W50" i="1"/>
  <c r="I51" i="1"/>
  <c r="M51" i="1"/>
  <c r="Q51" i="1"/>
  <c r="U51" i="1"/>
  <c r="W51" i="1"/>
  <c r="I52" i="1"/>
  <c r="M52" i="1"/>
  <c r="Q52" i="1"/>
  <c r="U52" i="1"/>
  <c r="W52" i="1"/>
  <c r="I53" i="1"/>
  <c r="M53" i="1"/>
  <c r="Q53" i="1"/>
  <c r="U53" i="1"/>
  <c r="W53" i="1"/>
  <c r="I54" i="1"/>
  <c r="M54" i="1"/>
  <c r="Q54" i="1"/>
  <c r="U54" i="1"/>
  <c r="W54" i="1"/>
  <c r="I55" i="1"/>
  <c r="M55" i="1"/>
  <c r="Q55" i="1"/>
  <c r="U55" i="1"/>
  <c r="W55" i="1"/>
  <c r="I56" i="1"/>
  <c r="M56" i="1"/>
  <c r="Q56" i="1"/>
  <c r="U56" i="1"/>
  <c r="W56" i="1"/>
  <c r="I57" i="1"/>
  <c r="M57" i="1"/>
  <c r="Q57" i="1"/>
  <c r="U57" i="1"/>
  <c r="W57" i="1"/>
  <c r="I58" i="1"/>
  <c r="M58" i="1"/>
  <c r="Q58" i="1"/>
  <c r="U58" i="1"/>
  <c r="W58" i="1"/>
  <c r="W59" i="1"/>
  <c r="I38" i="1"/>
  <c r="M38" i="1"/>
  <c r="Q38" i="1"/>
  <c r="U38" i="1"/>
  <c r="W38" i="1"/>
  <c r="I39" i="1"/>
  <c r="M39" i="1"/>
  <c r="Q39" i="1"/>
  <c r="U39" i="1"/>
  <c r="W39" i="1"/>
  <c r="I40" i="1"/>
  <c r="M40" i="1"/>
  <c r="Q40" i="1"/>
  <c r="U40" i="1"/>
  <c r="W40" i="1"/>
  <c r="I41" i="1"/>
  <c r="M41" i="1"/>
  <c r="Q41" i="1"/>
  <c r="U41" i="1"/>
  <c r="W41" i="1"/>
  <c r="I42" i="1"/>
  <c r="M42" i="1"/>
  <c r="Q42" i="1"/>
  <c r="U42" i="1"/>
  <c r="W42" i="1"/>
  <c r="I43" i="1"/>
  <c r="M43" i="1"/>
  <c r="Q43" i="1"/>
  <c r="U43" i="1"/>
  <c r="W43" i="1"/>
  <c r="W44" i="1"/>
  <c r="I30" i="1"/>
  <c r="M30" i="1"/>
  <c r="Q30" i="1"/>
  <c r="U30" i="1"/>
  <c r="W30" i="1"/>
  <c r="I31" i="1"/>
  <c r="M31" i="1"/>
  <c r="Q31" i="1"/>
  <c r="U31" i="1"/>
  <c r="W31" i="1"/>
  <c r="I32" i="1"/>
  <c r="M32" i="1"/>
  <c r="Q32" i="1"/>
  <c r="U32" i="1"/>
  <c r="W32" i="1"/>
  <c r="I33" i="1"/>
  <c r="M33" i="1"/>
  <c r="Q33" i="1"/>
  <c r="U33" i="1"/>
  <c r="W33" i="1"/>
  <c r="I34" i="1"/>
  <c r="M34" i="1"/>
  <c r="Q34" i="1"/>
  <c r="U34" i="1"/>
  <c r="W34" i="1"/>
  <c r="W35" i="1"/>
  <c r="I20" i="1"/>
  <c r="M20" i="1"/>
  <c r="Q20" i="1"/>
  <c r="U20" i="1"/>
  <c r="W20" i="1"/>
  <c r="I21" i="1"/>
  <c r="M21" i="1"/>
  <c r="Q21" i="1"/>
  <c r="U21" i="1"/>
  <c r="W21" i="1"/>
  <c r="I22" i="1"/>
  <c r="M22" i="1"/>
  <c r="Q22" i="1"/>
  <c r="U22" i="1"/>
  <c r="W22" i="1"/>
  <c r="I23" i="1"/>
  <c r="M23" i="1"/>
  <c r="Q23" i="1"/>
  <c r="U23" i="1"/>
  <c r="W23" i="1"/>
  <c r="I24" i="1"/>
  <c r="M24" i="1"/>
  <c r="Q24" i="1"/>
  <c r="U24" i="1"/>
  <c r="W24" i="1"/>
  <c r="I25" i="1"/>
  <c r="M25" i="1"/>
  <c r="Q25" i="1"/>
  <c r="U25" i="1"/>
  <c r="W25" i="1"/>
  <c r="I26" i="1"/>
  <c r="M26" i="1"/>
  <c r="Q26" i="1"/>
  <c r="U26" i="1"/>
  <c r="W26" i="1"/>
  <c r="W27" i="1"/>
  <c r="W61" i="1"/>
  <c r="W62" i="1"/>
  <c r="W64" i="1"/>
  <c r="Y64" i="1"/>
  <c r="U16" i="1"/>
  <c r="U59" i="1"/>
  <c r="U44" i="1"/>
  <c r="U35" i="1"/>
  <c r="U27" i="1"/>
  <c r="U61" i="1"/>
  <c r="U62" i="1"/>
  <c r="U64" i="1"/>
  <c r="Q16" i="1"/>
  <c r="Q59" i="1"/>
  <c r="Q44" i="1"/>
  <c r="Q35" i="1"/>
  <c r="Q27" i="1"/>
  <c r="Q61" i="1"/>
  <c r="Q62" i="1"/>
  <c r="Q64" i="1"/>
  <c r="M16" i="1"/>
  <c r="M59" i="1"/>
  <c r="M44" i="1"/>
  <c r="M35" i="1"/>
  <c r="M27" i="1"/>
  <c r="M61" i="1"/>
  <c r="M62" i="1"/>
  <c r="M64" i="1"/>
  <c r="I16" i="1"/>
  <c r="I59" i="1"/>
  <c r="I44" i="1"/>
  <c r="I35" i="1"/>
  <c r="I27" i="1"/>
  <c r="I61" i="1"/>
  <c r="I62" i="1"/>
  <c r="I64" i="1"/>
  <c r="D16" i="1"/>
  <c r="D59" i="1"/>
  <c r="D44" i="1"/>
  <c r="D35" i="1"/>
  <c r="D27" i="1"/>
  <c r="D61" i="1"/>
  <c r="D62" i="1"/>
  <c r="D64" i="1"/>
  <c r="Y57" i="1"/>
  <c r="Y56" i="1"/>
  <c r="Y55" i="1"/>
  <c r="Y54" i="1"/>
  <c r="Y53" i="1"/>
  <c r="Y52" i="1"/>
  <c r="Y40" i="1"/>
  <c r="Y39" i="1"/>
  <c r="Y14" i="1"/>
  <c r="Y8" i="1"/>
  <c r="K59" i="5"/>
  <c r="K44" i="5"/>
  <c r="K35" i="5"/>
  <c r="K27" i="5"/>
  <c r="K61" i="5"/>
  <c r="K62" i="5"/>
  <c r="K64" i="5"/>
  <c r="O59" i="5"/>
  <c r="O44" i="5"/>
  <c r="O35" i="5"/>
  <c r="O27" i="5"/>
  <c r="O61" i="5"/>
  <c r="O62" i="5"/>
  <c r="O64" i="5"/>
  <c r="S59" i="5"/>
  <c r="S44" i="5"/>
  <c r="S35" i="5"/>
  <c r="S27" i="5"/>
  <c r="S61" i="5"/>
  <c r="S62" i="5"/>
  <c r="S64" i="5"/>
  <c r="W59" i="5"/>
  <c r="W44" i="5"/>
  <c r="W35" i="5"/>
  <c r="W27" i="5"/>
  <c r="W61" i="5"/>
  <c r="W62" i="5"/>
  <c r="W64" i="5"/>
  <c r="Y64" i="5"/>
  <c r="H61" i="5"/>
  <c r="H62" i="5"/>
  <c r="H64" i="5"/>
  <c r="D16" i="5"/>
  <c r="D59" i="5"/>
  <c r="D44" i="5"/>
  <c r="D35" i="5"/>
  <c r="D27" i="5"/>
  <c r="D61" i="5"/>
  <c r="D62" i="5"/>
  <c r="D64" i="5"/>
  <c r="Y61" i="5"/>
  <c r="Y40" i="5"/>
  <c r="Y39" i="5"/>
  <c r="J42" i="2"/>
  <c r="I42" i="2"/>
  <c r="H42" i="2"/>
  <c r="G42" i="2"/>
  <c r="E42" i="2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Y43" i="5"/>
  <c r="Y32" i="5"/>
  <c r="Y7" i="5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B26" i="4"/>
  <c r="B34" i="4"/>
  <c r="C58" i="4"/>
  <c r="C42" i="4"/>
  <c r="J44" i="2"/>
  <c r="E44" i="2"/>
  <c r="C24" i="4"/>
  <c r="Y20" i="5"/>
  <c r="Y21" i="5"/>
  <c r="Y24" i="5"/>
  <c r="Y25" i="5"/>
  <c r="Y26" i="5"/>
  <c r="Y30" i="5"/>
  <c r="Y31" i="5"/>
  <c r="Y34" i="5"/>
  <c r="Y35" i="5"/>
  <c r="Y41" i="5"/>
  <c r="Y42" i="5"/>
  <c r="Y47" i="5"/>
  <c r="Y48" i="5"/>
  <c r="Y49" i="5"/>
  <c r="Y50" i="5"/>
  <c r="Y57" i="5"/>
  <c r="Y22" i="5"/>
  <c r="B37" i="4"/>
  <c r="B44" i="4"/>
  <c r="C37" i="4"/>
  <c r="Y33" i="5"/>
  <c r="Y58" i="5"/>
  <c r="Y38" i="5"/>
  <c r="Y23" i="5"/>
  <c r="Y21" i="1"/>
  <c r="Y10" i="1"/>
  <c r="Y15" i="1"/>
  <c r="Y41" i="1"/>
  <c r="Y24" i="1"/>
  <c r="Y26" i="1"/>
  <c r="Y30" i="1"/>
  <c r="Y32" i="1"/>
  <c r="Y22" i="1"/>
  <c r="Y25" i="1"/>
  <c r="Y12" i="1"/>
  <c r="Y31" i="1"/>
  <c r="Y34" i="1"/>
  <c r="Y43" i="1"/>
  <c r="Y50" i="1"/>
  <c r="Y48" i="1"/>
  <c r="Y58" i="1"/>
  <c r="Y51" i="1"/>
  <c r="Y49" i="1"/>
  <c r="Y11" i="1"/>
  <c r="Y23" i="1"/>
  <c r="Y42" i="1"/>
  <c r="Y20" i="1"/>
  <c r="Y44" i="5"/>
  <c r="Y59" i="5"/>
  <c r="Y9" i="1"/>
  <c r="Y47" i="1"/>
  <c r="Y13" i="1"/>
  <c r="Y38" i="1"/>
  <c r="Y33" i="1"/>
  <c r="Y7" i="1"/>
  <c r="Y27" i="5"/>
  <c r="B53" i="4"/>
  <c r="B47" i="4"/>
  <c r="B50" i="4"/>
  <c r="C53" i="4"/>
  <c r="N70" i="1"/>
  <c r="D70" i="1"/>
  <c r="K70" i="1"/>
  <c r="P70" i="1"/>
  <c r="R70" i="1"/>
  <c r="J70" i="1"/>
  <c r="O70" i="1"/>
  <c r="S70" i="1"/>
  <c r="L70" i="1"/>
  <c r="T70" i="1"/>
  <c r="Y59" i="1"/>
  <c r="Y27" i="1"/>
  <c r="Y35" i="1"/>
  <c r="Y44" i="1"/>
  <c r="Y62" i="5"/>
  <c r="M70" i="1"/>
  <c r="U70" i="1"/>
  <c r="Q70" i="1"/>
  <c r="Y16" i="1"/>
  <c r="Y61" i="1"/>
  <c r="Y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<sst xmlns="http://schemas.openxmlformats.org/spreadsheetml/2006/main" count="333" uniqueCount="190">
  <si>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</si>
  <si>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</si>
  <si>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</si>
  <si>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</si>
  <si>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</si>
  <si>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</si>
  <si>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</si>
  <si>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</si>
  <si>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</si>
  <si>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</si>
  <si>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</si>
  <si>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</si>
  <si>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</si>
  <si>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</si>
  <si>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</si>
  <si>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</si>
  <si>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</si>
  <si>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</si>
  <si>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</si>
  <si>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</si>
  <si>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</si>
  <si>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</si>
  <si>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</si>
  <si>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</si>
  <si>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</si>
  <si>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</si>
  <si>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</si>
  <si>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</si>
  <si>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</si>
  <si>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</si>
  <si>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</si>
  <si>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</si>
  <si>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</si>
  <si>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</si>
  <si>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</si>
  <si>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</si>
  <si>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</si>
  <si>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</si>
  <si>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</si>
  <si>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</si>
  <si>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</si>
  <si>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</si>
  <si>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</si>
  <si>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</si>
  <si>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</si>
  <si>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</si>
  <si>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</si>
  <si>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</si>
  <si>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</si>
  <si>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</si>
  <si>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</si>
  <si>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</si>
  <si>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</si>
  <si>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</si>
  <si>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</si>
  <si>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</si>
  <si>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</si>
  <si>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</si>
  <si>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</si>
  <si>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</si>
  <si>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</si>
  <si>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</si>
  <si>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</si>
  <si>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</si>
  <si>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</si>
  <si>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</si>
  <si>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</si>
  <si>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</si>
  <si>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</si>
  <si>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</si>
  <si>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</si>
  <si>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</si>
  <si>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</si>
  <si>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</si>
  <si>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</si>
  <si>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</si>
  <si>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</si>
  <si>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</si>
  <si>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</si>
  <si>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</si>
  <si>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</si>
  <si>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</si>
  <si>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</si>
  <si>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</si>
  <si>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</si>
  <si>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</si>
  <si>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</si>
  <si>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</si>
  <si>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</si>
  <si>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</si>
  <si>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</si>
  <si>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</si>
  <si>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</si>
  <si>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</si>
  <si>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</si>
  <si>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</si>
  <si>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</si>
  <si>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</si>
  <si>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</si>
  <si>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</si>
  <si>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</si>
  <si>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</si>
  <si>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</si>
  <si>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</si>
  <si>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</si>
  <si>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</si>
  <si>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</si>
  <si>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</si>
  <si>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</si>
  <si>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</si>
  <si>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</si>
  <si>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</si>
  <si>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</si>
  <si>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</si>
  <si>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</si>
  <si>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</si>
  <si>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</si>
  <si>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</si>
  <si>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</si>
  <si>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</si>
  <si>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</si>
  <si>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</si>
  <si>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</si>
  <si>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</si>
  <si>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</si>
  <si>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</si>
  <si>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</si>
  <si>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</si>
  <si>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</si>
  <si>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</si>
  <si>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</si>
  <si>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</si>
  <si>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</si>
  <si>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</si>
  <si>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</si>
  <si>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</si>
  <si>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</si>
  <si>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</si>
  <si>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</si>
  <si>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</si>
  <si>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</si>
  <si>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</si>
  <si>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</si>
  <si>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</si>
  <si>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</si>
  <si>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</si>
  <si>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</si>
  <si>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</si>
  <si>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</si>
  <si>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</si>
  <si>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</si>
  <si>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</si>
  <si>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</si>
  <si>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</si>
  <si>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</si>
  <si>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</si>
  <si>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</si>
  <si>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</si>
  <si>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</si>
  <si>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</si>
  <si>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</si>
  <si>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</si>
  <si>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</si>
  <si>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</si>
  <si>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</si>
  <si>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</si>
  <si>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</si>
  <si>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</si>
  <si>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</si>
  <si>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</si>
  <si>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</si>
  <si>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</si>
  <si>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</si>
  <si>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</si>
  <si>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</si>
  <si>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</si>
  <si>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</si>
  <si>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</si>
  <si>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</si>
  <si>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</si>
  <si>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</si>
  <si>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</si>
  <si>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</si>
  <si>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ROOTS PUBLIC CHARTER SCHOOL, INC</t>
  </si>
  <si>
    <t>ROSEANNA N. NWAOGU</t>
  </si>
  <si>
    <t>rofoegbu@msn.com</t>
  </si>
  <si>
    <t>202-841-6699</t>
  </si>
  <si>
    <t xml:space="preserve"> </t>
  </si>
  <si>
    <t>FY 2020</t>
  </si>
  <si>
    <t>JULY 1, 2019 TO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</si>
</sst>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0" fillId="0" borderId="0" applyNumberFormat="0" applyFill="0" applyBorder="0" applyAlignment="0" applyProtection="0"/>
  </cellStyleXfs>
  <cellXfs count="132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43" fontId="3" fillId="0" borderId="0" xfId="1" applyFont="1" applyBorder="1"/>
    <xf numFmtId="43" fontId="3" fillId="0" borderId="0" xfId="1" applyFont="1" applyFill="1" applyBorder="1"/>
    <xf numFmtId="165" fontId="3" fillId="2" borderId="2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2" borderId="2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64" fillId="61" borderId="0" xfId="0" applyFont="1" applyFill="1"/>
    <xf numFmtId="43" fontId="22" fillId="0" borderId="0" xfId="1" applyFont="1" applyFill="1" applyBorder="1"/>
    <xf numFmtId="0" fontId="70" fillId="61" borderId="0" xfId="984" applyFill="1"/>
    <xf numFmtId="165" fontId="22" fillId="0" borderId="3" xfId="1" applyNumberFormat="1" applyFont="1" applyFill="1" applyBorder="1"/>
    <xf numFmtId="165" fontId="22" fillId="0" borderId="0" xfId="1" applyNumberFormat="1" applyFont="1" applyBorder="1"/>
    <xf numFmtId="165" fontId="22" fillId="0" borderId="0" xfId="1" applyNumberFormat="1" applyFont="1" applyFill="1" applyBorder="1"/>
    <xf numFmtId="165" fontId="22" fillId="0" borderId="2" xfId="1" applyNumberFormat="1" applyFont="1" applyFill="1" applyBorder="1"/>
    <xf numFmtId="165" fontId="3" fillId="0" borderId="0" xfId="1" applyNumberFormat="1" applyFont="1"/>
    <xf numFmtId="165" fontId="62" fillId="0" borderId="0" xfId="1" applyNumberFormat="1" applyFont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5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16 2" xfId="981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Currency 5 2" xfId="982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4" builtinId="8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11 2" xfId="983" xr:uid="{00000000-0005-0000-0000-000003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6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foegbu@ms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view="pageBreakPreview" zoomScaleSheetLayoutView="100" workbookViewId="0">
      <selection activeCell="B15" sqref="B15"/>
    </sheetView>
  </sheetViews>
  <sheetFormatPr defaultColWidth="9.140625" defaultRowHeight="12.75" x14ac:dyDescent="0.2"/>
  <cols>
    <col min="1" max="1" width="49.7109375" style="72" bestFit="1" customWidth="1"/>
    <col min="2" max="3" width="9.140625" style="72"/>
    <col min="4" max="4" width="52.42578125" style="72" customWidth="1"/>
    <col min="5" max="16384" width="9.140625" style="72"/>
  </cols>
  <sheetData>
    <row r="1" spans="1:1" x14ac:dyDescent="0.2">
      <c r="A1" s="71" t="s">
        <v>135</v>
      </c>
    </row>
    <row r="2" spans="1:1" x14ac:dyDescent="0.2">
      <c r="A2" s="119" t="s">
        <v>183</v>
      </c>
    </row>
    <row r="4" spans="1:1" x14ac:dyDescent="0.2">
      <c r="A4" s="119" t="s">
        <v>184</v>
      </c>
    </row>
    <row r="5" spans="1:1" ht="15" x14ac:dyDescent="0.25">
      <c r="A5" s="121" t="s">
        <v>185</v>
      </c>
    </row>
    <row r="6" spans="1:1" x14ac:dyDescent="0.2">
      <c r="A6" s="119" t="s">
        <v>186</v>
      </c>
    </row>
    <row r="8" spans="1:1" x14ac:dyDescent="0.2">
      <c r="A8" s="119" t="s">
        <v>188</v>
      </c>
    </row>
    <row r="9" spans="1:1" x14ac:dyDescent="0.2">
      <c r="A9" s="119" t="s">
        <v>189</v>
      </c>
    </row>
  </sheetData>
  <hyperlinks>
    <hyperlink ref="A5" r:id="rId1" xr:uid="{00000000-0004-0000-0000-000000000000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C1" sqref="C1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3" t="str">
        <f>'Cover Sheet'!A2</f>
        <v>ROOTS PUBLIC CHARTER SCHOOL, INC</v>
      </c>
    </row>
    <row r="2" spans="1:4" x14ac:dyDescent="0.2">
      <c r="A2" s="3" t="str">
        <f>'Cover Sheet'!A8&amp;" Enrollment Data"</f>
        <v>FY 2020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29" t="s">
        <v>38</v>
      </c>
      <c r="B4" s="128" t="s">
        <v>81</v>
      </c>
      <c r="C4" s="128" t="s">
        <v>122</v>
      </c>
      <c r="D4" s="128" t="s">
        <v>121</v>
      </c>
    </row>
    <row r="5" spans="1:4" ht="16.5" customHeight="1" x14ac:dyDescent="0.2">
      <c r="A5" s="130"/>
      <c r="B5" s="128"/>
      <c r="C5" s="128"/>
      <c r="D5" s="128"/>
    </row>
    <row r="6" spans="1:4" ht="12.75" customHeight="1" x14ac:dyDescent="0.2">
      <c r="A6" s="8" t="s">
        <v>39</v>
      </c>
      <c r="B6" s="36">
        <v>12</v>
      </c>
      <c r="C6" s="37">
        <v>14</v>
      </c>
      <c r="D6" s="37"/>
    </row>
    <row r="7" spans="1:4" ht="12.75" customHeight="1" x14ac:dyDescent="0.2">
      <c r="A7" s="8" t="s">
        <v>40</v>
      </c>
      <c r="B7" s="36">
        <v>26</v>
      </c>
      <c r="C7" s="37">
        <v>27</v>
      </c>
      <c r="D7" s="37"/>
    </row>
    <row r="8" spans="1:4" ht="12.75" customHeight="1" x14ac:dyDescent="0.2">
      <c r="A8" s="8" t="s">
        <v>41</v>
      </c>
      <c r="B8" s="36">
        <v>23</v>
      </c>
      <c r="C8" s="37">
        <v>20</v>
      </c>
      <c r="D8" s="37"/>
    </row>
    <row r="9" spans="1:4" ht="12.75" customHeight="1" x14ac:dyDescent="0.2">
      <c r="A9" s="8" t="s">
        <v>42</v>
      </c>
      <c r="B9" s="36">
        <v>10</v>
      </c>
      <c r="C9" s="37">
        <v>18</v>
      </c>
      <c r="D9" s="37"/>
    </row>
    <row r="10" spans="1:4" ht="12.75" customHeight="1" x14ac:dyDescent="0.2">
      <c r="A10" s="8" t="s">
        <v>43</v>
      </c>
      <c r="B10" s="36">
        <v>13</v>
      </c>
      <c r="C10" s="37">
        <v>11</v>
      </c>
      <c r="D10" s="37"/>
    </row>
    <row r="11" spans="1:4" ht="12.75" customHeight="1" x14ac:dyDescent="0.2">
      <c r="A11" s="8" t="s">
        <v>44</v>
      </c>
      <c r="B11" s="36">
        <v>13</v>
      </c>
      <c r="C11" s="37">
        <v>13</v>
      </c>
      <c r="D11" s="37"/>
    </row>
    <row r="12" spans="1:4" ht="12.75" customHeight="1" x14ac:dyDescent="0.2">
      <c r="A12" s="8" t="s">
        <v>45</v>
      </c>
      <c r="B12" s="36">
        <v>5</v>
      </c>
      <c r="C12" s="37">
        <v>6</v>
      </c>
      <c r="D12" s="37"/>
    </row>
    <row r="13" spans="1:4" ht="12.75" customHeight="1" x14ac:dyDescent="0.2">
      <c r="A13" s="8" t="s">
        <v>46</v>
      </c>
      <c r="B13" s="36">
        <v>7</v>
      </c>
      <c r="C13" s="37">
        <v>6</v>
      </c>
      <c r="D13" s="37"/>
    </row>
    <row r="14" spans="1:4" ht="12.75" customHeight="1" x14ac:dyDescent="0.2">
      <c r="A14" s="9" t="s">
        <v>47</v>
      </c>
      <c r="B14" s="36"/>
      <c r="C14" s="37"/>
      <c r="D14" s="37"/>
    </row>
    <row r="15" spans="1:4" ht="12.75" customHeight="1" x14ac:dyDescent="0.2">
      <c r="A15" s="9" t="s">
        <v>48</v>
      </c>
      <c r="B15" s="36"/>
      <c r="C15" s="37"/>
      <c r="D15" s="37"/>
    </row>
    <row r="16" spans="1:4" ht="12.75" customHeight="1" x14ac:dyDescent="0.2">
      <c r="A16" s="9" t="s">
        <v>49</v>
      </c>
      <c r="B16" s="36"/>
      <c r="C16" s="37"/>
      <c r="D16" s="37"/>
    </row>
    <row r="17" spans="1:4" ht="12.75" customHeight="1" x14ac:dyDescent="0.2">
      <c r="A17" s="8" t="s">
        <v>50</v>
      </c>
      <c r="B17" s="36"/>
      <c r="C17" s="37"/>
      <c r="D17" s="37"/>
    </row>
    <row r="18" spans="1:4" ht="12.75" customHeight="1" x14ac:dyDescent="0.2">
      <c r="A18" s="8" t="s">
        <v>51</v>
      </c>
      <c r="B18" s="36"/>
      <c r="C18" s="37"/>
      <c r="D18" s="37"/>
    </row>
    <row r="19" spans="1:4" ht="12.75" customHeight="1" x14ac:dyDescent="0.2">
      <c r="A19" s="8" t="s">
        <v>52</v>
      </c>
      <c r="B19" s="36"/>
      <c r="C19" s="37"/>
      <c r="D19" s="37"/>
    </row>
    <row r="20" spans="1:4" ht="12.75" customHeight="1" x14ac:dyDescent="0.2">
      <c r="A20" s="8" t="s">
        <v>53</v>
      </c>
      <c r="B20" s="36"/>
      <c r="C20" s="37"/>
      <c r="D20" s="37"/>
    </row>
    <row r="21" spans="1:4" ht="12.75" customHeight="1" x14ac:dyDescent="0.2">
      <c r="A21" s="8" t="s">
        <v>54</v>
      </c>
      <c r="B21" s="36"/>
      <c r="C21" s="37"/>
      <c r="D21" s="37"/>
    </row>
    <row r="22" spans="1:4" ht="12.75" customHeight="1" x14ac:dyDescent="0.2">
      <c r="A22" s="8" t="s">
        <v>55</v>
      </c>
      <c r="B22" s="36"/>
      <c r="C22" s="37"/>
      <c r="D22" s="37"/>
    </row>
    <row r="23" spans="1:4" ht="13.5" customHeight="1" x14ac:dyDescent="0.2">
      <c r="A23" s="9" t="s">
        <v>56</v>
      </c>
      <c r="B23" s="36"/>
      <c r="C23" s="37"/>
      <c r="D23" s="37"/>
    </row>
    <row r="24" spans="1:4" x14ac:dyDescent="0.2">
      <c r="A24" s="17" t="s">
        <v>57</v>
      </c>
      <c r="B24" s="13">
        <f>SUM(B6:B23)</f>
        <v>109</v>
      </c>
      <c r="C24" s="13">
        <f>SUM(C6:C23)</f>
        <v>115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6">
        <v>3</v>
      </c>
      <c r="C27" s="37">
        <v>3</v>
      </c>
      <c r="D27" s="37"/>
    </row>
    <row r="28" spans="1:4" ht="12.75" customHeight="1" x14ac:dyDescent="0.2">
      <c r="A28" s="8" t="s">
        <v>60</v>
      </c>
      <c r="B28" s="36"/>
      <c r="C28" s="37"/>
      <c r="D28" s="37"/>
    </row>
    <row r="29" spans="1:4" ht="12.75" customHeight="1" x14ac:dyDescent="0.2">
      <c r="A29" s="8" t="s">
        <v>61</v>
      </c>
      <c r="B29" s="36"/>
      <c r="C29" s="37"/>
      <c r="D29" s="37"/>
    </row>
    <row r="30" spans="1:4" ht="12.75" customHeight="1" x14ac:dyDescent="0.2">
      <c r="A30" s="8" t="s">
        <v>62</v>
      </c>
      <c r="B30" s="36">
        <v>1</v>
      </c>
      <c r="C30" s="37">
        <v>1</v>
      </c>
      <c r="D30" s="37"/>
    </row>
    <row r="31" spans="1:4" ht="13.5" customHeight="1" x14ac:dyDescent="0.2">
      <c r="A31" s="17" t="s">
        <v>63</v>
      </c>
      <c r="B31" s="13">
        <f>SUM(B27:B30)</f>
        <v>4</v>
      </c>
      <c r="C31" s="13">
        <f>SUM(C27:C30)</f>
        <v>4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8">
        <v>5</v>
      </c>
      <c r="C35" s="39">
        <v>5</v>
      </c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40"/>
      <c r="C38" s="37"/>
      <c r="D38" s="37"/>
    </row>
    <row r="39" spans="1:6" ht="12.75" customHeight="1" x14ac:dyDescent="0.2">
      <c r="A39" s="7" t="s">
        <v>68</v>
      </c>
      <c r="B39" s="40"/>
      <c r="C39" s="37"/>
      <c r="D39" s="37"/>
    </row>
    <row r="40" spans="1:6" ht="12.75" customHeight="1" x14ac:dyDescent="0.2">
      <c r="A40" s="7" t="s">
        <v>69</v>
      </c>
      <c r="B40" s="40"/>
      <c r="C40" s="37"/>
      <c r="D40" s="37"/>
      <c r="F40" s="4"/>
    </row>
    <row r="41" spans="1:6" ht="12.75" customHeight="1" x14ac:dyDescent="0.2">
      <c r="A41" s="7" t="s">
        <v>70</v>
      </c>
      <c r="B41" s="40"/>
      <c r="C41" s="37"/>
      <c r="D41" s="37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41"/>
      <c r="C45" s="39"/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8"/>
      <c r="C48" s="39"/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8">
        <v>54</v>
      </c>
      <c r="C51" s="39">
        <v>54</v>
      </c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42"/>
      <c r="C54" s="37"/>
      <c r="D54" s="37"/>
      <c r="F54" s="4"/>
    </row>
    <row r="55" spans="1:6" ht="12.75" customHeight="1" x14ac:dyDescent="0.2">
      <c r="A55" s="7" t="s">
        <v>77</v>
      </c>
      <c r="B55" s="42"/>
      <c r="C55" s="37"/>
      <c r="D55" s="37"/>
      <c r="F55" s="4"/>
    </row>
    <row r="56" spans="1:6" ht="12.75" customHeight="1" x14ac:dyDescent="0.2">
      <c r="A56" s="7" t="s">
        <v>78</v>
      </c>
      <c r="B56" s="42"/>
      <c r="C56" s="37"/>
      <c r="D56" s="37"/>
      <c r="F56" s="4"/>
    </row>
    <row r="57" spans="1:6" ht="12.75" customHeight="1" x14ac:dyDescent="0.2">
      <c r="A57" s="7" t="s">
        <v>79</v>
      </c>
      <c r="B57" s="42"/>
      <c r="C57" s="37"/>
      <c r="D57" s="37"/>
      <c r="F57" s="4"/>
    </row>
    <row r="58" spans="1:6" ht="14.25" customHeight="1" x14ac:dyDescent="0.2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AA93"/>
  <sheetViews>
    <sheetView showGridLines="0" tabSelected="1" view="pageBreakPreview" topLeftCell="C1" zoomScaleSheetLayoutView="100" workbookViewId="0">
      <selection activeCell="V1" sqref="V1"/>
    </sheetView>
  </sheetViews>
  <sheetFormatPr defaultColWidth="9.140625" defaultRowHeight="12.75" customHeight="1" x14ac:dyDescent="0.2"/>
  <cols>
    <col min="1" max="1" width="1.85546875" style="43" customWidth="1"/>
    <col min="2" max="2" width="45.85546875" style="43" bestFit="1" customWidth="1"/>
    <col min="3" max="3" width="2.85546875" style="43" customWidth="1"/>
    <col min="4" max="4" width="12.85546875" style="43" customWidth="1"/>
    <col min="5" max="5" width="2.7109375" style="2" customWidth="1"/>
    <col min="6" max="6" width="10.7109375" style="44" customWidth="1"/>
    <col min="7" max="7" width="2.7109375" style="2" customWidth="1"/>
    <col min="8" max="23" width="10.7109375" style="43" customWidth="1"/>
    <col min="24" max="24" width="2.7109375" style="43" customWidth="1"/>
    <col min="25" max="25" width="14.85546875" style="43" customWidth="1"/>
    <col min="26" max="16384" width="9.140625" style="43"/>
  </cols>
  <sheetData>
    <row r="1" spans="1:27" ht="12.75" customHeight="1" x14ac:dyDescent="0.2">
      <c r="A1" s="62" t="str">
        <f>'Cover Sheet'!A2</f>
        <v>ROOTS PUBLIC CHARTER SCHOOL, INC</v>
      </c>
      <c r="B1" s="62"/>
    </row>
    <row r="2" spans="1:27" ht="12.75" customHeight="1" x14ac:dyDescent="0.2">
      <c r="A2" s="43" t="str">
        <f>'Cover Sheet'!A8&amp;" Annual Budget"</f>
        <v>FY 2020 Annual Budget</v>
      </c>
    </row>
    <row r="3" spans="1:27" x14ac:dyDescent="0.2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7" x14ac:dyDescent="0.2">
      <c r="A4" s="2"/>
      <c r="B4" s="2"/>
      <c r="C4" s="45"/>
      <c r="D4" s="49" t="s">
        <v>148</v>
      </c>
      <c r="E4" s="50"/>
      <c r="F4" s="50"/>
      <c r="G4" s="50"/>
      <c r="H4" s="49" t="s">
        <v>136</v>
      </c>
      <c r="I4" s="49" t="s">
        <v>137</v>
      </c>
      <c r="J4" s="49" t="s">
        <v>138</v>
      </c>
      <c r="K4" s="49" t="s">
        <v>82</v>
      </c>
      <c r="L4" s="49" t="s">
        <v>139</v>
      </c>
      <c r="M4" s="49" t="s">
        <v>140</v>
      </c>
      <c r="N4" s="49" t="s">
        <v>141</v>
      </c>
      <c r="O4" s="49" t="s">
        <v>83</v>
      </c>
      <c r="P4" s="49" t="s">
        <v>142</v>
      </c>
      <c r="Q4" s="49" t="s">
        <v>143</v>
      </c>
      <c r="R4" s="49" t="s">
        <v>144</v>
      </c>
      <c r="S4" s="49" t="s">
        <v>84</v>
      </c>
      <c r="T4" s="49" t="s">
        <v>145</v>
      </c>
      <c r="U4" s="49" t="s">
        <v>146</v>
      </c>
      <c r="V4" s="49" t="s">
        <v>147</v>
      </c>
      <c r="W4" s="49" t="s">
        <v>85</v>
      </c>
      <c r="X4" s="45"/>
      <c r="Y4" s="49" t="s">
        <v>149</v>
      </c>
    </row>
    <row r="5" spans="1:27" x14ac:dyDescent="0.2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7" x14ac:dyDescent="0.2">
      <c r="A6" s="53" t="s">
        <v>4</v>
      </c>
      <c r="B6" s="2"/>
      <c r="C6" s="45"/>
      <c r="K6" s="126"/>
      <c r="X6" s="45"/>
    </row>
    <row r="7" spans="1:27" x14ac:dyDescent="0.2">
      <c r="A7" s="46"/>
      <c r="B7" s="46" t="s">
        <v>152</v>
      </c>
      <c r="C7" s="45"/>
      <c r="D7" s="54">
        <v>1416354</v>
      </c>
      <c r="E7" s="55"/>
      <c r="F7" s="55"/>
      <c r="G7" s="55"/>
      <c r="H7" s="54">
        <f>123516-2649</f>
        <v>120867</v>
      </c>
      <c r="I7" s="54">
        <f>+H7</f>
        <v>120867</v>
      </c>
      <c r="J7" s="54">
        <f>+H7</f>
        <v>120867</v>
      </c>
      <c r="K7" s="115">
        <f>SUM(H7:J7)</f>
        <v>362601</v>
      </c>
      <c r="L7" s="54">
        <f>+H7</f>
        <v>120867</v>
      </c>
      <c r="M7" s="54">
        <f>+H7</f>
        <v>120867</v>
      </c>
      <c r="N7" s="54">
        <f>+H7</f>
        <v>120867</v>
      </c>
      <c r="O7" s="55">
        <f>SUM(L7:N7)</f>
        <v>362601</v>
      </c>
      <c r="P7" s="54">
        <f>+H7</f>
        <v>120867</v>
      </c>
      <c r="Q7" s="54">
        <f>+H7</f>
        <v>120867</v>
      </c>
      <c r="R7" s="54">
        <f>+H7</f>
        <v>120867</v>
      </c>
      <c r="S7" s="55">
        <f>SUM(P7:R7)</f>
        <v>362601</v>
      </c>
      <c r="T7" s="54">
        <f>+H7</f>
        <v>120867</v>
      </c>
      <c r="U7" s="54">
        <f>+H7</f>
        <v>120867</v>
      </c>
      <c r="V7" s="54">
        <v>152657</v>
      </c>
      <c r="W7" s="55">
        <f>SUM(T7:V7)</f>
        <v>394391</v>
      </c>
      <c r="X7" s="45"/>
      <c r="Y7" s="47">
        <f>SUM(K7,O7,S7,W7)</f>
        <v>1482194</v>
      </c>
    </row>
    <row r="8" spans="1:27" x14ac:dyDescent="0.2">
      <c r="A8" s="46"/>
      <c r="B8" s="46" t="s">
        <v>153</v>
      </c>
      <c r="C8" s="45"/>
      <c r="D8" s="54">
        <v>192057</v>
      </c>
      <c r="E8" s="55"/>
      <c r="F8" s="55"/>
      <c r="G8" s="55"/>
      <c r="H8" s="54">
        <v>16333</v>
      </c>
      <c r="I8" s="54">
        <v>16333</v>
      </c>
      <c r="J8" s="54">
        <f>+H8</f>
        <v>16333</v>
      </c>
      <c r="K8" s="115">
        <f t="shared" ref="K8:K15" si="1">SUM(H8:J8)</f>
        <v>48999</v>
      </c>
      <c r="L8" s="54">
        <f>+H8</f>
        <v>16333</v>
      </c>
      <c r="M8" s="54">
        <f>+H8</f>
        <v>16333</v>
      </c>
      <c r="N8" s="54">
        <f>+H8</f>
        <v>16333</v>
      </c>
      <c r="O8" s="55">
        <f t="shared" ref="O8:O15" si="2">SUM(L8:N8)</f>
        <v>48999</v>
      </c>
      <c r="P8" s="54">
        <f>+H8</f>
        <v>16333</v>
      </c>
      <c r="Q8" s="54">
        <f>+H8</f>
        <v>16333</v>
      </c>
      <c r="R8" s="54">
        <f>+H8</f>
        <v>16333</v>
      </c>
      <c r="S8" s="55">
        <f t="shared" ref="S8:S15" si="3">SUM(P8:R8)</f>
        <v>48999</v>
      </c>
      <c r="T8" s="54">
        <f>+H8</f>
        <v>16333</v>
      </c>
      <c r="U8" s="54">
        <f>+H8</f>
        <v>16333</v>
      </c>
      <c r="V8" s="54">
        <v>16337</v>
      </c>
      <c r="W8" s="55">
        <f t="shared" ref="W8:W15" si="4">SUM(T8:V8)</f>
        <v>49003</v>
      </c>
      <c r="X8" s="45"/>
      <c r="Y8" s="47">
        <f t="shared" ref="Y8:Y15" si="5">SUM(K8,O8,S8,W8)</f>
        <v>196000</v>
      </c>
    </row>
    <row r="9" spans="1:27" x14ac:dyDescent="0.2">
      <c r="A9" s="46"/>
      <c r="B9" s="46" t="s">
        <v>5</v>
      </c>
      <c r="C9" s="45"/>
      <c r="D9" s="54">
        <v>363492</v>
      </c>
      <c r="E9" s="55"/>
      <c r="F9" s="55"/>
      <c r="G9" s="55"/>
      <c r="H9" s="54">
        <v>31958</v>
      </c>
      <c r="I9" s="54">
        <v>31958</v>
      </c>
      <c r="J9" s="54">
        <f t="shared" ref="J9:J15" si="6">+H9</f>
        <v>31958</v>
      </c>
      <c r="K9" s="115">
        <f t="shared" ref="K9:K15" si="7">SUM(H9:J9)</f>
        <v>95874</v>
      </c>
      <c r="L9" s="54">
        <f t="shared" ref="L9:L15" si="8">+H9</f>
        <v>31958</v>
      </c>
      <c r="M9" s="54">
        <f t="shared" ref="M9:M15" si="9">+H9</f>
        <v>31958</v>
      </c>
      <c r="N9" s="54">
        <f t="shared" ref="N9:N15" si="10">+H9</f>
        <v>31958</v>
      </c>
      <c r="O9" s="115">
        <f t="shared" ref="O9:O15" si="11">SUM(L9:N9)</f>
        <v>95874</v>
      </c>
      <c r="P9" s="54">
        <f t="shared" ref="P9:P15" si="12">+H9</f>
        <v>31958</v>
      </c>
      <c r="Q9" s="54">
        <f t="shared" ref="Q9:Q15" si="13">+H9</f>
        <v>31958</v>
      </c>
      <c r="R9" s="54">
        <f t="shared" ref="R9:R15" si="14">+H9</f>
        <v>31958</v>
      </c>
      <c r="S9" s="115">
        <f t="shared" ref="S9:S15" si="15">SUM(P9:R9)</f>
        <v>95874</v>
      </c>
      <c r="T9" s="54">
        <f t="shared" ref="T9:T15" si="16">+H9</f>
        <v>31958</v>
      </c>
      <c r="U9" s="54">
        <v>31958</v>
      </c>
      <c r="V9" s="54">
        <v>31962</v>
      </c>
      <c r="W9" s="55">
        <f t="shared" si="4"/>
        <v>95878</v>
      </c>
      <c r="X9" s="45"/>
      <c r="Y9" s="47">
        <f>SUM(K9,O9,S9,W9)</f>
        <v>383500</v>
      </c>
    </row>
    <row r="10" spans="1:27" x14ac:dyDescent="0.2">
      <c r="A10" s="46"/>
      <c r="B10" s="46" t="s">
        <v>166</v>
      </c>
      <c r="C10" s="45"/>
      <c r="D10" s="54">
        <v>182000</v>
      </c>
      <c r="E10" s="55"/>
      <c r="F10" s="55"/>
      <c r="G10" s="55"/>
      <c r="H10" s="54">
        <f>15167</f>
        <v>15167</v>
      </c>
      <c r="I10" s="54">
        <f t="shared" ref="I9:I15" si="17">+H10</f>
        <v>15167</v>
      </c>
      <c r="J10" s="54">
        <f t="shared" si="6"/>
        <v>15167</v>
      </c>
      <c r="K10" s="115">
        <f t="shared" si="7"/>
        <v>45501</v>
      </c>
      <c r="L10" s="54">
        <f t="shared" si="8"/>
        <v>15167</v>
      </c>
      <c r="M10" s="54">
        <f t="shared" si="9"/>
        <v>15167</v>
      </c>
      <c r="N10" s="54">
        <f t="shared" si="10"/>
        <v>15167</v>
      </c>
      <c r="O10" s="115">
        <f t="shared" si="11"/>
        <v>45501</v>
      </c>
      <c r="P10" s="54">
        <f t="shared" si="12"/>
        <v>15167</v>
      </c>
      <c r="Q10" s="54">
        <f t="shared" si="13"/>
        <v>15167</v>
      </c>
      <c r="R10" s="54">
        <f t="shared" si="14"/>
        <v>15167</v>
      </c>
      <c r="S10" s="115">
        <f t="shared" si="15"/>
        <v>45501</v>
      </c>
      <c r="T10" s="54">
        <f t="shared" si="16"/>
        <v>15167</v>
      </c>
      <c r="U10" s="54">
        <f t="shared" ref="U9:U15" si="18">+H10</f>
        <v>15167</v>
      </c>
      <c r="V10" s="54">
        <v>15163</v>
      </c>
      <c r="W10" s="55">
        <f t="shared" si="4"/>
        <v>45497</v>
      </c>
      <c r="X10" s="45"/>
      <c r="Y10" s="47">
        <f t="shared" si="5"/>
        <v>182000</v>
      </c>
    </row>
    <row r="11" spans="1:27" x14ac:dyDescent="0.2">
      <c r="A11" s="46"/>
      <c r="B11" s="46" t="s">
        <v>6</v>
      </c>
      <c r="C11" s="45"/>
      <c r="D11" s="54">
        <v>10000</v>
      </c>
      <c r="E11" s="55"/>
      <c r="F11" s="55"/>
      <c r="G11" s="55"/>
      <c r="H11" s="54">
        <v>83</v>
      </c>
      <c r="I11" s="54">
        <f t="shared" si="17"/>
        <v>83</v>
      </c>
      <c r="J11" s="54">
        <f t="shared" si="6"/>
        <v>83</v>
      </c>
      <c r="K11" s="115">
        <f t="shared" si="7"/>
        <v>249</v>
      </c>
      <c r="L11" s="54">
        <f t="shared" si="8"/>
        <v>83</v>
      </c>
      <c r="M11" s="54">
        <f t="shared" si="9"/>
        <v>83</v>
      </c>
      <c r="N11" s="54">
        <f t="shared" si="10"/>
        <v>83</v>
      </c>
      <c r="O11" s="115">
        <f t="shared" si="11"/>
        <v>249</v>
      </c>
      <c r="P11" s="54">
        <f t="shared" si="12"/>
        <v>83</v>
      </c>
      <c r="Q11" s="54">
        <f t="shared" si="13"/>
        <v>83</v>
      </c>
      <c r="R11" s="54">
        <f t="shared" si="14"/>
        <v>83</v>
      </c>
      <c r="S11" s="115">
        <f t="shared" si="15"/>
        <v>249</v>
      </c>
      <c r="T11" s="54">
        <f t="shared" si="16"/>
        <v>83</v>
      </c>
      <c r="U11" s="54">
        <v>83</v>
      </c>
      <c r="V11" s="54">
        <v>87</v>
      </c>
      <c r="W11" s="55">
        <f t="shared" si="4"/>
        <v>253</v>
      </c>
      <c r="X11" s="45"/>
      <c r="Y11" s="47">
        <f t="shared" si="5"/>
        <v>1000</v>
      </c>
      <c r="AA11" s="43" t="s">
        <v>187</v>
      </c>
    </row>
    <row r="12" spans="1:27" x14ac:dyDescent="0.2">
      <c r="A12" s="46"/>
      <c r="B12" s="46" t="s">
        <v>7</v>
      </c>
      <c r="C12" s="45"/>
      <c r="D12" s="54">
        <v>5000</v>
      </c>
      <c r="E12" s="55"/>
      <c r="F12" s="55"/>
      <c r="G12" s="55"/>
      <c r="H12" s="54">
        <v>83</v>
      </c>
      <c r="I12" s="54">
        <f t="shared" si="17"/>
        <v>83</v>
      </c>
      <c r="J12" s="54">
        <f t="shared" si="6"/>
        <v>83</v>
      </c>
      <c r="K12" s="115">
        <f t="shared" si="7"/>
        <v>249</v>
      </c>
      <c r="L12" s="54">
        <f t="shared" si="8"/>
        <v>83</v>
      </c>
      <c r="M12" s="54">
        <f t="shared" si="9"/>
        <v>83</v>
      </c>
      <c r="N12" s="54">
        <f t="shared" si="10"/>
        <v>83</v>
      </c>
      <c r="O12" s="115">
        <f t="shared" si="11"/>
        <v>249</v>
      </c>
      <c r="P12" s="54">
        <f t="shared" si="12"/>
        <v>83</v>
      </c>
      <c r="Q12" s="54">
        <f t="shared" si="13"/>
        <v>83</v>
      </c>
      <c r="R12" s="54">
        <f t="shared" si="14"/>
        <v>83</v>
      </c>
      <c r="S12" s="115">
        <f t="shared" si="15"/>
        <v>249</v>
      </c>
      <c r="T12" s="54">
        <f t="shared" si="16"/>
        <v>83</v>
      </c>
      <c r="U12" s="54">
        <v>83</v>
      </c>
      <c r="V12" s="54">
        <v>87</v>
      </c>
      <c r="W12" s="55">
        <f t="shared" si="4"/>
        <v>253</v>
      </c>
      <c r="X12" s="45"/>
      <c r="Y12" s="47">
        <f t="shared" si="5"/>
        <v>1000</v>
      </c>
      <c r="AA12" s="43" t="s">
        <v>187</v>
      </c>
    </row>
    <row r="13" spans="1:27" x14ac:dyDescent="0.2">
      <c r="A13" s="46"/>
      <c r="B13" s="46" t="s">
        <v>8</v>
      </c>
      <c r="C13" s="45"/>
      <c r="D13" s="54">
        <v>2700</v>
      </c>
      <c r="E13" s="55"/>
      <c r="F13" s="55"/>
      <c r="G13" s="55"/>
      <c r="H13" s="54">
        <v>225</v>
      </c>
      <c r="I13" s="54">
        <f t="shared" si="17"/>
        <v>225</v>
      </c>
      <c r="J13" s="54">
        <f t="shared" si="6"/>
        <v>225</v>
      </c>
      <c r="K13" s="115">
        <f t="shared" si="7"/>
        <v>675</v>
      </c>
      <c r="L13" s="54">
        <f t="shared" si="8"/>
        <v>225</v>
      </c>
      <c r="M13" s="54">
        <f t="shared" si="9"/>
        <v>225</v>
      </c>
      <c r="N13" s="54">
        <f t="shared" si="10"/>
        <v>225</v>
      </c>
      <c r="O13" s="115">
        <f t="shared" si="11"/>
        <v>675</v>
      </c>
      <c r="P13" s="54">
        <f t="shared" si="12"/>
        <v>225</v>
      </c>
      <c r="Q13" s="54">
        <f t="shared" si="13"/>
        <v>225</v>
      </c>
      <c r="R13" s="54">
        <f t="shared" si="14"/>
        <v>225</v>
      </c>
      <c r="S13" s="115">
        <f t="shared" si="15"/>
        <v>675</v>
      </c>
      <c r="T13" s="54">
        <f t="shared" si="16"/>
        <v>225</v>
      </c>
      <c r="U13" s="54">
        <f t="shared" si="18"/>
        <v>225</v>
      </c>
      <c r="V13" s="54">
        <v>225</v>
      </c>
      <c r="W13" s="55">
        <f t="shared" si="4"/>
        <v>675</v>
      </c>
      <c r="X13" s="45"/>
      <c r="Y13" s="47">
        <f t="shared" si="5"/>
        <v>2700</v>
      </c>
    </row>
    <row r="14" spans="1:27" x14ac:dyDescent="0.2">
      <c r="A14" s="46"/>
      <c r="B14" s="46" t="s">
        <v>154</v>
      </c>
      <c r="C14" s="45"/>
      <c r="D14" s="114">
        <v>0</v>
      </c>
      <c r="E14" s="55"/>
      <c r="F14" s="55"/>
      <c r="G14" s="55"/>
      <c r="H14" s="114"/>
      <c r="I14" s="54">
        <f t="shared" si="17"/>
        <v>0</v>
      </c>
      <c r="J14" s="54">
        <f t="shared" si="6"/>
        <v>0</v>
      </c>
      <c r="K14" s="115">
        <f t="shared" si="7"/>
        <v>0</v>
      </c>
      <c r="L14" s="54">
        <f t="shared" si="8"/>
        <v>0</v>
      </c>
      <c r="M14" s="54">
        <f t="shared" si="9"/>
        <v>0</v>
      </c>
      <c r="N14" s="54">
        <f t="shared" si="10"/>
        <v>0</v>
      </c>
      <c r="O14" s="115">
        <f t="shared" si="11"/>
        <v>0</v>
      </c>
      <c r="P14" s="54">
        <f t="shared" si="12"/>
        <v>0</v>
      </c>
      <c r="Q14" s="54">
        <f t="shared" si="13"/>
        <v>0</v>
      </c>
      <c r="R14" s="54">
        <f t="shared" si="14"/>
        <v>0</v>
      </c>
      <c r="S14" s="115">
        <f t="shared" si="15"/>
        <v>0</v>
      </c>
      <c r="T14" s="54">
        <f t="shared" si="16"/>
        <v>0</v>
      </c>
      <c r="U14" s="54">
        <f t="shared" si="18"/>
        <v>0</v>
      </c>
      <c r="V14" s="54">
        <f t="shared" ref="V9:V15" si="19">+H14</f>
        <v>0</v>
      </c>
      <c r="W14" s="55">
        <f t="shared" si="4"/>
        <v>0</v>
      </c>
      <c r="X14" s="45"/>
      <c r="Y14" s="47">
        <f t="shared" si="5"/>
        <v>0</v>
      </c>
    </row>
    <row r="15" spans="1:27" x14ac:dyDescent="0.2">
      <c r="A15" s="46"/>
      <c r="B15" s="46" t="s">
        <v>9</v>
      </c>
      <c r="C15" s="45"/>
      <c r="D15" s="54">
        <f>25000+6213</f>
        <v>31213</v>
      </c>
      <c r="E15" s="55"/>
      <c r="F15" s="55"/>
      <c r="G15" s="55"/>
      <c r="H15" s="54">
        <v>2083</v>
      </c>
      <c r="I15" s="54">
        <f t="shared" si="17"/>
        <v>2083</v>
      </c>
      <c r="J15" s="54">
        <f t="shared" si="6"/>
        <v>2083</v>
      </c>
      <c r="K15" s="115">
        <f t="shared" si="7"/>
        <v>6249</v>
      </c>
      <c r="L15" s="54">
        <f t="shared" si="8"/>
        <v>2083</v>
      </c>
      <c r="M15" s="54">
        <f t="shared" si="9"/>
        <v>2083</v>
      </c>
      <c r="N15" s="54">
        <f t="shared" si="10"/>
        <v>2083</v>
      </c>
      <c r="O15" s="115">
        <f t="shared" si="11"/>
        <v>6249</v>
      </c>
      <c r="P15" s="54">
        <f t="shared" si="12"/>
        <v>2083</v>
      </c>
      <c r="Q15" s="54">
        <f t="shared" si="13"/>
        <v>2083</v>
      </c>
      <c r="R15" s="54">
        <f t="shared" si="14"/>
        <v>2083</v>
      </c>
      <c r="S15" s="115">
        <f t="shared" si="15"/>
        <v>6249</v>
      </c>
      <c r="T15" s="54">
        <f t="shared" si="16"/>
        <v>2083</v>
      </c>
      <c r="U15" s="54">
        <v>2083</v>
      </c>
      <c r="V15" s="54">
        <v>2087</v>
      </c>
      <c r="W15" s="55">
        <f t="shared" si="4"/>
        <v>6253</v>
      </c>
      <c r="X15" s="45"/>
      <c r="Y15" s="48">
        <f t="shared" si="5"/>
        <v>25000</v>
      </c>
    </row>
    <row r="16" spans="1:27" x14ac:dyDescent="0.2">
      <c r="A16" s="46"/>
      <c r="B16" s="56" t="s">
        <v>10</v>
      </c>
      <c r="C16" s="45"/>
      <c r="D16" s="122">
        <f>SUM(D7:D15)</f>
        <v>2202816</v>
      </c>
      <c r="E16" s="102"/>
      <c r="F16" s="102"/>
      <c r="G16" s="102"/>
      <c r="H16" s="122">
        <f>SUM(H7:H15)</f>
        <v>186799</v>
      </c>
      <c r="I16" s="122">
        <f>SUM(I7:I15)</f>
        <v>186799</v>
      </c>
      <c r="J16" s="122">
        <f>SUM(J7:J15)</f>
        <v>186799</v>
      </c>
      <c r="K16" s="122">
        <f>SUM(H16:J16)</f>
        <v>560397</v>
      </c>
      <c r="L16" s="122">
        <f>SUM(L7:L15)</f>
        <v>186799</v>
      </c>
      <c r="M16" s="122">
        <f>SUM(M7:M15)</f>
        <v>186799</v>
      </c>
      <c r="N16" s="122">
        <f>SUM(N7:N15)</f>
        <v>186799</v>
      </c>
      <c r="O16" s="122">
        <f>SUM(L16:N16)</f>
        <v>560397</v>
      </c>
      <c r="P16" s="122">
        <f>SUM(P7:P15)</f>
        <v>186799</v>
      </c>
      <c r="Q16" s="122">
        <f>SUM(Q7:Q15)</f>
        <v>186799</v>
      </c>
      <c r="R16" s="122">
        <f>SUM(R7:R15)</f>
        <v>186799</v>
      </c>
      <c r="S16" s="122">
        <f>SUM(P16:R16)</f>
        <v>560397</v>
      </c>
      <c r="T16" s="122">
        <f>SUM(T7:T15)</f>
        <v>186799</v>
      </c>
      <c r="U16" s="122">
        <f>SUM(U7:U15)</f>
        <v>186799</v>
      </c>
      <c r="V16" s="122">
        <f>SUM(V7:V15)</f>
        <v>218605</v>
      </c>
      <c r="W16" s="122">
        <f>SUM(T16:V16)</f>
        <v>592203</v>
      </c>
      <c r="X16" s="127"/>
      <c r="Y16" s="126">
        <f>SUM(K16,O16,S16,W16)</f>
        <v>2273394</v>
      </c>
    </row>
    <row r="17" spans="1:25" x14ac:dyDescent="0.2">
      <c r="A17" s="46"/>
      <c r="B17" s="59"/>
      <c r="C17" s="45"/>
      <c r="D17" s="123"/>
      <c r="E17" s="61"/>
      <c r="F17" s="61"/>
      <c r="G17" s="61"/>
      <c r="H17" s="123"/>
      <c r="I17" s="123"/>
      <c r="J17" s="123"/>
      <c r="K17" s="123" t="s">
        <v>187</v>
      </c>
      <c r="L17" s="123"/>
      <c r="M17" s="123"/>
      <c r="N17" s="123"/>
      <c r="O17" s="60"/>
      <c r="P17" s="123"/>
      <c r="Q17" s="123"/>
      <c r="R17" s="123"/>
      <c r="S17" s="60"/>
      <c r="T17" s="123"/>
      <c r="U17" s="123"/>
      <c r="V17" s="123"/>
      <c r="W17" s="60"/>
      <c r="X17" s="45"/>
    </row>
    <row r="18" spans="1:25" x14ac:dyDescent="0.2">
      <c r="A18" s="62" t="s">
        <v>158</v>
      </c>
      <c r="B18" s="2"/>
      <c r="C18" s="45"/>
      <c r="D18" s="117"/>
      <c r="E18" s="63"/>
      <c r="F18" s="63"/>
      <c r="G18" s="63"/>
      <c r="H18" s="117" t="s">
        <v>187</v>
      </c>
      <c r="I18" s="117" t="s">
        <v>187</v>
      </c>
      <c r="J18" s="117" t="s">
        <v>187</v>
      </c>
      <c r="K18" s="117"/>
      <c r="L18" s="117" t="s">
        <v>187</v>
      </c>
      <c r="M18" s="117" t="s">
        <v>187</v>
      </c>
      <c r="N18" s="117" t="s">
        <v>187</v>
      </c>
      <c r="O18" s="63"/>
      <c r="P18" s="117" t="s">
        <v>187</v>
      </c>
      <c r="Q18" s="117" t="s">
        <v>187</v>
      </c>
      <c r="R18" s="117" t="s">
        <v>187</v>
      </c>
      <c r="S18" s="63"/>
      <c r="T18" s="117" t="s">
        <v>187</v>
      </c>
      <c r="U18" s="117" t="s">
        <v>187</v>
      </c>
      <c r="V18" s="117" t="s">
        <v>187</v>
      </c>
      <c r="W18" s="63"/>
      <c r="X18" s="45"/>
    </row>
    <row r="19" spans="1:25" ht="13.5" x14ac:dyDescent="0.25">
      <c r="A19" s="64" t="s">
        <v>11</v>
      </c>
      <c r="B19" s="2"/>
      <c r="C19" s="45"/>
      <c r="D19" s="117"/>
      <c r="F19" s="2" t="s">
        <v>111</v>
      </c>
      <c r="H19" s="117"/>
      <c r="I19" s="117"/>
      <c r="J19" s="117"/>
      <c r="K19" s="117"/>
      <c r="L19" s="117"/>
      <c r="M19" s="117"/>
      <c r="N19" s="117"/>
      <c r="O19" s="2"/>
      <c r="P19" s="117"/>
      <c r="Q19" s="117"/>
      <c r="R19" s="117"/>
      <c r="S19" s="2"/>
      <c r="T19" s="117"/>
      <c r="U19" s="117"/>
      <c r="V19" s="117"/>
      <c r="W19" s="2"/>
      <c r="X19" s="45"/>
    </row>
    <row r="20" spans="1:25" x14ac:dyDescent="0.2">
      <c r="A20" s="46"/>
      <c r="B20" s="2" t="s">
        <v>12</v>
      </c>
      <c r="C20" s="45"/>
      <c r="D20" s="65">
        <v>110000</v>
      </c>
      <c r="E20" s="66"/>
      <c r="F20" s="65">
        <v>1</v>
      </c>
      <c r="G20" s="66"/>
      <c r="H20" s="65">
        <v>9583</v>
      </c>
      <c r="I20" s="54">
        <f t="shared" ref="I20:I26" si="20">+H20</f>
        <v>9583</v>
      </c>
      <c r="J20" s="54">
        <f t="shared" ref="J20:J26" si="21">+H20</f>
        <v>9583</v>
      </c>
      <c r="K20" s="115">
        <f t="shared" ref="K20:K26" si="22">SUM(H20:J20)</f>
        <v>28749</v>
      </c>
      <c r="L20" s="54">
        <f t="shared" ref="L20:L26" si="23">+H20</f>
        <v>9583</v>
      </c>
      <c r="M20" s="54">
        <f t="shared" ref="M20:M26" si="24">+H20</f>
        <v>9583</v>
      </c>
      <c r="N20" s="54">
        <f t="shared" ref="N20:N26" si="25">+H20</f>
        <v>9583</v>
      </c>
      <c r="O20" s="115">
        <f t="shared" ref="O20:O26" si="26">SUM(L20:N20)</f>
        <v>28749</v>
      </c>
      <c r="P20" s="54">
        <f t="shared" ref="P20:P26" si="27">+H20</f>
        <v>9583</v>
      </c>
      <c r="Q20" s="54">
        <f t="shared" ref="Q20:Q26" si="28">+H20</f>
        <v>9583</v>
      </c>
      <c r="R20" s="54">
        <f t="shared" ref="R20:R26" si="29">+H20</f>
        <v>9583</v>
      </c>
      <c r="S20" s="115">
        <f t="shared" ref="S20:S26" si="30">SUM(P20:R20)</f>
        <v>28749</v>
      </c>
      <c r="T20" s="54">
        <f t="shared" ref="T20:T26" si="31">+H20</f>
        <v>9583</v>
      </c>
      <c r="U20" s="54">
        <f t="shared" ref="U20:U26" si="32">+H20</f>
        <v>9583</v>
      </c>
      <c r="V20" s="54">
        <v>9587</v>
      </c>
      <c r="W20" s="67">
        <f t="shared" ref="W20:W27" si="33">SUM(T20:V20)</f>
        <v>28753</v>
      </c>
      <c r="X20" s="45"/>
      <c r="Y20" s="47">
        <f t="shared" ref="Y20:Y27" si="34">SUM(K20,O20,S20,W20)</f>
        <v>115000</v>
      </c>
    </row>
    <row r="21" spans="1:25" x14ac:dyDescent="0.2">
      <c r="A21" s="46"/>
      <c r="B21" s="2" t="s">
        <v>13</v>
      </c>
      <c r="C21" s="45"/>
      <c r="D21" s="65">
        <v>441500</v>
      </c>
      <c r="E21" s="66"/>
      <c r="F21" s="65">
        <v>11</v>
      </c>
      <c r="G21" s="66"/>
      <c r="H21" s="65">
        <f>38631</f>
        <v>38631</v>
      </c>
      <c r="I21" s="54">
        <f t="shared" si="20"/>
        <v>38631</v>
      </c>
      <c r="J21" s="54">
        <f t="shared" si="21"/>
        <v>38631</v>
      </c>
      <c r="K21" s="115">
        <f t="shared" si="22"/>
        <v>115893</v>
      </c>
      <c r="L21" s="54">
        <f t="shared" si="23"/>
        <v>38631</v>
      </c>
      <c r="M21" s="54">
        <f t="shared" si="24"/>
        <v>38631</v>
      </c>
      <c r="N21" s="54">
        <f t="shared" si="25"/>
        <v>38631</v>
      </c>
      <c r="O21" s="115">
        <f t="shared" si="26"/>
        <v>115893</v>
      </c>
      <c r="P21" s="54">
        <f t="shared" si="27"/>
        <v>38631</v>
      </c>
      <c r="Q21" s="54">
        <f t="shared" si="28"/>
        <v>38631</v>
      </c>
      <c r="R21" s="54">
        <f t="shared" si="29"/>
        <v>38631</v>
      </c>
      <c r="S21" s="115">
        <f t="shared" si="30"/>
        <v>115893</v>
      </c>
      <c r="T21" s="54">
        <f t="shared" si="31"/>
        <v>38631</v>
      </c>
      <c r="U21" s="54">
        <f t="shared" si="32"/>
        <v>38631</v>
      </c>
      <c r="V21" s="54">
        <v>47307</v>
      </c>
      <c r="W21" s="67">
        <f t="shared" si="33"/>
        <v>124569</v>
      </c>
      <c r="X21" s="45"/>
      <c r="Y21" s="47">
        <f t="shared" si="34"/>
        <v>472248</v>
      </c>
    </row>
    <row r="22" spans="1:25" x14ac:dyDescent="0.2">
      <c r="A22" s="46"/>
      <c r="B22" s="2" t="s">
        <v>14</v>
      </c>
      <c r="C22" s="45"/>
      <c r="D22" s="65">
        <v>72000</v>
      </c>
      <c r="E22" s="66"/>
      <c r="F22" s="65">
        <v>1</v>
      </c>
      <c r="G22" s="66"/>
      <c r="H22" s="65">
        <v>6333</v>
      </c>
      <c r="I22" s="54">
        <f t="shared" si="20"/>
        <v>6333</v>
      </c>
      <c r="J22" s="54">
        <f t="shared" si="21"/>
        <v>6333</v>
      </c>
      <c r="K22" s="115">
        <f t="shared" si="22"/>
        <v>18999</v>
      </c>
      <c r="L22" s="54">
        <f t="shared" si="23"/>
        <v>6333</v>
      </c>
      <c r="M22" s="54">
        <f t="shared" si="24"/>
        <v>6333</v>
      </c>
      <c r="N22" s="54">
        <f t="shared" si="25"/>
        <v>6333</v>
      </c>
      <c r="O22" s="115">
        <f t="shared" si="26"/>
        <v>18999</v>
      </c>
      <c r="P22" s="54">
        <f t="shared" si="27"/>
        <v>6333</v>
      </c>
      <c r="Q22" s="54">
        <f t="shared" si="28"/>
        <v>6333</v>
      </c>
      <c r="R22" s="54">
        <f t="shared" si="29"/>
        <v>6333</v>
      </c>
      <c r="S22" s="115">
        <f t="shared" si="30"/>
        <v>18999</v>
      </c>
      <c r="T22" s="54">
        <f t="shared" si="31"/>
        <v>6333</v>
      </c>
      <c r="U22" s="54">
        <f t="shared" si="32"/>
        <v>6333</v>
      </c>
      <c r="V22" s="54">
        <v>5937</v>
      </c>
      <c r="W22" s="67">
        <f t="shared" si="33"/>
        <v>18603</v>
      </c>
      <c r="X22" s="45"/>
      <c r="Y22" s="47">
        <f t="shared" si="34"/>
        <v>75600</v>
      </c>
    </row>
    <row r="23" spans="1:25" x14ac:dyDescent="0.2">
      <c r="A23" s="46"/>
      <c r="B23" s="2" t="s">
        <v>15</v>
      </c>
      <c r="C23" s="45"/>
      <c r="D23" s="65"/>
      <c r="E23" s="66"/>
      <c r="F23" s="65"/>
      <c r="G23" s="66"/>
      <c r="H23" s="65"/>
      <c r="I23" s="54">
        <f t="shared" si="20"/>
        <v>0</v>
      </c>
      <c r="J23" s="54">
        <f t="shared" si="21"/>
        <v>0</v>
      </c>
      <c r="K23" s="115">
        <f t="shared" si="22"/>
        <v>0</v>
      </c>
      <c r="L23" s="54">
        <f t="shared" si="23"/>
        <v>0</v>
      </c>
      <c r="M23" s="54">
        <f t="shared" si="24"/>
        <v>0</v>
      </c>
      <c r="N23" s="54">
        <f t="shared" si="25"/>
        <v>0</v>
      </c>
      <c r="O23" s="115">
        <f t="shared" si="26"/>
        <v>0</v>
      </c>
      <c r="P23" s="54">
        <f t="shared" si="27"/>
        <v>0</v>
      </c>
      <c r="Q23" s="54">
        <f t="shared" si="28"/>
        <v>0</v>
      </c>
      <c r="R23" s="54">
        <f t="shared" si="29"/>
        <v>0</v>
      </c>
      <c r="S23" s="115">
        <f t="shared" si="30"/>
        <v>0</v>
      </c>
      <c r="T23" s="54">
        <f t="shared" si="31"/>
        <v>0</v>
      </c>
      <c r="U23" s="54">
        <f t="shared" si="32"/>
        <v>0</v>
      </c>
      <c r="V23" s="54">
        <f t="shared" ref="V20:V26" si="35">+H23</f>
        <v>0</v>
      </c>
      <c r="W23" s="67">
        <f t="shared" si="33"/>
        <v>0</v>
      </c>
      <c r="X23" s="45"/>
      <c r="Y23" s="47">
        <f t="shared" si="34"/>
        <v>0</v>
      </c>
    </row>
    <row r="24" spans="1:25" x14ac:dyDescent="0.2">
      <c r="A24" s="46"/>
      <c r="B24" s="2" t="s">
        <v>16</v>
      </c>
      <c r="C24" s="45"/>
      <c r="D24" s="65">
        <v>351000</v>
      </c>
      <c r="E24" s="66"/>
      <c r="F24" s="65">
        <v>3</v>
      </c>
      <c r="G24" s="66"/>
      <c r="H24" s="65">
        <v>29667</v>
      </c>
      <c r="I24" s="54">
        <f t="shared" si="20"/>
        <v>29667</v>
      </c>
      <c r="J24" s="54">
        <f t="shared" si="21"/>
        <v>29667</v>
      </c>
      <c r="K24" s="115">
        <f t="shared" si="22"/>
        <v>89001</v>
      </c>
      <c r="L24" s="54">
        <f t="shared" si="23"/>
        <v>29667</v>
      </c>
      <c r="M24" s="54">
        <f t="shared" si="24"/>
        <v>29667</v>
      </c>
      <c r="N24" s="54">
        <f t="shared" si="25"/>
        <v>29667</v>
      </c>
      <c r="O24" s="115">
        <f t="shared" si="26"/>
        <v>89001</v>
      </c>
      <c r="P24" s="54">
        <f t="shared" si="27"/>
        <v>29667</v>
      </c>
      <c r="Q24" s="54">
        <f t="shared" si="28"/>
        <v>29667</v>
      </c>
      <c r="R24" s="54">
        <f t="shared" si="29"/>
        <v>29667</v>
      </c>
      <c r="S24" s="115">
        <f t="shared" si="30"/>
        <v>89001</v>
      </c>
      <c r="T24" s="54">
        <f t="shared" si="31"/>
        <v>29667</v>
      </c>
      <c r="U24" s="54">
        <f t="shared" si="32"/>
        <v>29667</v>
      </c>
      <c r="V24" s="54">
        <v>39663</v>
      </c>
      <c r="W24" s="67">
        <f t="shared" si="33"/>
        <v>98997</v>
      </c>
      <c r="X24" s="45"/>
      <c r="Y24" s="47">
        <f t="shared" si="34"/>
        <v>366000</v>
      </c>
    </row>
    <row r="25" spans="1:25" x14ac:dyDescent="0.2">
      <c r="A25" s="46"/>
      <c r="B25" s="2" t="s">
        <v>167</v>
      </c>
      <c r="C25" s="45"/>
      <c r="D25" s="65"/>
      <c r="E25" s="66"/>
      <c r="F25" s="65"/>
      <c r="G25" s="66"/>
      <c r="H25" s="65"/>
      <c r="I25" s="54">
        <f t="shared" si="20"/>
        <v>0</v>
      </c>
      <c r="J25" s="54">
        <f t="shared" si="21"/>
        <v>0</v>
      </c>
      <c r="K25" s="115">
        <f t="shared" si="22"/>
        <v>0</v>
      </c>
      <c r="L25" s="54">
        <f t="shared" si="23"/>
        <v>0</v>
      </c>
      <c r="M25" s="54">
        <f t="shared" si="24"/>
        <v>0</v>
      </c>
      <c r="N25" s="54">
        <f t="shared" si="25"/>
        <v>0</v>
      </c>
      <c r="O25" s="115">
        <f t="shared" si="26"/>
        <v>0</v>
      </c>
      <c r="P25" s="54">
        <f t="shared" si="27"/>
        <v>0</v>
      </c>
      <c r="Q25" s="54">
        <f t="shared" si="28"/>
        <v>0</v>
      </c>
      <c r="R25" s="54">
        <f t="shared" si="29"/>
        <v>0</v>
      </c>
      <c r="S25" s="115">
        <f t="shared" si="30"/>
        <v>0</v>
      </c>
      <c r="T25" s="54">
        <f t="shared" si="31"/>
        <v>0</v>
      </c>
      <c r="U25" s="54">
        <f t="shared" si="32"/>
        <v>0</v>
      </c>
      <c r="V25" s="54">
        <f t="shared" si="35"/>
        <v>0</v>
      </c>
      <c r="W25" s="67">
        <f t="shared" si="33"/>
        <v>0</v>
      </c>
      <c r="X25" s="45"/>
      <c r="Y25" s="47">
        <f t="shared" si="34"/>
        <v>0</v>
      </c>
    </row>
    <row r="26" spans="1:25" x14ac:dyDescent="0.2">
      <c r="A26" s="46"/>
      <c r="B26" s="2" t="s">
        <v>168</v>
      </c>
      <c r="C26" s="45"/>
      <c r="D26" s="65">
        <v>270700</v>
      </c>
      <c r="E26" s="66"/>
      <c r="F26" s="65"/>
      <c r="G26" s="66"/>
      <c r="H26" s="65">
        <v>22558</v>
      </c>
      <c r="I26" s="54">
        <f t="shared" si="20"/>
        <v>22558</v>
      </c>
      <c r="J26" s="54">
        <f t="shared" si="21"/>
        <v>22558</v>
      </c>
      <c r="K26" s="115">
        <f t="shared" si="22"/>
        <v>67674</v>
      </c>
      <c r="L26" s="54">
        <f t="shared" si="23"/>
        <v>22558</v>
      </c>
      <c r="M26" s="54">
        <f t="shared" si="24"/>
        <v>22558</v>
      </c>
      <c r="N26" s="54">
        <f t="shared" si="25"/>
        <v>22558</v>
      </c>
      <c r="O26" s="115">
        <f t="shared" si="26"/>
        <v>67674</v>
      </c>
      <c r="P26" s="54">
        <f t="shared" si="27"/>
        <v>22558</v>
      </c>
      <c r="Q26" s="54">
        <f t="shared" si="28"/>
        <v>22558</v>
      </c>
      <c r="R26" s="54">
        <f t="shared" si="29"/>
        <v>22558</v>
      </c>
      <c r="S26" s="115">
        <f t="shared" si="30"/>
        <v>67674</v>
      </c>
      <c r="T26" s="54">
        <f t="shared" si="31"/>
        <v>22558</v>
      </c>
      <c r="U26" s="54">
        <f t="shared" si="32"/>
        <v>22558</v>
      </c>
      <c r="V26" s="54">
        <v>36097</v>
      </c>
      <c r="W26" s="67">
        <f t="shared" si="33"/>
        <v>81213</v>
      </c>
      <c r="X26" s="45"/>
      <c r="Y26" s="48">
        <f t="shared" si="34"/>
        <v>284235</v>
      </c>
    </row>
    <row r="27" spans="1:25" x14ac:dyDescent="0.2">
      <c r="A27" s="2"/>
      <c r="B27" s="56" t="s">
        <v>17</v>
      </c>
      <c r="C27" s="45"/>
      <c r="D27" s="122">
        <f>SUM(D20:D26)</f>
        <v>1245200</v>
      </c>
      <c r="E27" s="102"/>
      <c r="F27" s="122">
        <f>SUM(F20:F26)</f>
        <v>16</v>
      </c>
      <c r="G27" s="102"/>
      <c r="H27" s="122">
        <f>SUM(H20:H26)</f>
        <v>106772</v>
      </c>
      <c r="I27" s="122">
        <f>SUM(I20:I26)</f>
        <v>106772</v>
      </c>
      <c r="J27" s="122">
        <f>SUM(J20:J26)</f>
        <v>106772</v>
      </c>
      <c r="K27" s="122">
        <f>SUM(H27:J27)</f>
        <v>320316</v>
      </c>
      <c r="L27" s="122">
        <f>SUM(L20:L26)</f>
        <v>106772</v>
      </c>
      <c r="M27" s="122">
        <f>SUM(M20:M26)</f>
        <v>106772</v>
      </c>
      <c r="N27" s="122">
        <f>SUM(N20:N26)</f>
        <v>106772</v>
      </c>
      <c r="O27" s="122">
        <f>SUM(L27:N27)</f>
        <v>320316</v>
      </c>
      <c r="P27" s="122">
        <f>SUM(P20:P26)</f>
        <v>106772</v>
      </c>
      <c r="Q27" s="122">
        <f>SUM(Q20:Q26)</f>
        <v>106772</v>
      </c>
      <c r="R27" s="122">
        <f>SUM(R20:R26)</f>
        <v>106772</v>
      </c>
      <c r="S27" s="122">
        <f>SUM(P27:R27)</f>
        <v>320316</v>
      </c>
      <c r="T27" s="122">
        <f>SUM(T20:T26)</f>
        <v>106772</v>
      </c>
      <c r="U27" s="122">
        <f>SUM(U20:U26)</f>
        <v>106772</v>
      </c>
      <c r="V27" s="122">
        <f>SUM(V20:V26)</f>
        <v>138591</v>
      </c>
      <c r="W27" s="122">
        <f t="shared" si="33"/>
        <v>352135</v>
      </c>
      <c r="X27" s="127"/>
      <c r="Y27" s="126">
        <f t="shared" si="34"/>
        <v>1313083</v>
      </c>
    </row>
    <row r="28" spans="1:25" x14ac:dyDescent="0.2">
      <c r="A28" s="2"/>
      <c r="C28" s="45"/>
      <c r="D28" s="124"/>
      <c r="E28" s="61"/>
      <c r="F28" s="61"/>
      <c r="G28" s="61"/>
      <c r="H28" s="120" t="s">
        <v>187</v>
      </c>
      <c r="I28" s="120" t="s">
        <v>187</v>
      </c>
      <c r="J28" s="120" t="s">
        <v>187</v>
      </c>
      <c r="K28" s="124"/>
      <c r="L28" s="120" t="s">
        <v>187</v>
      </c>
      <c r="M28" s="120" t="s">
        <v>187</v>
      </c>
      <c r="N28" s="120" t="s">
        <v>187</v>
      </c>
      <c r="O28" s="61"/>
      <c r="P28" s="120" t="s">
        <v>187</v>
      </c>
      <c r="Q28" s="120" t="s">
        <v>187</v>
      </c>
      <c r="R28" s="120" t="s">
        <v>187</v>
      </c>
      <c r="S28" s="61"/>
      <c r="T28" s="120" t="s">
        <v>187</v>
      </c>
      <c r="U28" s="120" t="s">
        <v>187</v>
      </c>
      <c r="V28" s="120">
        <v>0</v>
      </c>
      <c r="W28" s="61"/>
      <c r="X28" s="45"/>
    </row>
    <row r="29" spans="1:25" ht="13.5" x14ac:dyDescent="0.25">
      <c r="A29" s="64" t="s">
        <v>18</v>
      </c>
      <c r="B29" s="2"/>
      <c r="C29" s="45"/>
      <c r="D29" s="117"/>
      <c r="F29" s="2"/>
      <c r="H29" s="113" t="s">
        <v>187</v>
      </c>
      <c r="I29" s="113" t="s">
        <v>187</v>
      </c>
      <c r="J29" s="113" t="s">
        <v>187</v>
      </c>
      <c r="K29" s="117"/>
      <c r="L29" s="113" t="s">
        <v>187</v>
      </c>
      <c r="M29" s="113" t="s">
        <v>187</v>
      </c>
      <c r="N29" s="113" t="s">
        <v>187</v>
      </c>
      <c r="O29" s="2"/>
      <c r="P29" s="113" t="s">
        <v>187</v>
      </c>
      <c r="Q29" s="113" t="s">
        <v>187</v>
      </c>
      <c r="R29" s="113" t="s">
        <v>187</v>
      </c>
      <c r="S29" s="2"/>
      <c r="T29" s="113" t="s">
        <v>187</v>
      </c>
      <c r="U29" s="113" t="s">
        <v>187</v>
      </c>
      <c r="V29" s="113" t="s">
        <v>187</v>
      </c>
      <c r="W29" s="2"/>
      <c r="X29" s="45"/>
    </row>
    <row r="30" spans="1:25" x14ac:dyDescent="0.2">
      <c r="A30" s="46"/>
      <c r="B30" s="2" t="s">
        <v>169</v>
      </c>
      <c r="C30" s="45"/>
      <c r="D30" s="65">
        <v>45200</v>
      </c>
      <c r="E30" s="66"/>
      <c r="F30" s="66"/>
      <c r="G30" s="66"/>
      <c r="H30" s="65">
        <v>3767</v>
      </c>
      <c r="I30" s="54">
        <f t="shared" ref="I30:I34" si="36">+H30</f>
        <v>3767</v>
      </c>
      <c r="J30" s="54">
        <f t="shared" ref="J30:J34" si="37">+H30</f>
        <v>3767</v>
      </c>
      <c r="K30" s="115">
        <f t="shared" ref="K30:K34" si="38">SUM(H30:J30)</f>
        <v>11301</v>
      </c>
      <c r="L30" s="54">
        <f t="shared" ref="L30:L34" si="39">+H30</f>
        <v>3767</v>
      </c>
      <c r="M30" s="54">
        <f t="shared" ref="M30:M34" si="40">+H30</f>
        <v>3767</v>
      </c>
      <c r="N30" s="54">
        <f t="shared" ref="N30:N34" si="41">+H30</f>
        <v>3767</v>
      </c>
      <c r="O30" s="115">
        <f t="shared" ref="O30:O34" si="42">SUM(L30:N30)</f>
        <v>11301</v>
      </c>
      <c r="P30" s="54">
        <f t="shared" ref="P30:P34" si="43">+H30</f>
        <v>3767</v>
      </c>
      <c r="Q30" s="54">
        <f t="shared" ref="Q30:Q34" si="44">+H30</f>
        <v>3767</v>
      </c>
      <c r="R30" s="54">
        <f t="shared" ref="R30:R34" si="45">+H30</f>
        <v>3767</v>
      </c>
      <c r="S30" s="115">
        <f t="shared" ref="S30:S34" si="46">SUM(P30:R30)</f>
        <v>11301</v>
      </c>
      <c r="T30" s="54">
        <f t="shared" ref="T30:T34" si="47">+H30</f>
        <v>3767</v>
      </c>
      <c r="U30" s="54">
        <f t="shared" ref="U30:U34" si="48">+H30</f>
        <v>3767</v>
      </c>
      <c r="V30" s="54">
        <v>3763</v>
      </c>
      <c r="W30" s="67">
        <f t="shared" ref="W30:W35" si="49">SUM(T30:V30)</f>
        <v>11297</v>
      </c>
      <c r="X30" s="45"/>
      <c r="Y30" s="47">
        <f t="shared" ref="Y30:Y35" si="50">SUM(K30,O30,S30,W30)</f>
        <v>45200</v>
      </c>
    </row>
    <row r="31" spans="1:25" x14ac:dyDescent="0.2">
      <c r="A31" s="46"/>
      <c r="B31" s="2" t="s">
        <v>170</v>
      </c>
      <c r="C31" s="45"/>
      <c r="D31" s="65">
        <v>14100</v>
      </c>
      <c r="E31" s="66"/>
      <c r="F31" s="66"/>
      <c r="G31" s="66"/>
      <c r="H31" s="65">
        <v>1175</v>
      </c>
      <c r="I31" s="54">
        <f t="shared" si="36"/>
        <v>1175</v>
      </c>
      <c r="J31" s="54">
        <f t="shared" si="37"/>
        <v>1175</v>
      </c>
      <c r="K31" s="115">
        <f t="shared" si="38"/>
        <v>3525</v>
      </c>
      <c r="L31" s="54">
        <f t="shared" si="39"/>
        <v>1175</v>
      </c>
      <c r="M31" s="54">
        <f t="shared" si="40"/>
        <v>1175</v>
      </c>
      <c r="N31" s="54">
        <f t="shared" si="41"/>
        <v>1175</v>
      </c>
      <c r="O31" s="115">
        <f t="shared" si="42"/>
        <v>3525</v>
      </c>
      <c r="P31" s="54">
        <f t="shared" si="43"/>
        <v>1175</v>
      </c>
      <c r="Q31" s="54">
        <f t="shared" si="44"/>
        <v>1175</v>
      </c>
      <c r="R31" s="54">
        <f t="shared" si="45"/>
        <v>1175</v>
      </c>
      <c r="S31" s="115">
        <f t="shared" si="46"/>
        <v>3525</v>
      </c>
      <c r="T31" s="54">
        <f t="shared" si="47"/>
        <v>1175</v>
      </c>
      <c r="U31" s="54">
        <f t="shared" si="48"/>
        <v>1175</v>
      </c>
      <c r="V31" s="54">
        <f t="shared" ref="V30:V34" si="51">+H31</f>
        <v>1175</v>
      </c>
      <c r="W31" s="67">
        <f t="shared" si="49"/>
        <v>3525</v>
      </c>
      <c r="X31" s="45"/>
      <c r="Y31" s="47">
        <f t="shared" si="50"/>
        <v>14100</v>
      </c>
    </row>
    <row r="32" spans="1:25" x14ac:dyDescent="0.2">
      <c r="A32" s="46"/>
      <c r="B32" s="2" t="s">
        <v>19</v>
      </c>
      <c r="C32" s="45"/>
      <c r="D32" s="65">
        <v>132210</v>
      </c>
      <c r="E32" s="66"/>
      <c r="F32" s="66"/>
      <c r="G32" s="66"/>
      <c r="H32" s="65">
        <v>11018</v>
      </c>
      <c r="I32" s="54">
        <f t="shared" si="36"/>
        <v>11018</v>
      </c>
      <c r="J32" s="54">
        <f t="shared" si="37"/>
        <v>11018</v>
      </c>
      <c r="K32" s="115">
        <f t="shared" si="38"/>
        <v>33054</v>
      </c>
      <c r="L32" s="54">
        <f t="shared" si="39"/>
        <v>11018</v>
      </c>
      <c r="M32" s="54">
        <f t="shared" si="40"/>
        <v>11018</v>
      </c>
      <c r="N32" s="54">
        <f t="shared" si="41"/>
        <v>11018</v>
      </c>
      <c r="O32" s="115">
        <f t="shared" si="42"/>
        <v>33054</v>
      </c>
      <c r="P32" s="54">
        <f t="shared" si="43"/>
        <v>11018</v>
      </c>
      <c r="Q32" s="54">
        <f t="shared" si="44"/>
        <v>11018</v>
      </c>
      <c r="R32" s="54">
        <f t="shared" si="45"/>
        <v>11018</v>
      </c>
      <c r="S32" s="115">
        <f t="shared" si="46"/>
        <v>33054</v>
      </c>
      <c r="T32" s="54">
        <f t="shared" si="47"/>
        <v>11018</v>
      </c>
      <c r="U32" s="54">
        <f t="shared" si="48"/>
        <v>11018</v>
      </c>
      <c r="V32" s="54">
        <v>11012</v>
      </c>
      <c r="W32" s="67">
        <f t="shared" si="49"/>
        <v>33048</v>
      </c>
      <c r="X32" s="45"/>
      <c r="Y32" s="47">
        <f t="shared" si="50"/>
        <v>132210</v>
      </c>
    </row>
    <row r="33" spans="1:25" x14ac:dyDescent="0.2">
      <c r="A33" s="46"/>
      <c r="B33" s="46" t="s">
        <v>32</v>
      </c>
      <c r="C33" s="45"/>
      <c r="D33" s="65">
        <v>95000</v>
      </c>
      <c r="E33" s="66"/>
      <c r="F33" s="66"/>
      <c r="G33" s="66"/>
      <c r="H33" s="65">
        <v>7917</v>
      </c>
      <c r="I33" s="54">
        <f t="shared" si="36"/>
        <v>7917</v>
      </c>
      <c r="J33" s="54">
        <f t="shared" si="37"/>
        <v>7917</v>
      </c>
      <c r="K33" s="115">
        <f t="shared" si="38"/>
        <v>23751</v>
      </c>
      <c r="L33" s="54">
        <f t="shared" si="39"/>
        <v>7917</v>
      </c>
      <c r="M33" s="54">
        <f t="shared" si="40"/>
        <v>7917</v>
      </c>
      <c r="N33" s="54">
        <f t="shared" si="41"/>
        <v>7917</v>
      </c>
      <c r="O33" s="115">
        <f t="shared" si="42"/>
        <v>23751</v>
      </c>
      <c r="P33" s="54">
        <f t="shared" si="43"/>
        <v>7917</v>
      </c>
      <c r="Q33" s="54">
        <f t="shared" si="44"/>
        <v>7917</v>
      </c>
      <c r="R33" s="54">
        <f t="shared" si="45"/>
        <v>7917</v>
      </c>
      <c r="S33" s="115">
        <f t="shared" si="46"/>
        <v>23751</v>
      </c>
      <c r="T33" s="54">
        <f t="shared" si="47"/>
        <v>7917</v>
      </c>
      <c r="U33" s="54">
        <f t="shared" si="48"/>
        <v>7917</v>
      </c>
      <c r="V33" s="54">
        <v>7913</v>
      </c>
      <c r="W33" s="67">
        <f>SUM(T33:V33)</f>
        <v>23747</v>
      </c>
      <c r="X33" s="45"/>
      <c r="Y33" s="47">
        <f>SUM(K33,O33,S33,W33)</f>
        <v>95000</v>
      </c>
    </row>
    <row r="34" spans="1:25" x14ac:dyDescent="0.2">
      <c r="A34" s="46"/>
      <c r="B34" s="2" t="s">
        <v>171</v>
      </c>
      <c r="C34" s="45"/>
      <c r="D34" s="65">
        <v>115500</v>
      </c>
      <c r="E34" s="66"/>
      <c r="F34" s="66"/>
      <c r="G34" s="66"/>
      <c r="H34" s="65">
        <v>9625</v>
      </c>
      <c r="I34" s="54">
        <f t="shared" si="36"/>
        <v>9625</v>
      </c>
      <c r="J34" s="54">
        <f t="shared" si="37"/>
        <v>9625</v>
      </c>
      <c r="K34" s="115">
        <f t="shared" si="38"/>
        <v>28875</v>
      </c>
      <c r="L34" s="54">
        <f t="shared" si="39"/>
        <v>9625</v>
      </c>
      <c r="M34" s="54">
        <f t="shared" si="40"/>
        <v>9625</v>
      </c>
      <c r="N34" s="54">
        <f t="shared" si="41"/>
        <v>9625</v>
      </c>
      <c r="O34" s="115">
        <f t="shared" si="42"/>
        <v>28875</v>
      </c>
      <c r="P34" s="54">
        <f t="shared" si="43"/>
        <v>9625</v>
      </c>
      <c r="Q34" s="54">
        <f t="shared" si="44"/>
        <v>9625</v>
      </c>
      <c r="R34" s="54">
        <f t="shared" si="45"/>
        <v>9625</v>
      </c>
      <c r="S34" s="115">
        <f t="shared" si="46"/>
        <v>28875</v>
      </c>
      <c r="T34" s="54">
        <f t="shared" si="47"/>
        <v>9625</v>
      </c>
      <c r="U34" s="54">
        <f t="shared" si="48"/>
        <v>9625</v>
      </c>
      <c r="V34" s="54">
        <f t="shared" si="51"/>
        <v>9625</v>
      </c>
      <c r="W34" s="67">
        <f t="shared" si="49"/>
        <v>28875</v>
      </c>
      <c r="X34" s="45"/>
      <c r="Y34" s="48">
        <f t="shared" si="50"/>
        <v>115500</v>
      </c>
    </row>
    <row r="35" spans="1:25" x14ac:dyDescent="0.2">
      <c r="A35" s="2"/>
      <c r="B35" s="56" t="s">
        <v>20</v>
      </c>
      <c r="C35" s="45"/>
      <c r="D35" s="122">
        <f>SUM(D30:D34)</f>
        <v>402010</v>
      </c>
      <c r="E35" s="58"/>
      <c r="F35" s="58"/>
      <c r="G35" s="58"/>
      <c r="H35" s="122">
        <f>SUM(H30:H34)</f>
        <v>33502</v>
      </c>
      <c r="I35" s="122">
        <f>SUM(I30:I34)</f>
        <v>33502</v>
      </c>
      <c r="J35" s="122">
        <f>SUM(J30:J34)</f>
        <v>33502</v>
      </c>
      <c r="K35" s="122">
        <f>SUM(H35:J35)</f>
        <v>100506</v>
      </c>
      <c r="L35" s="122">
        <f>SUM(L30:L34)</f>
        <v>33502</v>
      </c>
      <c r="M35" s="122">
        <f>SUM(M30:M34)</f>
        <v>33502</v>
      </c>
      <c r="N35" s="122">
        <f>SUM(N30:N34)</f>
        <v>33502</v>
      </c>
      <c r="O35" s="57">
        <f>SUM(L35:N35)</f>
        <v>100506</v>
      </c>
      <c r="P35" s="122">
        <f>SUM(P30:P34)</f>
        <v>33502</v>
      </c>
      <c r="Q35" s="122">
        <f>SUM(Q30:Q34)</f>
        <v>33502</v>
      </c>
      <c r="R35" s="122">
        <f>SUM(R30:R34)</f>
        <v>33502</v>
      </c>
      <c r="S35" s="57">
        <f>SUM(P35:R35)</f>
        <v>100506</v>
      </c>
      <c r="T35" s="122">
        <f>SUM(T30:T34)</f>
        <v>33502</v>
      </c>
      <c r="U35" s="122">
        <f>SUM(U30:U34)</f>
        <v>33502</v>
      </c>
      <c r="V35" s="122">
        <f>SUM(V30:V34)</f>
        <v>33488</v>
      </c>
      <c r="W35" s="57">
        <f t="shared" si="49"/>
        <v>100492</v>
      </c>
      <c r="X35" s="45"/>
      <c r="Y35" s="47">
        <f t="shared" si="50"/>
        <v>402010</v>
      </c>
    </row>
    <row r="36" spans="1:25" x14ac:dyDescent="0.2">
      <c r="A36" s="53"/>
      <c r="B36" s="53"/>
      <c r="C36" s="45"/>
      <c r="D36" s="118"/>
      <c r="F36" s="2"/>
      <c r="H36" s="118" t="s">
        <v>187</v>
      </c>
      <c r="I36" s="118" t="s">
        <v>187</v>
      </c>
      <c r="J36" s="118" t="s">
        <v>187</v>
      </c>
      <c r="K36" s="118"/>
      <c r="L36" s="118" t="s">
        <v>187</v>
      </c>
      <c r="M36" s="118" t="s">
        <v>187</v>
      </c>
      <c r="N36" s="118" t="s">
        <v>187</v>
      </c>
      <c r="O36" s="46"/>
      <c r="P36" s="118" t="s">
        <v>187</v>
      </c>
      <c r="Q36" s="118" t="s">
        <v>187</v>
      </c>
      <c r="R36" s="118" t="s">
        <v>187</v>
      </c>
      <c r="S36" s="46"/>
      <c r="T36" s="118" t="s">
        <v>187</v>
      </c>
      <c r="U36" s="118" t="s">
        <v>187</v>
      </c>
      <c r="V36" s="118" t="s">
        <v>187</v>
      </c>
      <c r="W36" s="46"/>
      <c r="X36" s="45"/>
    </row>
    <row r="37" spans="1:25" ht="13.5" x14ac:dyDescent="0.25">
      <c r="A37" s="68" t="s">
        <v>21</v>
      </c>
      <c r="B37" s="46"/>
      <c r="C37" s="45"/>
      <c r="D37" s="118"/>
      <c r="E37" s="66"/>
      <c r="F37" s="66"/>
      <c r="G37" s="66"/>
      <c r="H37" s="112"/>
      <c r="I37" s="112"/>
      <c r="J37" s="112"/>
      <c r="K37" s="118"/>
      <c r="L37" s="112"/>
      <c r="M37" s="112"/>
      <c r="N37" s="112"/>
      <c r="O37" s="67"/>
      <c r="P37" s="112"/>
      <c r="Q37" s="112"/>
      <c r="R37" s="112"/>
      <c r="S37" s="67"/>
      <c r="T37" s="112"/>
      <c r="U37" s="112"/>
      <c r="V37" s="112"/>
      <c r="W37" s="67"/>
      <c r="X37" s="45"/>
    </row>
    <row r="38" spans="1:25" x14ac:dyDescent="0.2">
      <c r="A38" s="46"/>
      <c r="B38" s="46" t="s">
        <v>22</v>
      </c>
      <c r="C38" s="45"/>
      <c r="D38" s="65">
        <v>387336</v>
      </c>
      <c r="E38" s="66"/>
      <c r="F38" s="66"/>
      <c r="G38" s="66"/>
      <c r="H38" s="65">
        <v>32278</v>
      </c>
      <c r="I38" s="54">
        <f t="shared" ref="I38:I43" si="52">+H38</f>
        <v>32278</v>
      </c>
      <c r="J38" s="54">
        <f t="shared" ref="J38:J43" si="53">+H38</f>
        <v>32278</v>
      </c>
      <c r="K38" s="115">
        <f t="shared" ref="K38:K43" si="54">SUM(H38:J38)</f>
        <v>96834</v>
      </c>
      <c r="L38" s="54">
        <f t="shared" ref="L38:L43" si="55">+H38</f>
        <v>32278</v>
      </c>
      <c r="M38" s="54">
        <f t="shared" ref="M38:M43" si="56">+H38</f>
        <v>32278</v>
      </c>
      <c r="N38" s="54">
        <f t="shared" ref="N38:N43" si="57">+H38</f>
        <v>32278</v>
      </c>
      <c r="O38" s="115">
        <f t="shared" ref="O38:O43" si="58">SUM(L38:N38)</f>
        <v>96834</v>
      </c>
      <c r="P38" s="54">
        <f t="shared" ref="P38:P43" si="59">+H38</f>
        <v>32278</v>
      </c>
      <c r="Q38" s="54">
        <f t="shared" ref="Q38:Q43" si="60">+H38</f>
        <v>32278</v>
      </c>
      <c r="R38" s="54">
        <f t="shared" ref="R38:R43" si="61">+H38</f>
        <v>32278</v>
      </c>
      <c r="S38" s="115">
        <f t="shared" ref="S38:S43" si="62">SUM(P38:R38)</f>
        <v>96834</v>
      </c>
      <c r="T38" s="54">
        <f t="shared" ref="T38:T43" si="63">+H38</f>
        <v>32278</v>
      </c>
      <c r="U38" s="54">
        <f t="shared" ref="U38:U43" si="64">+H38</f>
        <v>32278</v>
      </c>
      <c r="V38" s="54">
        <f t="shared" ref="V38:V43" si="65">+H38</f>
        <v>32278</v>
      </c>
      <c r="W38" s="67">
        <f t="shared" ref="W38:W44" si="66">SUM(T38:V38)</f>
        <v>96834</v>
      </c>
      <c r="X38" s="45"/>
      <c r="Y38" s="47">
        <f t="shared" ref="Y38:Y44" si="67">SUM(K38,O38,S38,W38)</f>
        <v>387336</v>
      </c>
    </row>
    <row r="39" spans="1:25" x14ac:dyDescent="0.2">
      <c r="A39" s="46"/>
      <c r="B39" s="46" t="s">
        <v>155</v>
      </c>
      <c r="C39" s="45"/>
      <c r="D39" s="116">
        <v>7000</v>
      </c>
      <c r="E39" s="66"/>
      <c r="F39" s="66"/>
      <c r="G39" s="66"/>
      <c r="H39" s="65">
        <v>583</v>
      </c>
      <c r="I39" s="54">
        <f t="shared" si="52"/>
        <v>583</v>
      </c>
      <c r="J39" s="54">
        <f t="shared" si="53"/>
        <v>583</v>
      </c>
      <c r="K39" s="115">
        <f t="shared" si="54"/>
        <v>1749</v>
      </c>
      <c r="L39" s="54">
        <f t="shared" si="55"/>
        <v>583</v>
      </c>
      <c r="M39" s="54">
        <f t="shared" si="56"/>
        <v>583</v>
      </c>
      <c r="N39" s="54">
        <f t="shared" si="57"/>
        <v>583</v>
      </c>
      <c r="O39" s="115">
        <f t="shared" si="58"/>
        <v>1749</v>
      </c>
      <c r="P39" s="54">
        <f t="shared" si="59"/>
        <v>583</v>
      </c>
      <c r="Q39" s="54">
        <f t="shared" si="60"/>
        <v>583</v>
      </c>
      <c r="R39" s="54">
        <f t="shared" si="61"/>
        <v>583</v>
      </c>
      <c r="S39" s="115">
        <f t="shared" si="62"/>
        <v>1749</v>
      </c>
      <c r="T39" s="54">
        <f t="shared" si="63"/>
        <v>583</v>
      </c>
      <c r="U39" s="54">
        <f t="shared" si="64"/>
        <v>583</v>
      </c>
      <c r="V39" s="54">
        <v>587</v>
      </c>
      <c r="W39" s="67">
        <f t="shared" si="66"/>
        <v>1753</v>
      </c>
      <c r="X39" s="45"/>
      <c r="Y39" s="47">
        <f t="shared" si="67"/>
        <v>7000</v>
      </c>
    </row>
    <row r="40" spans="1:25" x14ac:dyDescent="0.2">
      <c r="A40" s="46"/>
      <c r="B40" s="46" t="s">
        <v>156</v>
      </c>
      <c r="C40" s="45"/>
      <c r="D40" s="116"/>
      <c r="E40" s="66"/>
      <c r="F40" s="66"/>
      <c r="G40" s="66"/>
      <c r="H40" s="116"/>
      <c r="I40" s="54">
        <f t="shared" si="52"/>
        <v>0</v>
      </c>
      <c r="J40" s="54">
        <f t="shared" si="53"/>
        <v>0</v>
      </c>
      <c r="K40" s="115">
        <f t="shared" si="54"/>
        <v>0</v>
      </c>
      <c r="L40" s="54">
        <f t="shared" si="55"/>
        <v>0</v>
      </c>
      <c r="M40" s="54">
        <f t="shared" si="56"/>
        <v>0</v>
      </c>
      <c r="N40" s="54">
        <f t="shared" si="57"/>
        <v>0</v>
      </c>
      <c r="O40" s="115">
        <f t="shared" si="58"/>
        <v>0</v>
      </c>
      <c r="P40" s="54">
        <f t="shared" si="59"/>
        <v>0</v>
      </c>
      <c r="Q40" s="54">
        <f t="shared" si="60"/>
        <v>0</v>
      </c>
      <c r="R40" s="54">
        <f t="shared" si="61"/>
        <v>0</v>
      </c>
      <c r="S40" s="115">
        <f t="shared" si="62"/>
        <v>0</v>
      </c>
      <c r="T40" s="54">
        <f t="shared" si="63"/>
        <v>0</v>
      </c>
      <c r="U40" s="54">
        <f t="shared" si="64"/>
        <v>0</v>
      </c>
      <c r="V40" s="54">
        <f t="shared" si="65"/>
        <v>0</v>
      </c>
      <c r="W40" s="67">
        <f t="shared" si="66"/>
        <v>0</v>
      </c>
      <c r="X40" s="45"/>
      <c r="Y40" s="47">
        <f t="shared" si="67"/>
        <v>0</v>
      </c>
    </row>
    <row r="41" spans="1:25" x14ac:dyDescent="0.2">
      <c r="A41" s="46"/>
      <c r="B41" s="46" t="s">
        <v>23</v>
      </c>
      <c r="C41" s="45"/>
      <c r="D41" s="65">
        <v>4860</v>
      </c>
      <c r="E41" s="66"/>
      <c r="F41" s="66"/>
      <c r="G41" s="66"/>
      <c r="H41" s="65">
        <v>405</v>
      </c>
      <c r="I41" s="54">
        <f t="shared" si="52"/>
        <v>405</v>
      </c>
      <c r="J41" s="54">
        <f t="shared" si="53"/>
        <v>405</v>
      </c>
      <c r="K41" s="115">
        <f t="shared" si="54"/>
        <v>1215</v>
      </c>
      <c r="L41" s="54">
        <f t="shared" si="55"/>
        <v>405</v>
      </c>
      <c r="M41" s="54">
        <f t="shared" si="56"/>
        <v>405</v>
      </c>
      <c r="N41" s="54">
        <f t="shared" si="57"/>
        <v>405</v>
      </c>
      <c r="O41" s="115">
        <f t="shared" si="58"/>
        <v>1215</v>
      </c>
      <c r="P41" s="54">
        <f t="shared" si="59"/>
        <v>405</v>
      </c>
      <c r="Q41" s="54">
        <f t="shared" si="60"/>
        <v>405</v>
      </c>
      <c r="R41" s="54">
        <f t="shared" si="61"/>
        <v>405</v>
      </c>
      <c r="S41" s="115">
        <f t="shared" si="62"/>
        <v>1215</v>
      </c>
      <c r="T41" s="54">
        <f t="shared" si="63"/>
        <v>405</v>
      </c>
      <c r="U41" s="54">
        <f t="shared" si="64"/>
        <v>405</v>
      </c>
      <c r="V41" s="54">
        <f t="shared" si="65"/>
        <v>405</v>
      </c>
      <c r="W41" s="67">
        <f t="shared" si="66"/>
        <v>1215</v>
      </c>
      <c r="X41" s="45"/>
      <c r="Y41" s="47">
        <f t="shared" si="67"/>
        <v>4860</v>
      </c>
    </row>
    <row r="42" spans="1:25" x14ac:dyDescent="0.2">
      <c r="A42" s="46"/>
      <c r="B42" s="46" t="s">
        <v>24</v>
      </c>
      <c r="C42" s="45"/>
      <c r="D42" s="65">
        <v>47000</v>
      </c>
      <c r="E42" s="66"/>
      <c r="F42" s="66"/>
      <c r="G42" s="66"/>
      <c r="H42" s="65">
        <v>3917</v>
      </c>
      <c r="I42" s="54">
        <f t="shared" si="52"/>
        <v>3917</v>
      </c>
      <c r="J42" s="54">
        <f t="shared" si="53"/>
        <v>3917</v>
      </c>
      <c r="K42" s="115">
        <f t="shared" si="54"/>
        <v>11751</v>
      </c>
      <c r="L42" s="54">
        <f t="shared" si="55"/>
        <v>3917</v>
      </c>
      <c r="M42" s="54">
        <f t="shared" si="56"/>
        <v>3917</v>
      </c>
      <c r="N42" s="54">
        <f t="shared" si="57"/>
        <v>3917</v>
      </c>
      <c r="O42" s="115">
        <f t="shared" si="58"/>
        <v>11751</v>
      </c>
      <c r="P42" s="54">
        <f t="shared" si="59"/>
        <v>3917</v>
      </c>
      <c r="Q42" s="54">
        <f t="shared" si="60"/>
        <v>3917</v>
      </c>
      <c r="R42" s="54">
        <f t="shared" si="61"/>
        <v>3917</v>
      </c>
      <c r="S42" s="115">
        <f t="shared" si="62"/>
        <v>11751</v>
      </c>
      <c r="T42" s="54">
        <f t="shared" si="63"/>
        <v>3917</v>
      </c>
      <c r="U42" s="54">
        <f t="shared" si="64"/>
        <v>3917</v>
      </c>
      <c r="V42" s="54">
        <v>3913</v>
      </c>
      <c r="W42" s="67">
        <f t="shared" si="66"/>
        <v>11747</v>
      </c>
      <c r="X42" s="45"/>
      <c r="Y42" s="47">
        <f t="shared" si="67"/>
        <v>47000</v>
      </c>
    </row>
    <row r="43" spans="1:25" x14ac:dyDescent="0.2">
      <c r="A43" s="46"/>
      <c r="B43" s="46" t="s">
        <v>157</v>
      </c>
      <c r="C43" s="45"/>
      <c r="D43" s="65">
        <v>500</v>
      </c>
      <c r="E43" s="66"/>
      <c r="F43" s="66"/>
      <c r="G43" s="66"/>
      <c r="H43" s="65">
        <v>42</v>
      </c>
      <c r="I43" s="54">
        <f t="shared" si="52"/>
        <v>42</v>
      </c>
      <c r="J43" s="54">
        <f t="shared" si="53"/>
        <v>42</v>
      </c>
      <c r="K43" s="115">
        <f t="shared" si="54"/>
        <v>126</v>
      </c>
      <c r="L43" s="54">
        <f t="shared" si="55"/>
        <v>42</v>
      </c>
      <c r="M43" s="54">
        <f t="shared" si="56"/>
        <v>42</v>
      </c>
      <c r="N43" s="54">
        <f t="shared" si="57"/>
        <v>42</v>
      </c>
      <c r="O43" s="115">
        <f t="shared" si="58"/>
        <v>126</v>
      </c>
      <c r="P43" s="54">
        <f t="shared" si="59"/>
        <v>42</v>
      </c>
      <c r="Q43" s="54">
        <f t="shared" si="60"/>
        <v>42</v>
      </c>
      <c r="R43" s="54">
        <f t="shared" si="61"/>
        <v>42</v>
      </c>
      <c r="S43" s="115">
        <f t="shared" si="62"/>
        <v>126</v>
      </c>
      <c r="T43" s="54">
        <f t="shared" si="63"/>
        <v>42</v>
      </c>
      <c r="U43" s="54">
        <v>42</v>
      </c>
      <c r="V43" s="54">
        <v>38</v>
      </c>
      <c r="W43" s="67">
        <f t="shared" si="66"/>
        <v>122</v>
      </c>
      <c r="X43" s="45"/>
      <c r="Y43" s="48">
        <f t="shared" si="67"/>
        <v>500</v>
      </c>
    </row>
    <row r="44" spans="1:25" x14ac:dyDescent="0.2">
      <c r="A44" s="46"/>
      <c r="B44" s="56" t="s">
        <v>25</v>
      </c>
      <c r="C44" s="45"/>
      <c r="D44" s="122">
        <f>SUM(D38:D43)</f>
        <v>446696</v>
      </c>
      <c r="E44" s="58"/>
      <c r="F44" s="58"/>
      <c r="G44" s="58"/>
      <c r="H44" s="122">
        <f>SUM(H38:H43)</f>
        <v>37225</v>
      </c>
      <c r="I44" s="122">
        <f>SUM(I38:I43)</f>
        <v>37225</v>
      </c>
      <c r="J44" s="122">
        <f>SUM(J38:J43)</f>
        <v>37225</v>
      </c>
      <c r="K44" s="122">
        <f>SUM(H44:J44)</f>
        <v>111675</v>
      </c>
      <c r="L44" s="122">
        <f>SUM(L38:L43)</f>
        <v>37225</v>
      </c>
      <c r="M44" s="122">
        <f>SUM(M38:M43)</f>
        <v>37225</v>
      </c>
      <c r="N44" s="122">
        <f>SUM(N38:N43)</f>
        <v>37225</v>
      </c>
      <c r="O44" s="57">
        <f>SUM(L44:N44)</f>
        <v>111675</v>
      </c>
      <c r="P44" s="122">
        <f>SUM(P38:P43)</f>
        <v>37225</v>
      </c>
      <c r="Q44" s="122">
        <f>SUM(Q38:Q43)</f>
        <v>37225</v>
      </c>
      <c r="R44" s="122">
        <f>SUM(R38:R43)</f>
        <v>37225</v>
      </c>
      <c r="S44" s="57">
        <f>SUM(P44:R44)</f>
        <v>111675</v>
      </c>
      <c r="T44" s="122">
        <f>SUM(T38:T43)</f>
        <v>37225</v>
      </c>
      <c r="U44" s="122">
        <f>SUM(U38:U43)</f>
        <v>37225</v>
      </c>
      <c r="V44" s="122">
        <f>SUM(V38:V43)</f>
        <v>37221</v>
      </c>
      <c r="W44" s="57">
        <f t="shared" si="66"/>
        <v>111671</v>
      </c>
      <c r="X44" s="45"/>
      <c r="Y44" s="47">
        <f t="shared" si="67"/>
        <v>446696</v>
      </c>
    </row>
    <row r="45" spans="1:25" x14ac:dyDescent="0.2">
      <c r="A45" s="46"/>
      <c r="B45" s="53"/>
      <c r="C45" s="45"/>
      <c r="D45" s="124"/>
      <c r="E45" s="61"/>
      <c r="F45" s="61"/>
      <c r="G45" s="61"/>
      <c r="H45" s="124"/>
      <c r="I45" s="124"/>
      <c r="J45" s="124"/>
      <c r="K45" s="124"/>
      <c r="L45" s="124"/>
      <c r="M45" s="124"/>
      <c r="N45" s="124"/>
      <c r="O45" s="61"/>
      <c r="P45" s="124"/>
      <c r="Q45" s="124"/>
      <c r="R45" s="124"/>
      <c r="S45" s="61"/>
      <c r="T45" s="124"/>
      <c r="U45" s="124"/>
      <c r="V45" s="124"/>
      <c r="W45" s="61"/>
      <c r="X45" s="45"/>
    </row>
    <row r="46" spans="1:25" ht="13.5" x14ac:dyDescent="0.25">
      <c r="A46" s="68" t="s">
        <v>159</v>
      </c>
      <c r="B46" s="46"/>
      <c r="C46" s="45"/>
      <c r="D46" s="118"/>
      <c r="F46" s="2"/>
      <c r="H46" s="112"/>
      <c r="I46" s="112"/>
      <c r="J46" s="112"/>
      <c r="K46" s="118"/>
      <c r="L46" s="112"/>
      <c r="M46" s="112"/>
      <c r="N46" s="112"/>
      <c r="O46" s="46"/>
      <c r="P46" s="112"/>
      <c r="Q46" s="112"/>
      <c r="R46" s="112"/>
      <c r="S46" s="46"/>
      <c r="T46" s="112"/>
      <c r="U46" s="112"/>
      <c r="V46" s="112"/>
      <c r="W46" s="46"/>
      <c r="X46" s="45"/>
    </row>
    <row r="47" spans="1:25" x14ac:dyDescent="0.2">
      <c r="A47" s="46"/>
      <c r="B47" s="46" t="s">
        <v>26</v>
      </c>
      <c r="C47" s="45"/>
      <c r="D47" s="65">
        <v>23600</v>
      </c>
      <c r="E47" s="66"/>
      <c r="F47" s="66"/>
      <c r="G47" s="66"/>
      <c r="H47" s="65">
        <v>1967</v>
      </c>
      <c r="I47" s="54">
        <f t="shared" ref="I47:I58" si="68">+H47</f>
        <v>1967</v>
      </c>
      <c r="J47" s="54">
        <f t="shared" ref="J47:J58" si="69">+H47</f>
        <v>1967</v>
      </c>
      <c r="K47" s="115">
        <f t="shared" ref="K47:K58" si="70">SUM(H47:J47)</f>
        <v>5901</v>
      </c>
      <c r="L47" s="54">
        <f t="shared" ref="L47:L58" si="71">+H47</f>
        <v>1967</v>
      </c>
      <c r="M47" s="54">
        <f t="shared" ref="M47:M58" si="72">+H47</f>
        <v>1967</v>
      </c>
      <c r="N47" s="54">
        <f t="shared" ref="N47:N58" si="73">+H47</f>
        <v>1967</v>
      </c>
      <c r="O47" s="115">
        <f t="shared" ref="O47:O58" si="74">SUM(L47:N47)</f>
        <v>5901</v>
      </c>
      <c r="P47" s="54">
        <f t="shared" ref="P47:P58" si="75">+H47</f>
        <v>1967</v>
      </c>
      <c r="Q47" s="54">
        <f t="shared" ref="Q47:Q58" si="76">+H47</f>
        <v>1967</v>
      </c>
      <c r="R47" s="54">
        <f t="shared" ref="R47:R58" si="77">+H47</f>
        <v>1967</v>
      </c>
      <c r="S47" s="115">
        <f t="shared" ref="S47:S58" si="78">SUM(P47:R47)</f>
        <v>5901</v>
      </c>
      <c r="T47" s="54">
        <f t="shared" ref="T47:T58" si="79">+H47</f>
        <v>1967</v>
      </c>
      <c r="U47" s="54">
        <f t="shared" ref="U47:U58" si="80">+H47</f>
        <v>1967</v>
      </c>
      <c r="V47" s="54">
        <v>1963</v>
      </c>
      <c r="W47" s="67">
        <f t="shared" ref="W47:W59" si="81">SUM(T47:V47)</f>
        <v>5897</v>
      </c>
      <c r="X47" s="45"/>
      <c r="Y47" s="47">
        <f t="shared" ref="Y47:Y59" si="82">SUM(K47,O47,S47,W47)</f>
        <v>23600</v>
      </c>
    </row>
    <row r="48" spans="1:25" x14ac:dyDescent="0.2">
      <c r="A48" s="46"/>
      <c r="B48" s="46" t="s">
        <v>27</v>
      </c>
      <c r="C48" s="45"/>
      <c r="D48" s="65">
        <v>5510</v>
      </c>
      <c r="E48" s="66"/>
      <c r="F48" s="66"/>
      <c r="G48" s="66"/>
      <c r="H48" s="65">
        <v>459</v>
      </c>
      <c r="I48" s="54">
        <f t="shared" si="68"/>
        <v>459</v>
      </c>
      <c r="J48" s="54">
        <f t="shared" si="69"/>
        <v>459</v>
      </c>
      <c r="K48" s="115">
        <f t="shared" si="70"/>
        <v>1377</v>
      </c>
      <c r="L48" s="54">
        <f t="shared" si="71"/>
        <v>459</v>
      </c>
      <c r="M48" s="54">
        <f t="shared" si="72"/>
        <v>459</v>
      </c>
      <c r="N48" s="54">
        <f t="shared" si="73"/>
        <v>459</v>
      </c>
      <c r="O48" s="115">
        <f t="shared" si="74"/>
        <v>1377</v>
      </c>
      <c r="P48" s="54">
        <f t="shared" si="75"/>
        <v>459</v>
      </c>
      <c r="Q48" s="54">
        <f t="shared" si="76"/>
        <v>459</v>
      </c>
      <c r="R48" s="54">
        <f t="shared" si="77"/>
        <v>459</v>
      </c>
      <c r="S48" s="115">
        <f t="shared" si="78"/>
        <v>1377</v>
      </c>
      <c r="T48" s="54">
        <f t="shared" si="79"/>
        <v>459</v>
      </c>
      <c r="U48" s="54">
        <v>459</v>
      </c>
      <c r="V48" s="54">
        <v>461</v>
      </c>
      <c r="W48" s="67">
        <f t="shared" si="81"/>
        <v>1379</v>
      </c>
      <c r="X48" s="45"/>
      <c r="Y48" s="47">
        <f t="shared" si="82"/>
        <v>5510</v>
      </c>
    </row>
    <row r="49" spans="1:25" x14ac:dyDescent="0.2">
      <c r="A49" s="46"/>
      <c r="B49" s="46" t="s">
        <v>28</v>
      </c>
      <c r="C49" s="45"/>
      <c r="D49" s="65">
        <v>5700</v>
      </c>
      <c r="E49" s="66"/>
      <c r="F49" s="66"/>
      <c r="G49" s="66"/>
      <c r="H49" s="65">
        <v>475</v>
      </c>
      <c r="I49" s="54">
        <f t="shared" si="68"/>
        <v>475</v>
      </c>
      <c r="J49" s="54">
        <f t="shared" si="69"/>
        <v>475</v>
      </c>
      <c r="K49" s="115">
        <f t="shared" si="70"/>
        <v>1425</v>
      </c>
      <c r="L49" s="54">
        <f t="shared" si="71"/>
        <v>475</v>
      </c>
      <c r="M49" s="54">
        <f t="shared" si="72"/>
        <v>475</v>
      </c>
      <c r="N49" s="54">
        <f t="shared" si="73"/>
        <v>475</v>
      </c>
      <c r="O49" s="115">
        <f t="shared" si="74"/>
        <v>1425</v>
      </c>
      <c r="P49" s="54">
        <f t="shared" si="75"/>
        <v>475</v>
      </c>
      <c r="Q49" s="54">
        <f t="shared" si="76"/>
        <v>475</v>
      </c>
      <c r="R49" s="54">
        <f t="shared" si="77"/>
        <v>475</v>
      </c>
      <c r="S49" s="115">
        <f t="shared" si="78"/>
        <v>1425</v>
      </c>
      <c r="T49" s="54">
        <f t="shared" si="79"/>
        <v>475</v>
      </c>
      <c r="U49" s="54">
        <f t="shared" si="80"/>
        <v>475</v>
      </c>
      <c r="V49" s="54">
        <f t="shared" ref="V47:V58" si="83">+H49</f>
        <v>475</v>
      </c>
      <c r="W49" s="67">
        <f t="shared" si="81"/>
        <v>1425</v>
      </c>
      <c r="X49" s="45"/>
      <c r="Y49" s="47">
        <f t="shared" si="82"/>
        <v>5700</v>
      </c>
    </row>
    <row r="50" spans="1:25" x14ac:dyDescent="0.2">
      <c r="A50" s="46"/>
      <c r="B50" s="46" t="s">
        <v>29</v>
      </c>
      <c r="C50" s="45"/>
      <c r="D50" s="65">
        <v>35500</v>
      </c>
      <c r="E50" s="66"/>
      <c r="F50" s="66"/>
      <c r="G50" s="66"/>
      <c r="H50" s="65">
        <v>2958</v>
      </c>
      <c r="I50" s="54">
        <f t="shared" si="68"/>
        <v>2958</v>
      </c>
      <c r="J50" s="54">
        <f t="shared" si="69"/>
        <v>2958</v>
      </c>
      <c r="K50" s="115">
        <f t="shared" si="70"/>
        <v>8874</v>
      </c>
      <c r="L50" s="54">
        <f t="shared" si="71"/>
        <v>2958</v>
      </c>
      <c r="M50" s="54">
        <f t="shared" si="72"/>
        <v>2958</v>
      </c>
      <c r="N50" s="54">
        <f t="shared" si="73"/>
        <v>2958</v>
      </c>
      <c r="O50" s="115">
        <f t="shared" si="74"/>
        <v>8874</v>
      </c>
      <c r="P50" s="54">
        <f t="shared" si="75"/>
        <v>2958</v>
      </c>
      <c r="Q50" s="54">
        <f t="shared" si="76"/>
        <v>2958</v>
      </c>
      <c r="R50" s="54">
        <f t="shared" si="77"/>
        <v>2958</v>
      </c>
      <c r="S50" s="115">
        <f t="shared" si="78"/>
        <v>8874</v>
      </c>
      <c r="T50" s="54">
        <f t="shared" si="79"/>
        <v>2958</v>
      </c>
      <c r="U50" s="54">
        <v>2958</v>
      </c>
      <c r="V50" s="54">
        <v>2962</v>
      </c>
      <c r="W50" s="67">
        <f t="shared" si="81"/>
        <v>8878</v>
      </c>
      <c r="X50" s="45"/>
      <c r="Y50" s="47">
        <f t="shared" si="82"/>
        <v>35500</v>
      </c>
    </row>
    <row r="51" spans="1:25" x14ac:dyDescent="0.2">
      <c r="A51" s="46"/>
      <c r="B51" s="46" t="s">
        <v>30</v>
      </c>
      <c r="C51" s="45"/>
      <c r="D51" s="116">
        <v>6300</v>
      </c>
      <c r="E51" s="66"/>
      <c r="F51" s="66"/>
      <c r="G51" s="66"/>
      <c r="H51" s="116">
        <v>525</v>
      </c>
      <c r="I51" s="54">
        <f t="shared" si="68"/>
        <v>525</v>
      </c>
      <c r="J51" s="54">
        <f t="shared" si="69"/>
        <v>525</v>
      </c>
      <c r="K51" s="115">
        <f t="shared" si="70"/>
        <v>1575</v>
      </c>
      <c r="L51" s="54">
        <f t="shared" si="71"/>
        <v>525</v>
      </c>
      <c r="M51" s="54">
        <f t="shared" si="72"/>
        <v>525</v>
      </c>
      <c r="N51" s="54">
        <f t="shared" si="73"/>
        <v>525</v>
      </c>
      <c r="O51" s="115">
        <f t="shared" si="74"/>
        <v>1575</v>
      </c>
      <c r="P51" s="54">
        <f t="shared" si="75"/>
        <v>525</v>
      </c>
      <c r="Q51" s="54">
        <f t="shared" si="76"/>
        <v>525</v>
      </c>
      <c r="R51" s="54">
        <f t="shared" si="77"/>
        <v>525</v>
      </c>
      <c r="S51" s="115">
        <f t="shared" si="78"/>
        <v>1575</v>
      </c>
      <c r="T51" s="54">
        <f t="shared" si="79"/>
        <v>525</v>
      </c>
      <c r="U51" s="54">
        <f t="shared" si="80"/>
        <v>525</v>
      </c>
      <c r="V51" s="54">
        <f t="shared" si="83"/>
        <v>525</v>
      </c>
      <c r="W51" s="118">
        <f t="shared" ref="W51:W56" si="84">SUM(T51:V51)</f>
        <v>1575</v>
      </c>
      <c r="X51" s="45"/>
      <c r="Y51" s="47">
        <f t="shared" ref="Y51:Y56" si="85">SUM(K51,O51,S51,W51)</f>
        <v>6300</v>
      </c>
    </row>
    <row r="52" spans="1:25" x14ac:dyDescent="0.2">
      <c r="A52" s="46"/>
      <c r="B52" s="46" t="s">
        <v>31</v>
      </c>
      <c r="C52" s="45"/>
      <c r="D52" s="116">
        <v>300</v>
      </c>
      <c r="E52" s="66"/>
      <c r="F52" s="66"/>
      <c r="G52" s="66"/>
      <c r="H52" s="116">
        <v>25</v>
      </c>
      <c r="I52" s="54">
        <f t="shared" si="68"/>
        <v>25</v>
      </c>
      <c r="J52" s="54">
        <f t="shared" si="69"/>
        <v>25</v>
      </c>
      <c r="K52" s="115">
        <f t="shared" si="70"/>
        <v>75</v>
      </c>
      <c r="L52" s="54">
        <f t="shared" si="71"/>
        <v>25</v>
      </c>
      <c r="M52" s="54">
        <f t="shared" si="72"/>
        <v>25</v>
      </c>
      <c r="N52" s="54">
        <f t="shared" si="73"/>
        <v>25</v>
      </c>
      <c r="O52" s="115">
        <f t="shared" si="74"/>
        <v>75</v>
      </c>
      <c r="P52" s="54">
        <f t="shared" si="75"/>
        <v>25</v>
      </c>
      <c r="Q52" s="54">
        <f t="shared" si="76"/>
        <v>25</v>
      </c>
      <c r="R52" s="54">
        <f t="shared" si="77"/>
        <v>25</v>
      </c>
      <c r="S52" s="115">
        <f t="shared" si="78"/>
        <v>75</v>
      </c>
      <c r="T52" s="54">
        <f t="shared" si="79"/>
        <v>25</v>
      </c>
      <c r="U52" s="54">
        <f t="shared" si="80"/>
        <v>25</v>
      </c>
      <c r="V52" s="54">
        <f t="shared" si="83"/>
        <v>25</v>
      </c>
      <c r="W52" s="118">
        <f t="shared" si="84"/>
        <v>75</v>
      </c>
      <c r="X52" s="45"/>
      <c r="Y52" s="47">
        <f t="shared" si="85"/>
        <v>300</v>
      </c>
    </row>
    <row r="53" spans="1:25" x14ac:dyDescent="0.2">
      <c r="A53" s="46"/>
      <c r="B53" s="46" t="s">
        <v>160</v>
      </c>
      <c r="C53" s="45"/>
      <c r="D53" s="116"/>
      <c r="E53" s="66"/>
      <c r="F53" s="66"/>
      <c r="G53" s="66"/>
      <c r="H53" s="116"/>
      <c r="I53" s="54">
        <f t="shared" si="68"/>
        <v>0</v>
      </c>
      <c r="J53" s="54">
        <f t="shared" si="69"/>
        <v>0</v>
      </c>
      <c r="K53" s="115">
        <f t="shared" si="70"/>
        <v>0</v>
      </c>
      <c r="L53" s="54">
        <f t="shared" si="71"/>
        <v>0</v>
      </c>
      <c r="M53" s="54">
        <f t="shared" si="72"/>
        <v>0</v>
      </c>
      <c r="N53" s="54">
        <f t="shared" si="73"/>
        <v>0</v>
      </c>
      <c r="O53" s="115">
        <f t="shared" si="74"/>
        <v>0</v>
      </c>
      <c r="P53" s="54">
        <f t="shared" si="75"/>
        <v>0</v>
      </c>
      <c r="Q53" s="54">
        <f t="shared" si="76"/>
        <v>0</v>
      </c>
      <c r="R53" s="54">
        <f t="shared" si="77"/>
        <v>0</v>
      </c>
      <c r="S53" s="115">
        <f t="shared" si="78"/>
        <v>0</v>
      </c>
      <c r="T53" s="54">
        <f t="shared" si="79"/>
        <v>0</v>
      </c>
      <c r="U53" s="54">
        <f t="shared" si="80"/>
        <v>0</v>
      </c>
      <c r="V53" s="54">
        <f t="shared" si="83"/>
        <v>0</v>
      </c>
      <c r="W53" s="118">
        <f t="shared" si="84"/>
        <v>0</v>
      </c>
      <c r="X53" s="45"/>
      <c r="Y53" s="47">
        <f t="shared" si="85"/>
        <v>0</v>
      </c>
    </row>
    <row r="54" spans="1:25" x14ac:dyDescent="0.2">
      <c r="A54" s="46"/>
      <c r="B54" s="46" t="s">
        <v>161</v>
      </c>
      <c r="C54" s="45"/>
      <c r="D54" s="116">
        <v>20000</v>
      </c>
      <c r="E54" s="66"/>
      <c r="F54" s="66"/>
      <c r="G54" s="66"/>
      <c r="H54" s="116">
        <v>1891</v>
      </c>
      <c r="I54" s="54">
        <f t="shared" si="68"/>
        <v>1891</v>
      </c>
      <c r="J54" s="54">
        <f t="shared" si="69"/>
        <v>1891</v>
      </c>
      <c r="K54" s="115">
        <f t="shared" si="70"/>
        <v>5673</v>
      </c>
      <c r="L54" s="54">
        <f t="shared" si="71"/>
        <v>1891</v>
      </c>
      <c r="M54" s="54">
        <f t="shared" si="72"/>
        <v>1891</v>
      </c>
      <c r="N54" s="54">
        <f t="shared" si="73"/>
        <v>1891</v>
      </c>
      <c r="O54" s="115">
        <f t="shared" si="74"/>
        <v>5673</v>
      </c>
      <c r="P54" s="54">
        <f t="shared" ref="P54" si="86">+H54</f>
        <v>1891</v>
      </c>
      <c r="Q54" s="54">
        <f t="shared" ref="Q54" si="87">+H54</f>
        <v>1891</v>
      </c>
      <c r="R54" s="54">
        <f t="shared" ref="R54" si="88">+H54</f>
        <v>1891</v>
      </c>
      <c r="S54" s="115">
        <f t="shared" ref="S54" si="89">SUM(P54:R54)</f>
        <v>5673</v>
      </c>
      <c r="T54" s="54">
        <f t="shared" ref="T54" si="90">+H54</f>
        <v>1891</v>
      </c>
      <c r="U54" s="54">
        <f t="shared" ref="U54" si="91">+H54</f>
        <v>1891</v>
      </c>
      <c r="V54" s="54">
        <v>1894</v>
      </c>
      <c r="W54" s="118">
        <f t="shared" si="84"/>
        <v>5676</v>
      </c>
      <c r="X54" s="45"/>
      <c r="Y54" s="47">
        <f>SUM(K54,O54,S54,W54)</f>
        <v>22695</v>
      </c>
    </row>
    <row r="55" spans="1:25" x14ac:dyDescent="0.2">
      <c r="A55" s="46"/>
      <c r="B55" s="46" t="s">
        <v>33</v>
      </c>
      <c r="C55" s="45"/>
      <c r="D55" s="116"/>
      <c r="E55" s="66"/>
      <c r="F55" s="66"/>
      <c r="G55" s="66"/>
      <c r="H55" s="116"/>
      <c r="I55" s="54">
        <f t="shared" si="68"/>
        <v>0</v>
      </c>
      <c r="J55" s="54">
        <f t="shared" si="69"/>
        <v>0</v>
      </c>
      <c r="K55" s="115">
        <f t="shared" si="70"/>
        <v>0</v>
      </c>
      <c r="L55" s="54">
        <f t="shared" si="71"/>
        <v>0</v>
      </c>
      <c r="M55" s="54">
        <f t="shared" si="72"/>
        <v>0</v>
      </c>
      <c r="N55" s="54">
        <f t="shared" si="73"/>
        <v>0</v>
      </c>
      <c r="O55" s="115">
        <f t="shared" si="74"/>
        <v>0</v>
      </c>
      <c r="P55" s="54">
        <f t="shared" si="75"/>
        <v>0</v>
      </c>
      <c r="Q55" s="54">
        <f t="shared" si="76"/>
        <v>0</v>
      </c>
      <c r="R55" s="54">
        <f t="shared" si="77"/>
        <v>0</v>
      </c>
      <c r="S55" s="115">
        <f t="shared" si="78"/>
        <v>0</v>
      </c>
      <c r="T55" s="54">
        <f t="shared" si="79"/>
        <v>0</v>
      </c>
      <c r="U55" s="54">
        <f t="shared" si="80"/>
        <v>0</v>
      </c>
      <c r="V55" s="54">
        <f t="shared" si="83"/>
        <v>0</v>
      </c>
      <c r="W55" s="118">
        <f t="shared" si="84"/>
        <v>0</v>
      </c>
      <c r="X55" s="45"/>
      <c r="Y55" s="47">
        <f t="shared" si="85"/>
        <v>0</v>
      </c>
    </row>
    <row r="56" spans="1:25" x14ac:dyDescent="0.2">
      <c r="A56" s="46"/>
      <c r="B56" s="46" t="s">
        <v>162</v>
      </c>
      <c r="C56" s="45"/>
      <c r="D56" s="116"/>
      <c r="E56" s="66"/>
      <c r="F56" s="66"/>
      <c r="G56" s="66"/>
      <c r="H56" s="116"/>
      <c r="I56" s="54">
        <f t="shared" si="68"/>
        <v>0</v>
      </c>
      <c r="J56" s="54">
        <f t="shared" si="69"/>
        <v>0</v>
      </c>
      <c r="K56" s="115">
        <f t="shared" si="70"/>
        <v>0</v>
      </c>
      <c r="L56" s="54">
        <f t="shared" si="71"/>
        <v>0</v>
      </c>
      <c r="M56" s="54">
        <f t="shared" si="72"/>
        <v>0</v>
      </c>
      <c r="N56" s="54">
        <f t="shared" si="73"/>
        <v>0</v>
      </c>
      <c r="O56" s="115">
        <f t="shared" si="74"/>
        <v>0</v>
      </c>
      <c r="P56" s="54">
        <f t="shared" si="75"/>
        <v>0</v>
      </c>
      <c r="Q56" s="54">
        <f t="shared" si="76"/>
        <v>0</v>
      </c>
      <c r="R56" s="54">
        <f t="shared" si="77"/>
        <v>0</v>
      </c>
      <c r="S56" s="115">
        <f t="shared" si="78"/>
        <v>0</v>
      </c>
      <c r="T56" s="54">
        <f t="shared" si="79"/>
        <v>0</v>
      </c>
      <c r="U56" s="54">
        <f t="shared" si="80"/>
        <v>0</v>
      </c>
      <c r="V56" s="54">
        <f t="shared" si="83"/>
        <v>0</v>
      </c>
      <c r="W56" s="118">
        <f t="shared" si="84"/>
        <v>0</v>
      </c>
      <c r="X56" s="45"/>
      <c r="Y56" s="47">
        <f t="shared" si="85"/>
        <v>0</v>
      </c>
    </row>
    <row r="57" spans="1:25" x14ac:dyDescent="0.2">
      <c r="A57" s="46"/>
      <c r="B57" s="46" t="s">
        <v>163</v>
      </c>
      <c r="C57" s="45"/>
      <c r="D57" s="65">
        <v>6000</v>
      </c>
      <c r="E57" s="66"/>
      <c r="F57" s="66"/>
      <c r="G57" s="66"/>
      <c r="H57" s="65">
        <v>500</v>
      </c>
      <c r="I57" s="54">
        <f t="shared" si="68"/>
        <v>500</v>
      </c>
      <c r="J57" s="54">
        <f t="shared" si="69"/>
        <v>500</v>
      </c>
      <c r="K57" s="115">
        <f t="shared" si="70"/>
        <v>1500</v>
      </c>
      <c r="L57" s="54">
        <f t="shared" si="71"/>
        <v>500</v>
      </c>
      <c r="M57" s="54">
        <f t="shared" si="72"/>
        <v>500</v>
      </c>
      <c r="N57" s="54">
        <f t="shared" si="73"/>
        <v>500</v>
      </c>
      <c r="O57" s="115">
        <f t="shared" si="74"/>
        <v>1500</v>
      </c>
      <c r="P57" s="54">
        <f t="shared" si="75"/>
        <v>500</v>
      </c>
      <c r="Q57" s="54">
        <f t="shared" si="76"/>
        <v>500</v>
      </c>
      <c r="R57" s="54">
        <f t="shared" si="77"/>
        <v>500</v>
      </c>
      <c r="S57" s="115">
        <f t="shared" si="78"/>
        <v>1500</v>
      </c>
      <c r="T57" s="54">
        <f t="shared" si="79"/>
        <v>500</v>
      </c>
      <c r="U57" s="54">
        <f t="shared" si="80"/>
        <v>500</v>
      </c>
      <c r="V57" s="54">
        <f t="shared" si="83"/>
        <v>500</v>
      </c>
      <c r="W57" s="67">
        <f t="shared" si="81"/>
        <v>1500</v>
      </c>
      <c r="X57" s="45"/>
      <c r="Y57" s="47">
        <f t="shared" si="82"/>
        <v>6000</v>
      </c>
    </row>
    <row r="58" spans="1:25" x14ac:dyDescent="0.2">
      <c r="A58" s="46"/>
      <c r="B58" s="46" t="s">
        <v>34</v>
      </c>
      <c r="C58" s="45"/>
      <c r="D58" s="65">
        <f>5050+950</f>
        <v>6000</v>
      </c>
      <c r="E58" s="66"/>
      <c r="F58" s="66"/>
      <c r="G58" s="66"/>
      <c r="H58" s="65">
        <v>500</v>
      </c>
      <c r="I58" s="54">
        <f t="shared" si="68"/>
        <v>500</v>
      </c>
      <c r="J58" s="54">
        <f t="shared" si="69"/>
        <v>500</v>
      </c>
      <c r="K58" s="115">
        <f t="shared" si="70"/>
        <v>1500</v>
      </c>
      <c r="L58" s="54">
        <f t="shared" si="71"/>
        <v>500</v>
      </c>
      <c r="M58" s="54">
        <f t="shared" si="72"/>
        <v>500</v>
      </c>
      <c r="N58" s="54">
        <f t="shared" si="73"/>
        <v>500</v>
      </c>
      <c r="O58" s="115">
        <f t="shared" si="74"/>
        <v>1500</v>
      </c>
      <c r="P58" s="54">
        <f t="shared" si="75"/>
        <v>500</v>
      </c>
      <c r="Q58" s="54">
        <f t="shared" si="76"/>
        <v>500</v>
      </c>
      <c r="R58" s="54">
        <f t="shared" si="77"/>
        <v>500</v>
      </c>
      <c r="S58" s="115">
        <f t="shared" si="78"/>
        <v>1500</v>
      </c>
      <c r="T58" s="54">
        <f t="shared" si="79"/>
        <v>500</v>
      </c>
      <c r="U58" s="54">
        <f t="shared" ref="U58" si="92">+H58</f>
        <v>500</v>
      </c>
      <c r="V58" s="54">
        <f t="shared" ref="V58" si="93">+H58</f>
        <v>500</v>
      </c>
      <c r="W58" s="67">
        <f t="shared" si="81"/>
        <v>1500</v>
      </c>
      <c r="X58" s="45"/>
      <c r="Y58" s="48">
        <f t="shared" si="82"/>
        <v>6000</v>
      </c>
    </row>
    <row r="59" spans="1:25" x14ac:dyDescent="0.2">
      <c r="A59" s="46"/>
      <c r="B59" s="56" t="s">
        <v>35</v>
      </c>
      <c r="C59" s="45"/>
      <c r="D59" s="122">
        <f>SUM(D47:D58)</f>
        <v>108910</v>
      </c>
      <c r="E59" s="58"/>
      <c r="F59" s="58"/>
      <c r="G59" s="58"/>
      <c r="H59" s="122">
        <f>SUM(H47:H58)</f>
        <v>9300</v>
      </c>
      <c r="I59" s="122">
        <f>SUM(I47:I58)</f>
        <v>9300</v>
      </c>
      <c r="J59" s="122">
        <f>SUM(J47:J58)</f>
        <v>9300</v>
      </c>
      <c r="K59" s="122">
        <f t="shared" ref="K47:K59" si="94">SUM(H59:J59)</f>
        <v>27900</v>
      </c>
      <c r="L59" s="122">
        <f>SUM(L47:L58)</f>
        <v>9300</v>
      </c>
      <c r="M59" s="122">
        <f>SUM(M47:M58)</f>
        <v>9300</v>
      </c>
      <c r="N59" s="122">
        <f>SUM(N47:N58)</f>
        <v>9300</v>
      </c>
      <c r="O59" s="57">
        <f t="shared" ref="O47:O59" si="95">SUM(L59:N59)</f>
        <v>27900</v>
      </c>
      <c r="P59" s="122">
        <f>SUM(P47:P58)</f>
        <v>9300</v>
      </c>
      <c r="Q59" s="122">
        <f>SUM(Q47:Q58)</f>
        <v>9300</v>
      </c>
      <c r="R59" s="122">
        <f>SUM(R47:R58)</f>
        <v>9300</v>
      </c>
      <c r="S59" s="57">
        <f t="shared" ref="S47:S59" si="96">SUM(P59:R59)</f>
        <v>27900</v>
      </c>
      <c r="T59" s="122">
        <f>SUM(T47:T58)</f>
        <v>9300</v>
      </c>
      <c r="U59" s="122">
        <f>SUM(U47:U58)</f>
        <v>9300</v>
      </c>
      <c r="V59" s="122">
        <f>SUM(V47:V58)</f>
        <v>9305</v>
      </c>
      <c r="W59" s="57">
        <f t="shared" si="81"/>
        <v>27905</v>
      </c>
      <c r="X59" s="45"/>
      <c r="Y59" s="47">
        <f t="shared" si="82"/>
        <v>111605</v>
      </c>
    </row>
    <row r="60" spans="1:25" x14ac:dyDescent="0.2">
      <c r="A60" s="46"/>
      <c r="B60" s="53"/>
      <c r="C60" s="45"/>
      <c r="D60" s="124"/>
      <c r="E60" s="61"/>
      <c r="F60" s="61"/>
      <c r="G60" s="61"/>
      <c r="H60" s="124"/>
      <c r="I60" s="124"/>
      <c r="J60" s="124"/>
      <c r="K60" s="124"/>
      <c r="L60" s="124"/>
      <c r="M60" s="124"/>
      <c r="N60" s="124"/>
      <c r="O60" s="61"/>
      <c r="P60" s="124"/>
      <c r="Q60" s="124"/>
      <c r="R60" s="124"/>
      <c r="S60" s="61"/>
      <c r="T60" s="124"/>
      <c r="U60" s="124"/>
      <c r="V60" s="124"/>
      <c r="W60" s="61"/>
      <c r="X60" s="45"/>
    </row>
    <row r="61" spans="1:25" x14ac:dyDescent="0.2">
      <c r="A61" s="46"/>
      <c r="B61" s="56" t="s">
        <v>164</v>
      </c>
      <c r="C61" s="45"/>
      <c r="D61" s="122">
        <f>D59+D44+D35+D27</f>
        <v>2202816</v>
      </c>
      <c r="E61" s="58"/>
      <c r="F61" s="58"/>
      <c r="G61" s="58"/>
      <c r="H61" s="122">
        <f t="shared" ref="H61:W61" si="97">H59+H44+H35+H27</f>
        <v>186799</v>
      </c>
      <c r="I61" s="122">
        <f t="shared" ref="I61:J61" si="98">I59+I44+I35+I27</f>
        <v>186799</v>
      </c>
      <c r="J61" s="122">
        <f t="shared" si="98"/>
        <v>186799</v>
      </c>
      <c r="K61" s="122">
        <f t="shared" si="97"/>
        <v>560397</v>
      </c>
      <c r="L61" s="122">
        <f t="shared" ref="L61:N61" si="99">L59+L44+L35+L27</f>
        <v>186799</v>
      </c>
      <c r="M61" s="122">
        <f t="shared" si="99"/>
        <v>186799</v>
      </c>
      <c r="N61" s="122">
        <f t="shared" si="99"/>
        <v>186799</v>
      </c>
      <c r="O61" s="57">
        <f t="shared" si="97"/>
        <v>560397</v>
      </c>
      <c r="P61" s="122">
        <f t="shared" ref="P61:R61" si="100">P59+P44+P35+P27</f>
        <v>186799</v>
      </c>
      <c r="Q61" s="122">
        <f t="shared" si="100"/>
        <v>186799</v>
      </c>
      <c r="R61" s="122">
        <f t="shared" si="100"/>
        <v>186799</v>
      </c>
      <c r="S61" s="57">
        <f t="shared" si="97"/>
        <v>560397</v>
      </c>
      <c r="T61" s="122">
        <f t="shared" ref="T61:V61" si="101">T59+T44+T35+T27</f>
        <v>186799</v>
      </c>
      <c r="U61" s="122">
        <f t="shared" si="101"/>
        <v>186799</v>
      </c>
      <c r="V61" s="122">
        <f t="shared" si="101"/>
        <v>218605</v>
      </c>
      <c r="W61" s="69">
        <f t="shared" si="97"/>
        <v>592203</v>
      </c>
      <c r="X61" s="45"/>
      <c r="Y61" s="48">
        <f>SUM(K61,O61,S61,W61)</f>
        <v>2273394</v>
      </c>
    </row>
    <row r="62" spans="1:25" ht="12.75" customHeight="1" x14ac:dyDescent="0.2">
      <c r="A62" s="59" t="s">
        <v>165</v>
      </c>
      <c r="B62" s="56"/>
      <c r="C62" s="45"/>
      <c r="D62" s="122">
        <f>D16-D61</f>
        <v>0</v>
      </c>
      <c r="E62" s="58"/>
      <c r="F62" s="58"/>
      <c r="G62" s="58"/>
      <c r="H62" s="122">
        <f t="shared" ref="H62:W62" si="102">H16-H61</f>
        <v>0</v>
      </c>
      <c r="I62" s="122">
        <f t="shared" ref="I62:J62" si="103">I16-I61</f>
        <v>0</v>
      </c>
      <c r="J62" s="122">
        <f t="shared" si="103"/>
        <v>0</v>
      </c>
      <c r="K62" s="122">
        <f t="shared" si="102"/>
        <v>0</v>
      </c>
      <c r="L62" s="122">
        <f t="shared" ref="L62:N62" si="104">L16-L61</f>
        <v>0</v>
      </c>
      <c r="M62" s="122">
        <f t="shared" si="104"/>
        <v>0</v>
      </c>
      <c r="N62" s="122">
        <f t="shared" si="104"/>
        <v>0</v>
      </c>
      <c r="O62" s="57">
        <f t="shared" si="102"/>
        <v>0</v>
      </c>
      <c r="P62" s="122">
        <f t="shared" ref="P62:R62" si="105">P16-P61</f>
        <v>0</v>
      </c>
      <c r="Q62" s="122">
        <f t="shared" si="105"/>
        <v>0</v>
      </c>
      <c r="R62" s="122">
        <f t="shared" si="105"/>
        <v>0</v>
      </c>
      <c r="S62" s="57">
        <f t="shared" si="102"/>
        <v>0</v>
      </c>
      <c r="T62" s="122">
        <f t="shared" ref="T62:V62" si="106">T16-T61</f>
        <v>0</v>
      </c>
      <c r="U62" s="122">
        <f t="shared" si="106"/>
        <v>0</v>
      </c>
      <c r="V62" s="122">
        <f t="shared" si="106"/>
        <v>0</v>
      </c>
      <c r="W62" s="57">
        <f t="shared" si="102"/>
        <v>0</v>
      </c>
      <c r="X62" s="45"/>
      <c r="Y62" s="47">
        <f t="shared" ref="Y62" si="107">SUM(K62,O62,S62,W62)</f>
        <v>0</v>
      </c>
    </row>
    <row r="63" spans="1:25" ht="12.75" customHeight="1" x14ac:dyDescent="0.2">
      <c r="A63" s="59"/>
      <c r="B63" s="53"/>
      <c r="C63" s="45"/>
      <c r="D63" s="125"/>
      <c r="E63" s="58"/>
      <c r="F63" s="58"/>
      <c r="G63" s="58"/>
      <c r="H63" s="125"/>
      <c r="I63" s="125"/>
      <c r="J63" s="125"/>
      <c r="K63" s="124"/>
      <c r="L63" s="125"/>
      <c r="M63" s="125"/>
      <c r="N63" s="125"/>
      <c r="O63" s="58"/>
      <c r="P63" s="125"/>
      <c r="Q63" s="125"/>
      <c r="R63" s="125"/>
      <c r="S63" s="58"/>
      <c r="T63" s="125"/>
      <c r="U63" s="125"/>
      <c r="V63" s="125"/>
      <c r="W63" s="58"/>
      <c r="X63" s="45"/>
    </row>
    <row r="64" spans="1:25" x14ac:dyDescent="0.2">
      <c r="A64" s="59" t="s">
        <v>36</v>
      </c>
      <c r="B64" s="56"/>
      <c r="C64" s="45"/>
      <c r="D64" s="122">
        <f>D62</f>
        <v>0</v>
      </c>
      <c r="E64" s="101"/>
      <c r="F64" s="101"/>
      <c r="G64" s="101"/>
      <c r="H64" s="122">
        <f>H62</f>
        <v>0</v>
      </c>
      <c r="I64" s="122">
        <f>I62</f>
        <v>0</v>
      </c>
      <c r="J64" s="122">
        <f>J62</f>
        <v>0</v>
      </c>
      <c r="K64" s="122">
        <f t="shared" ref="K64:W64" si="108">K62</f>
        <v>0</v>
      </c>
      <c r="L64" s="122">
        <f>L62</f>
        <v>0</v>
      </c>
      <c r="M64" s="122">
        <f>M62</f>
        <v>0</v>
      </c>
      <c r="N64" s="122">
        <f>N62</f>
        <v>0</v>
      </c>
      <c r="O64" s="122">
        <f t="shared" si="108"/>
        <v>0</v>
      </c>
      <c r="P64" s="122">
        <f>P62</f>
        <v>0</v>
      </c>
      <c r="Q64" s="122">
        <f>Q62</f>
        <v>0</v>
      </c>
      <c r="R64" s="122">
        <f>R62</f>
        <v>0</v>
      </c>
      <c r="S64" s="122">
        <f t="shared" si="108"/>
        <v>0</v>
      </c>
      <c r="T64" s="122">
        <f>T62</f>
        <v>0</v>
      </c>
      <c r="U64" s="122">
        <f>U62</f>
        <v>0</v>
      </c>
      <c r="V64" s="122">
        <f>V62</f>
        <v>0</v>
      </c>
      <c r="W64" s="122">
        <f t="shared" si="108"/>
        <v>0</v>
      </c>
      <c r="X64" s="127"/>
      <c r="Y64" s="126">
        <f>SUM(K64,O64,S64,W64)</f>
        <v>0</v>
      </c>
    </row>
    <row r="65" spans="8:22" ht="12.75" customHeight="1" x14ac:dyDescent="0.2">
      <c r="H65" s="103"/>
      <c r="I65" s="103"/>
      <c r="J65" s="103"/>
      <c r="K65" s="126"/>
      <c r="L65" s="103"/>
      <c r="M65" s="103"/>
      <c r="N65" s="103"/>
      <c r="P65" s="103"/>
      <c r="Q65" s="103"/>
      <c r="R65" s="103"/>
      <c r="T65" s="103"/>
      <c r="U65" s="103"/>
      <c r="V65" s="103"/>
    </row>
    <row r="66" spans="8:22" ht="12.75" customHeight="1" x14ac:dyDescent="0.2">
      <c r="H66" s="103"/>
      <c r="I66" s="103"/>
      <c r="J66" s="103"/>
      <c r="K66" s="126"/>
      <c r="L66" s="103"/>
      <c r="M66" s="103"/>
      <c r="N66" s="103"/>
      <c r="P66" s="103"/>
      <c r="Q66" s="103"/>
      <c r="R66" s="103"/>
      <c r="T66" s="103"/>
      <c r="U66" s="103"/>
      <c r="V66" s="103"/>
    </row>
    <row r="67" spans="8:22" ht="12.75" customHeight="1" x14ac:dyDescent="0.2">
      <c r="H67" s="126"/>
      <c r="I67" s="126"/>
      <c r="J67" s="126"/>
      <c r="K67" s="126"/>
      <c r="L67" s="126"/>
      <c r="M67" s="126"/>
      <c r="N67" s="126"/>
      <c r="P67" s="126"/>
      <c r="Q67" s="126"/>
      <c r="R67" s="126"/>
      <c r="T67" s="126"/>
      <c r="U67" s="126"/>
      <c r="V67" s="126"/>
    </row>
    <row r="68" spans="8:22" ht="12.75" customHeight="1" x14ac:dyDescent="0.2">
      <c r="H68" s="126"/>
      <c r="I68" s="126"/>
      <c r="J68" s="126"/>
      <c r="K68" s="126"/>
      <c r="L68" s="126"/>
      <c r="M68" s="126"/>
      <c r="N68" s="126"/>
      <c r="P68" s="126"/>
      <c r="Q68" s="126"/>
      <c r="R68" s="126"/>
      <c r="T68" s="126"/>
      <c r="U68" s="126"/>
      <c r="V68" s="126"/>
    </row>
    <row r="69" spans="8:22" ht="12.75" customHeight="1" x14ac:dyDescent="0.2">
      <c r="H69" s="126"/>
      <c r="I69" s="126"/>
      <c r="J69" s="126"/>
      <c r="K69" s="126"/>
      <c r="L69" s="126"/>
      <c r="M69" s="126"/>
      <c r="N69" s="126"/>
      <c r="P69" s="126"/>
      <c r="Q69" s="126"/>
      <c r="R69" s="126"/>
      <c r="T69" s="126"/>
      <c r="U69" s="126"/>
      <c r="V69" s="126"/>
    </row>
    <row r="70" spans="8:22" ht="12.75" customHeight="1" x14ac:dyDescent="0.2">
      <c r="H70" s="126"/>
      <c r="I70" s="126"/>
      <c r="J70" s="126"/>
      <c r="K70" s="126"/>
      <c r="L70" s="126"/>
      <c r="M70" s="126"/>
      <c r="N70" s="126"/>
      <c r="P70" s="126"/>
      <c r="Q70" s="126"/>
      <c r="R70" s="126"/>
      <c r="T70" s="126"/>
      <c r="U70" s="126"/>
      <c r="V70" s="126"/>
    </row>
    <row r="71" spans="8:22" ht="12.75" customHeight="1" x14ac:dyDescent="0.2">
      <c r="H71" s="126"/>
      <c r="I71" s="126"/>
      <c r="J71" s="126"/>
      <c r="K71" s="126"/>
      <c r="L71" s="126"/>
      <c r="M71" s="126"/>
      <c r="N71" s="126"/>
      <c r="P71" s="126"/>
      <c r="Q71" s="126"/>
      <c r="R71" s="126"/>
      <c r="T71" s="126"/>
      <c r="U71" s="126"/>
      <c r="V71" s="126"/>
    </row>
    <row r="72" spans="8:22" ht="12.75" customHeight="1" x14ac:dyDescent="0.2">
      <c r="H72" s="126"/>
      <c r="I72" s="126"/>
      <c r="J72" s="126"/>
      <c r="K72" s="126"/>
      <c r="L72" s="126"/>
      <c r="M72" s="126"/>
      <c r="N72" s="126"/>
      <c r="P72" s="126"/>
      <c r="Q72" s="126"/>
      <c r="R72" s="126"/>
      <c r="T72" s="126"/>
      <c r="U72" s="126"/>
      <c r="V72" s="126"/>
    </row>
    <row r="73" spans="8:22" ht="12.75" customHeight="1" x14ac:dyDescent="0.2">
      <c r="H73" s="126"/>
      <c r="I73" s="126"/>
      <c r="J73" s="126"/>
      <c r="K73" s="126"/>
      <c r="L73" s="126"/>
      <c r="M73" s="126"/>
      <c r="N73" s="126"/>
      <c r="P73" s="126"/>
      <c r="Q73" s="126"/>
      <c r="R73" s="126"/>
      <c r="T73" s="126"/>
      <c r="U73" s="126"/>
      <c r="V73" s="126"/>
    </row>
    <row r="74" spans="8:22" ht="12.75" customHeight="1" x14ac:dyDescent="0.2">
      <c r="H74" s="126"/>
      <c r="I74" s="126"/>
      <c r="J74" s="126"/>
      <c r="K74" s="126"/>
      <c r="L74" s="126"/>
      <c r="M74" s="126"/>
      <c r="N74" s="126"/>
      <c r="P74" s="126"/>
      <c r="Q74" s="126"/>
      <c r="R74" s="126"/>
      <c r="T74" s="126"/>
      <c r="U74" s="126"/>
      <c r="V74" s="126"/>
    </row>
    <row r="75" spans="8:22" ht="12.75" customHeight="1" x14ac:dyDescent="0.2">
      <c r="H75" s="126"/>
      <c r="I75" s="126"/>
      <c r="J75" s="126"/>
      <c r="K75" s="126"/>
      <c r="L75" s="126"/>
      <c r="M75" s="126"/>
      <c r="N75" s="126"/>
      <c r="P75" s="126"/>
      <c r="Q75" s="126"/>
      <c r="R75" s="126"/>
      <c r="T75" s="126"/>
      <c r="U75" s="126"/>
      <c r="V75" s="126"/>
    </row>
    <row r="76" spans="8:22" ht="12.75" customHeight="1" x14ac:dyDescent="0.2">
      <c r="H76" s="126"/>
      <c r="K76" s="126"/>
    </row>
    <row r="77" spans="8:22" ht="12.75" customHeight="1" x14ac:dyDescent="0.2">
      <c r="H77" s="126"/>
      <c r="K77" s="126"/>
    </row>
    <row r="78" spans="8:22" ht="12.75" customHeight="1" x14ac:dyDescent="0.2">
      <c r="H78" s="126"/>
      <c r="K78" s="126"/>
    </row>
    <row r="79" spans="8:22" ht="12.75" customHeight="1" x14ac:dyDescent="0.2">
      <c r="H79" s="126"/>
      <c r="K79" s="126"/>
    </row>
    <row r="80" spans="8:22" ht="12.75" customHeight="1" x14ac:dyDescent="0.2">
      <c r="H80" s="126"/>
      <c r="K80" s="126"/>
    </row>
    <row r="81" spans="8:11" ht="12.75" customHeight="1" x14ac:dyDescent="0.2">
      <c r="H81" s="126"/>
      <c r="K81" s="126"/>
    </row>
    <row r="82" spans="8:11" ht="12.75" customHeight="1" x14ac:dyDescent="0.2">
      <c r="H82" s="126"/>
      <c r="K82" s="126"/>
    </row>
    <row r="83" spans="8:11" ht="12.75" customHeight="1" x14ac:dyDescent="0.2">
      <c r="H83" s="126"/>
      <c r="K83" s="126"/>
    </row>
    <row r="84" spans="8:11" ht="12.75" customHeight="1" x14ac:dyDescent="0.2">
      <c r="H84" s="126"/>
      <c r="K84" s="126"/>
    </row>
    <row r="85" spans="8:11" ht="12.75" customHeight="1" x14ac:dyDescent="0.2">
      <c r="H85" s="126"/>
      <c r="K85" s="126"/>
    </row>
    <row r="86" spans="8:11" ht="12.75" customHeight="1" x14ac:dyDescent="0.2">
      <c r="H86" s="126"/>
      <c r="K86" s="126"/>
    </row>
    <row r="87" spans="8:11" ht="12.75" customHeight="1" x14ac:dyDescent="0.2">
      <c r="H87" s="126"/>
      <c r="K87" s="126"/>
    </row>
    <row r="88" spans="8:11" ht="12.75" customHeight="1" x14ac:dyDescent="0.2">
      <c r="H88" s="126"/>
      <c r="K88" s="126"/>
    </row>
    <row r="89" spans="8:11" ht="12.75" customHeight="1" x14ac:dyDescent="0.2">
      <c r="H89" s="126"/>
      <c r="K89" s="126"/>
    </row>
    <row r="90" spans="8:11" ht="12.75" customHeight="1" x14ac:dyDescent="0.2">
      <c r="H90" s="126"/>
      <c r="K90" s="126"/>
    </row>
    <row r="91" spans="8:11" ht="12.75" customHeight="1" x14ac:dyDescent="0.2">
      <c r="H91" s="126"/>
      <c r="K91" s="126"/>
    </row>
    <row r="92" spans="8:11" ht="12.75" customHeight="1" x14ac:dyDescent="0.2">
      <c r="H92" s="103"/>
    </row>
    <row r="93" spans="8:11" ht="12.75" customHeight="1" x14ac:dyDescent="0.2">
      <c r="H93" s="103"/>
    </row>
  </sheetData>
  <printOptions horizontalCentered="1"/>
  <pageMargins left="0" right="0" top="0.5" bottom="0" header="0.5" footer="0"/>
  <pageSetup scale="51" orientation="landscape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view="pageBreakPreview" zoomScale="60" zoomScaleNormal="100" workbookViewId="0">
      <selection activeCell="AD22" sqref="AD22"/>
    </sheetView>
  </sheetViews>
  <sheetFormatPr defaultColWidth="9.140625" defaultRowHeight="12.75" customHeight="1" x14ac:dyDescent="0.2"/>
  <cols>
    <col min="1" max="1" width="1.85546875" style="43" customWidth="1"/>
    <col min="2" max="2" width="44.28515625" style="43" bestFit="1" customWidth="1"/>
    <col min="3" max="3" width="2.85546875" style="43" customWidth="1"/>
    <col min="4" max="4" width="10.7109375" style="43" customWidth="1"/>
    <col min="5" max="5" width="2.85546875" style="2" customWidth="1"/>
    <col min="6" max="8" width="10.7109375" style="43" hidden="1" customWidth="1"/>
    <col min="9" max="9" width="10.7109375" style="43" customWidth="1"/>
    <col min="10" max="12" width="10.7109375" style="43" hidden="1" customWidth="1"/>
    <col min="13" max="13" width="10.7109375" style="43" customWidth="1"/>
    <col min="14" max="16" width="10.7109375" style="43" hidden="1" customWidth="1"/>
    <col min="17" max="17" width="10.7109375" style="43" customWidth="1"/>
    <col min="18" max="20" width="10.7109375" style="43" hidden="1" customWidth="1"/>
    <col min="21" max="21" width="10.7109375" style="43" customWidth="1"/>
    <col min="22" max="22" width="2.7109375" style="43" customWidth="1"/>
    <col min="23" max="23" width="9.7109375" style="43" bestFit="1" customWidth="1"/>
    <col min="24" max="24" width="12.42578125" style="43" bestFit="1" customWidth="1"/>
    <col min="25" max="25" width="13.140625" style="43" bestFit="1" customWidth="1"/>
    <col min="26" max="26" width="1.85546875" style="43" customWidth="1"/>
    <col min="27" max="16384" width="9.140625" style="43"/>
  </cols>
  <sheetData>
    <row r="1" spans="1:29" ht="12.75" customHeight="1" x14ac:dyDescent="0.2">
      <c r="A1" s="62" t="str">
        <f>'Cover Sheet'!A2</f>
        <v>ROOTS PUBLIC CHARTER SCHOOL, INC</v>
      </c>
    </row>
    <row r="2" spans="1:29" x14ac:dyDescent="0.2">
      <c r="A2" s="43" t="str">
        <f>'Cover Sheet'!A8&amp;" "&amp;'Cover Sheet'!$A$9&amp;" Financials"</f>
        <v>FY 2020 JULY 1, 2019 TO JUNE 30, 2020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4"/>
    </row>
    <row r="3" spans="1:29" x14ac:dyDescent="0.2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x14ac:dyDescent="0.2">
      <c r="A4" s="2"/>
      <c r="B4" s="2"/>
      <c r="C4" s="45"/>
      <c r="D4" s="49" t="s">
        <v>148</v>
      </c>
      <c r="E4" s="50"/>
      <c r="F4" s="49" t="s">
        <v>136</v>
      </c>
      <c r="G4" s="49" t="s">
        <v>137</v>
      </c>
      <c r="H4" s="49" t="s">
        <v>138</v>
      </c>
      <c r="I4" s="49" t="s">
        <v>82</v>
      </c>
      <c r="J4" s="49" t="s">
        <v>139</v>
      </c>
      <c r="K4" s="49" t="s">
        <v>140</v>
      </c>
      <c r="L4" s="49" t="s">
        <v>141</v>
      </c>
      <c r="M4" s="49" t="s">
        <v>83</v>
      </c>
      <c r="N4" s="49" t="s">
        <v>142</v>
      </c>
      <c r="O4" s="49" t="s">
        <v>143</v>
      </c>
      <c r="P4" s="49" t="s">
        <v>144</v>
      </c>
      <c r="Q4" s="49" t="s">
        <v>84</v>
      </c>
      <c r="R4" s="49" t="s">
        <v>145</v>
      </c>
      <c r="S4" s="49" t="s">
        <v>146</v>
      </c>
      <c r="T4" s="49" t="s">
        <v>147</v>
      </c>
      <c r="U4" s="49" t="s">
        <v>85</v>
      </c>
      <c r="V4" s="45"/>
      <c r="W4" s="75"/>
      <c r="X4" s="76" t="s">
        <v>0</v>
      </c>
      <c r="Y4" s="75"/>
      <c r="AA4" s="62" t="s">
        <v>150</v>
      </c>
    </row>
    <row r="5" spans="1:29" ht="15.75" x14ac:dyDescent="0.2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151</v>
      </c>
      <c r="AC5" s="111" t="s">
        <v>172</v>
      </c>
    </row>
    <row r="6" spans="1:29" x14ac:dyDescent="0.2">
      <c r="A6" s="53" t="s">
        <v>4</v>
      </c>
      <c r="B6" s="2"/>
      <c r="C6" s="45"/>
      <c r="V6" s="45"/>
      <c r="W6" s="52"/>
      <c r="X6" s="52"/>
      <c r="Y6" s="52"/>
    </row>
    <row r="7" spans="1:29" x14ac:dyDescent="0.2">
      <c r="A7" s="46"/>
      <c r="B7" s="46" t="s">
        <v>152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11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1482194</v>
      </c>
      <c r="Y7" s="118">
        <f>W7-X7</f>
        <v>-1482194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362601</v>
      </c>
    </row>
    <row r="8" spans="1:29" x14ac:dyDescent="0.2">
      <c r="A8" s="46"/>
      <c r="B8" s="46" t="s">
        <v>153</v>
      </c>
      <c r="C8" s="45"/>
      <c r="D8" s="105"/>
      <c r="E8" s="55"/>
      <c r="F8" s="105"/>
      <c r="G8" s="105"/>
      <c r="H8" s="105"/>
      <c r="I8" s="55">
        <f>SUM(F8:H8)</f>
        <v>0</v>
      </c>
      <c r="J8" s="105"/>
      <c r="K8" s="105"/>
      <c r="L8" s="105"/>
      <c r="M8" s="55">
        <f>SUM(J8:L8)</f>
        <v>0</v>
      </c>
      <c r="N8" s="105"/>
      <c r="O8" s="105"/>
      <c r="P8" s="105"/>
      <c r="Q8" s="55">
        <f>SUM(N8:P8)</f>
        <v>0</v>
      </c>
      <c r="R8" s="105"/>
      <c r="S8" s="105"/>
      <c r="T8" s="105"/>
      <c r="U8" s="55">
        <f>SUM(R8:T8)</f>
        <v>0</v>
      </c>
      <c r="V8" s="45"/>
      <c r="W8" s="55">
        <f>SUM(I8,M8,Q8,U8)</f>
        <v>0</v>
      </c>
      <c r="X8" s="11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196000</v>
      </c>
      <c r="Y8" s="118">
        <f>W8-X8</f>
        <v>-196000</v>
      </c>
      <c r="AA8" s="55"/>
    </row>
    <row r="9" spans="1:29" x14ac:dyDescent="0.2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118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383500</v>
      </c>
      <c r="Y9" s="118">
        <f t="shared" ref="Y9:Y16" si="5">W9-X9</f>
        <v>-383500</v>
      </c>
    </row>
    <row r="10" spans="1:29" x14ac:dyDescent="0.2">
      <c r="A10" s="46"/>
      <c r="B10" s="46" t="s">
        <v>166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118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182000</v>
      </c>
      <c r="Y10" s="118">
        <f t="shared" si="5"/>
        <v>-182000</v>
      </c>
      <c r="AC10" s="62" t="s">
        <v>175</v>
      </c>
    </row>
    <row r="11" spans="1:29" x14ac:dyDescent="0.2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118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1000</v>
      </c>
      <c r="Y11" s="118">
        <f t="shared" si="5"/>
        <v>-1000</v>
      </c>
      <c r="AC11" s="62" t="s">
        <v>176</v>
      </c>
    </row>
    <row r="12" spans="1:29" x14ac:dyDescent="0.2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118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1000</v>
      </c>
      <c r="Y12" s="118">
        <f t="shared" si="5"/>
        <v>-1000</v>
      </c>
    </row>
    <row r="13" spans="1:29" x14ac:dyDescent="0.2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118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2700</v>
      </c>
      <c r="Y13" s="118">
        <f t="shared" si="5"/>
        <v>-2700</v>
      </c>
    </row>
    <row r="14" spans="1:29" x14ac:dyDescent="0.2">
      <c r="A14" s="46"/>
      <c r="B14" s="46" t="s">
        <v>154</v>
      </c>
      <c r="C14" s="45"/>
      <c r="D14" s="105"/>
      <c r="E14" s="55"/>
      <c r="F14" s="105"/>
      <c r="G14" s="105"/>
      <c r="H14" s="105"/>
      <c r="I14" s="55">
        <f t="shared" si="0"/>
        <v>0</v>
      </c>
      <c r="J14" s="105"/>
      <c r="K14" s="105"/>
      <c r="L14" s="105"/>
      <c r="M14" s="55">
        <f t="shared" si="1"/>
        <v>0</v>
      </c>
      <c r="N14" s="105"/>
      <c r="O14" s="105"/>
      <c r="P14" s="105"/>
      <c r="Q14" s="55">
        <f t="shared" si="2"/>
        <v>0</v>
      </c>
      <c r="R14" s="105"/>
      <c r="S14" s="105"/>
      <c r="T14" s="105"/>
      <c r="U14" s="55">
        <f t="shared" si="3"/>
        <v>0</v>
      </c>
      <c r="V14" s="45"/>
      <c r="W14" s="55">
        <f t="shared" si="4"/>
        <v>0</v>
      </c>
      <c r="X14" s="118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118">
        <f t="shared" si="5"/>
        <v>0</v>
      </c>
    </row>
    <row r="15" spans="1:29" x14ac:dyDescent="0.2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118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25000</v>
      </c>
      <c r="Y15" s="118">
        <f t="shared" si="5"/>
        <v>-25000</v>
      </c>
    </row>
    <row r="16" spans="1:29" x14ac:dyDescent="0.2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122">
        <f>SUM(X7:X15)</f>
        <v>2273394</v>
      </c>
      <c r="Y16" s="122">
        <f t="shared" si="5"/>
        <v>-2273394</v>
      </c>
    </row>
    <row r="17" spans="1:25" x14ac:dyDescent="0.2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123"/>
      <c r="Y17" s="123"/>
    </row>
    <row r="18" spans="1:25" x14ac:dyDescent="0.2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117"/>
      <c r="Y18" s="117"/>
    </row>
    <row r="19" spans="1:25" ht="13.5" x14ac:dyDescent="0.2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117"/>
      <c r="Y19" s="117"/>
    </row>
    <row r="20" spans="1:25" x14ac:dyDescent="0.2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118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115000</v>
      </c>
      <c r="Y20" s="118">
        <f>X20-W20</f>
        <v>115000</v>
      </c>
    </row>
    <row r="21" spans="1:25" x14ac:dyDescent="0.2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118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472248</v>
      </c>
      <c r="Y21" s="118">
        <f t="shared" ref="Y21:Y26" si="11">X21-W21</f>
        <v>472248</v>
      </c>
    </row>
    <row r="22" spans="1:25" x14ac:dyDescent="0.2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118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75600</v>
      </c>
      <c r="Y22" s="118">
        <f t="shared" si="11"/>
        <v>75600</v>
      </c>
    </row>
    <row r="23" spans="1:25" x14ac:dyDescent="0.2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118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3" s="118">
        <f t="shared" si="11"/>
        <v>0</v>
      </c>
    </row>
    <row r="24" spans="1:25" x14ac:dyDescent="0.2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118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366000</v>
      </c>
      <c r="Y24" s="118">
        <f t="shared" si="11"/>
        <v>366000</v>
      </c>
    </row>
    <row r="25" spans="1:25" x14ac:dyDescent="0.2">
      <c r="A25" s="46"/>
      <c r="B25" s="2" t="s">
        <v>167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118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5" s="118">
        <f t="shared" si="11"/>
        <v>0</v>
      </c>
    </row>
    <row r="26" spans="1:25" x14ac:dyDescent="0.2">
      <c r="A26" s="46"/>
      <c r="B26" s="106" t="s">
        <v>168</v>
      </c>
      <c r="C26" s="45"/>
      <c r="D26" s="65"/>
      <c r="E26" s="66"/>
      <c r="F26" s="65"/>
      <c r="G26" s="65"/>
      <c r="H26" s="65"/>
      <c r="I26" s="107">
        <f t="shared" si="6"/>
        <v>0</v>
      </c>
      <c r="J26" s="104"/>
      <c r="K26" s="104"/>
      <c r="L26" s="104"/>
      <c r="M26" s="108">
        <f t="shared" si="7"/>
        <v>0</v>
      </c>
      <c r="N26" s="104"/>
      <c r="O26" s="104"/>
      <c r="P26" s="104"/>
      <c r="Q26" s="108">
        <f t="shared" si="8"/>
        <v>0</v>
      </c>
      <c r="R26" s="104"/>
      <c r="S26" s="104"/>
      <c r="T26" s="104"/>
      <c r="U26" s="108">
        <f t="shared" si="9"/>
        <v>0</v>
      </c>
      <c r="V26" s="109"/>
      <c r="W26" s="110">
        <f t="shared" si="10"/>
        <v>0</v>
      </c>
      <c r="X26" s="108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284235</v>
      </c>
      <c r="Y26" s="108">
        <f t="shared" si="11"/>
        <v>284235</v>
      </c>
    </row>
    <row r="27" spans="1:25" x14ac:dyDescent="0.2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122">
        <f>SUM(X20:X26)</f>
        <v>1313083</v>
      </c>
      <c r="Y27" s="122">
        <f>X27-W27</f>
        <v>1313083</v>
      </c>
    </row>
    <row r="28" spans="1:25" x14ac:dyDescent="0.2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124"/>
      <c r="Y28" s="124"/>
    </row>
    <row r="29" spans="1:25" ht="13.5" x14ac:dyDescent="0.2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117"/>
      <c r="Y29" s="117"/>
    </row>
    <row r="30" spans="1:25" x14ac:dyDescent="0.2">
      <c r="A30" s="46"/>
      <c r="B30" s="2" t="s">
        <v>169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118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45200</v>
      </c>
      <c r="Y30" s="118">
        <f t="shared" ref="Y30:Y34" si="17">X30-W30</f>
        <v>45200</v>
      </c>
    </row>
    <row r="31" spans="1:25" x14ac:dyDescent="0.2">
      <c r="A31" s="46"/>
      <c r="B31" s="2" t="s">
        <v>170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118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14100</v>
      </c>
      <c r="Y31" s="118">
        <f t="shared" si="17"/>
        <v>14100</v>
      </c>
    </row>
    <row r="32" spans="1:25" x14ac:dyDescent="0.2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118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132210</v>
      </c>
      <c r="Y32" s="118">
        <f t="shared" si="17"/>
        <v>132210</v>
      </c>
    </row>
    <row r="33" spans="1:29" x14ac:dyDescent="0.2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118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95000</v>
      </c>
      <c r="Y33" s="118">
        <f>X33-W33</f>
        <v>95000</v>
      </c>
    </row>
    <row r="34" spans="1:29" x14ac:dyDescent="0.2">
      <c r="A34" s="46"/>
      <c r="B34" s="2" t="s">
        <v>171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118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115500</v>
      </c>
      <c r="Y34" s="118">
        <f t="shared" si="17"/>
        <v>115500</v>
      </c>
    </row>
    <row r="35" spans="1:29" x14ac:dyDescent="0.2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122">
        <f>SUM(X30:X34)</f>
        <v>402010</v>
      </c>
      <c r="Y35" s="122">
        <f>X35-W35</f>
        <v>402010</v>
      </c>
      <c r="Z35" s="47"/>
    </row>
    <row r="36" spans="1:29" x14ac:dyDescent="0.2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118"/>
      <c r="Y36" s="118"/>
    </row>
    <row r="37" spans="1:29" ht="13.5" x14ac:dyDescent="0.2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118"/>
      <c r="Y37" s="118"/>
    </row>
    <row r="38" spans="1:29" x14ac:dyDescent="0.2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118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387336</v>
      </c>
      <c r="Y38" s="118">
        <f t="shared" ref="Y38:Y44" si="23">X38-W38</f>
        <v>387336</v>
      </c>
    </row>
    <row r="39" spans="1:29" x14ac:dyDescent="0.2">
      <c r="A39" s="46"/>
      <c r="B39" s="46" t="s">
        <v>155</v>
      </c>
      <c r="C39" s="45"/>
      <c r="D39" s="104"/>
      <c r="E39" s="66"/>
      <c r="F39" s="104"/>
      <c r="G39" s="104"/>
      <c r="H39" s="104"/>
      <c r="I39" s="67">
        <f t="shared" si="18"/>
        <v>0</v>
      </c>
      <c r="J39" s="104"/>
      <c r="K39" s="104"/>
      <c r="L39" s="104"/>
      <c r="M39" s="67">
        <f t="shared" si="19"/>
        <v>0</v>
      </c>
      <c r="N39" s="104"/>
      <c r="O39" s="104"/>
      <c r="P39" s="104"/>
      <c r="Q39" s="67">
        <f t="shared" si="20"/>
        <v>0</v>
      </c>
      <c r="R39" s="104"/>
      <c r="S39" s="104"/>
      <c r="T39" s="104"/>
      <c r="U39" s="67">
        <f t="shared" si="21"/>
        <v>0</v>
      </c>
      <c r="V39" s="45"/>
      <c r="W39" s="55">
        <f t="shared" si="22"/>
        <v>0</v>
      </c>
      <c r="X39" s="118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7000</v>
      </c>
      <c r="Y39" s="118">
        <f t="shared" si="23"/>
        <v>7000</v>
      </c>
      <c r="AC39" s="62" t="s">
        <v>178</v>
      </c>
    </row>
    <row r="40" spans="1:29" x14ac:dyDescent="0.2">
      <c r="A40" s="46"/>
      <c r="B40" s="46" t="s">
        <v>156</v>
      </c>
      <c r="C40" s="45"/>
      <c r="D40" s="104"/>
      <c r="E40" s="66"/>
      <c r="F40" s="104"/>
      <c r="G40" s="104"/>
      <c r="H40" s="104"/>
      <c r="I40" s="67">
        <f t="shared" si="18"/>
        <v>0</v>
      </c>
      <c r="J40" s="104"/>
      <c r="K40" s="104"/>
      <c r="L40" s="104"/>
      <c r="M40" s="67">
        <f t="shared" si="19"/>
        <v>0</v>
      </c>
      <c r="N40" s="104"/>
      <c r="O40" s="104"/>
      <c r="P40" s="104"/>
      <c r="Q40" s="67">
        <f t="shared" si="20"/>
        <v>0</v>
      </c>
      <c r="R40" s="104"/>
      <c r="S40" s="104"/>
      <c r="T40" s="104"/>
      <c r="U40" s="67">
        <f t="shared" si="21"/>
        <v>0</v>
      </c>
      <c r="V40" s="45"/>
      <c r="W40" s="55">
        <f t="shared" si="22"/>
        <v>0</v>
      </c>
      <c r="X40" s="118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118">
        <f t="shared" si="23"/>
        <v>0</v>
      </c>
      <c r="AC40" s="62" t="s">
        <v>179</v>
      </c>
    </row>
    <row r="41" spans="1:29" x14ac:dyDescent="0.2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118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4860</v>
      </c>
      <c r="Y41" s="118">
        <f t="shared" si="23"/>
        <v>4860</v>
      </c>
    </row>
    <row r="42" spans="1:29" x14ac:dyDescent="0.2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118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47000</v>
      </c>
      <c r="Y42" s="118">
        <f t="shared" si="23"/>
        <v>47000</v>
      </c>
    </row>
    <row r="43" spans="1:29" x14ac:dyDescent="0.2">
      <c r="A43" s="46"/>
      <c r="B43" s="46" t="s">
        <v>157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118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500</v>
      </c>
      <c r="Y43" s="118">
        <f t="shared" si="23"/>
        <v>500</v>
      </c>
    </row>
    <row r="44" spans="1:29" x14ac:dyDescent="0.2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122">
        <f>SUM(X38:X43)</f>
        <v>446696</v>
      </c>
      <c r="Y44" s="122">
        <f t="shared" si="23"/>
        <v>446696</v>
      </c>
    </row>
    <row r="45" spans="1:29" x14ac:dyDescent="0.2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124"/>
      <c r="Y45" s="124"/>
    </row>
    <row r="46" spans="1:29" ht="13.5" x14ac:dyDescent="0.25">
      <c r="A46" s="68" t="s">
        <v>159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118"/>
      <c r="Y46" s="118"/>
    </row>
    <row r="47" spans="1:29" x14ac:dyDescent="0.2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118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23600</v>
      </c>
      <c r="Y47" s="118">
        <f t="shared" ref="Y47:Y59" si="30">X47-W47</f>
        <v>23600</v>
      </c>
    </row>
    <row r="48" spans="1:29" x14ac:dyDescent="0.2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118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5510</v>
      </c>
      <c r="Y48" s="118">
        <f t="shared" si="30"/>
        <v>5510</v>
      </c>
    </row>
    <row r="49" spans="1:29" x14ac:dyDescent="0.2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118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5700</v>
      </c>
      <c r="Y49" s="118">
        <f t="shared" si="30"/>
        <v>5700</v>
      </c>
    </row>
    <row r="50" spans="1:29" x14ac:dyDescent="0.2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118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35500</v>
      </c>
      <c r="Y50" s="118">
        <f t="shared" si="30"/>
        <v>35500</v>
      </c>
    </row>
    <row r="51" spans="1:29" x14ac:dyDescent="0.2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118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6300</v>
      </c>
      <c r="Y51" s="118">
        <f t="shared" si="30"/>
        <v>6300</v>
      </c>
    </row>
    <row r="52" spans="1:29" x14ac:dyDescent="0.2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118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300</v>
      </c>
      <c r="Y52" s="118">
        <f t="shared" si="30"/>
        <v>300</v>
      </c>
    </row>
    <row r="53" spans="1:29" x14ac:dyDescent="0.2">
      <c r="A53" s="46"/>
      <c r="B53" s="46" t="s">
        <v>160</v>
      </c>
      <c r="C53" s="45"/>
      <c r="D53" s="104"/>
      <c r="E53" s="66"/>
      <c r="F53" s="104"/>
      <c r="G53" s="104"/>
      <c r="H53" s="104"/>
      <c r="I53" s="67">
        <f t="shared" si="31"/>
        <v>0</v>
      </c>
      <c r="J53" s="104"/>
      <c r="K53" s="104"/>
      <c r="L53" s="104"/>
      <c r="M53" s="67">
        <f t="shared" si="26"/>
        <v>0</v>
      </c>
      <c r="N53" s="104"/>
      <c r="O53" s="104"/>
      <c r="P53" s="104"/>
      <c r="Q53" s="67">
        <f t="shared" si="27"/>
        <v>0</v>
      </c>
      <c r="R53" s="104"/>
      <c r="S53" s="104"/>
      <c r="T53" s="104"/>
      <c r="U53" s="67">
        <f t="shared" si="28"/>
        <v>0</v>
      </c>
      <c r="V53" s="45"/>
      <c r="W53" s="55">
        <f t="shared" si="29"/>
        <v>0</v>
      </c>
      <c r="X53" s="118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0</v>
      </c>
      <c r="Y53" s="118">
        <f t="shared" si="30"/>
        <v>0</v>
      </c>
    </row>
    <row r="54" spans="1:29" x14ac:dyDescent="0.2">
      <c r="A54" s="46"/>
      <c r="B54" s="46" t="s">
        <v>161</v>
      </c>
      <c r="C54" s="45"/>
      <c r="D54" s="104"/>
      <c r="E54" s="66"/>
      <c r="F54" s="104"/>
      <c r="G54" s="104"/>
      <c r="H54" s="104"/>
      <c r="I54" s="67">
        <f t="shared" si="31"/>
        <v>0</v>
      </c>
      <c r="J54" s="104"/>
      <c r="K54" s="104"/>
      <c r="L54" s="104"/>
      <c r="M54" s="67">
        <f t="shared" si="26"/>
        <v>0</v>
      </c>
      <c r="N54" s="104"/>
      <c r="O54" s="104"/>
      <c r="P54" s="104"/>
      <c r="Q54" s="67">
        <f t="shared" si="27"/>
        <v>0</v>
      </c>
      <c r="R54" s="104"/>
      <c r="S54" s="104"/>
      <c r="T54" s="104"/>
      <c r="U54" s="67">
        <f t="shared" si="28"/>
        <v>0</v>
      </c>
      <c r="V54" s="45"/>
      <c r="W54" s="55">
        <f t="shared" si="29"/>
        <v>0</v>
      </c>
      <c r="X54" s="118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22695</v>
      </c>
      <c r="Y54" s="118">
        <f t="shared" si="30"/>
        <v>22695</v>
      </c>
    </row>
    <row r="55" spans="1:29" x14ac:dyDescent="0.2">
      <c r="A55" s="46"/>
      <c r="B55" s="46" t="s">
        <v>33</v>
      </c>
      <c r="C55" s="45"/>
      <c r="D55" s="104"/>
      <c r="E55" s="66"/>
      <c r="F55" s="104"/>
      <c r="G55" s="104"/>
      <c r="H55" s="104"/>
      <c r="I55" s="67">
        <f t="shared" si="31"/>
        <v>0</v>
      </c>
      <c r="J55" s="104"/>
      <c r="K55" s="104"/>
      <c r="L55" s="104"/>
      <c r="M55" s="67">
        <f t="shared" si="26"/>
        <v>0</v>
      </c>
      <c r="N55" s="104"/>
      <c r="O55" s="104"/>
      <c r="P55" s="104"/>
      <c r="Q55" s="67">
        <f t="shared" si="27"/>
        <v>0</v>
      </c>
      <c r="R55" s="104"/>
      <c r="S55" s="104"/>
      <c r="T55" s="104"/>
      <c r="U55" s="67">
        <f t="shared" si="28"/>
        <v>0</v>
      </c>
      <c r="V55" s="45"/>
      <c r="W55" s="55">
        <f t="shared" si="29"/>
        <v>0</v>
      </c>
      <c r="X55" s="118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118">
        <f t="shared" si="30"/>
        <v>0</v>
      </c>
    </row>
    <row r="56" spans="1:29" x14ac:dyDescent="0.2">
      <c r="A56" s="46"/>
      <c r="B56" s="46" t="s">
        <v>162</v>
      </c>
      <c r="C56" s="45"/>
      <c r="D56" s="104"/>
      <c r="E56" s="66"/>
      <c r="F56" s="104"/>
      <c r="G56" s="104"/>
      <c r="H56" s="104"/>
      <c r="I56" s="67">
        <f t="shared" si="31"/>
        <v>0</v>
      </c>
      <c r="J56" s="104"/>
      <c r="K56" s="104"/>
      <c r="L56" s="104"/>
      <c r="M56" s="67">
        <f t="shared" si="26"/>
        <v>0</v>
      </c>
      <c r="N56" s="104"/>
      <c r="O56" s="104"/>
      <c r="P56" s="104"/>
      <c r="Q56" s="67">
        <f t="shared" si="27"/>
        <v>0</v>
      </c>
      <c r="R56" s="104"/>
      <c r="S56" s="104"/>
      <c r="T56" s="104"/>
      <c r="U56" s="67">
        <f t="shared" si="28"/>
        <v>0</v>
      </c>
      <c r="V56" s="45"/>
      <c r="W56" s="55">
        <f t="shared" si="29"/>
        <v>0</v>
      </c>
      <c r="X56" s="118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118">
        <f t="shared" si="30"/>
        <v>0</v>
      </c>
      <c r="AC56" s="62" t="s">
        <v>180</v>
      </c>
    </row>
    <row r="57" spans="1:29" x14ac:dyDescent="0.2">
      <c r="A57" s="46"/>
      <c r="B57" s="46" t="s">
        <v>163</v>
      </c>
      <c r="C57" s="45"/>
      <c r="D57" s="104"/>
      <c r="E57" s="66"/>
      <c r="F57" s="104"/>
      <c r="G57" s="104"/>
      <c r="H57" s="104"/>
      <c r="I57" s="67">
        <f t="shared" si="31"/>
        <v>0</v>
      </c>
      <c r="J57" s="104"/>
      <c r="K57" s="104"/>
      <c r="L57" s="104"/>
      <c r="M57" s="67">
        <f t="shared" si="26"/>
        <v>0</v>
      </c>
      <c r="N57" s="104"/>
      <c r="O57" s="104"/>
      <c r="P57" s="104"/>
      <c r="Q57" s="67">
        <f t="shared" si="27"/>
        <v>0</v>
      </c>
      <c r="R57" s="104"/>
      <c r="S57" s="104"/>
      <c r="T57" s="104"/>
      <c r="U57" s="67">
        <f t="shared" si="28"/>
        <v>0</v>
      </c>
      <c r="V57" s="45"/>
      <c r="W57" s="55">
        <f t="shared" si="29"/>
        <v>0</v>
      </c>
      <c r="X57" s="118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6000</v>
      </c>
      <c r="Y57" s="118">
        <f t="shared" si="30"/>
        <v>6000</v>
      </c>
      <c r="AC57" s="62" t="s">
        <v>181</v>
      </c>
    </row>
    <row r="58" spans="1:29" x14ac:dyDescent="0.2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118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6000</v>
      </c>
      <c r="Y58" s="118">
        <f t="shared" si="30"/>
        <v>6000</v>
      </c>
    </row>
    <row r="59" spans="1:29" x14ac:dyDescent="0.2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122">
        <f>SUM(X47:X58)</f>
        <v>111605</v>
      </c>
      <c r="Y59" s="122">
        <f t="shared" si="30"/>
        <v>111605</v>
      </c>
    </row>
    <row r="60" spans="1:29" x14ac:dyDescent="0.2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124"/>
      <c r="Y60" s="124"/>
    </row>
    <row r="61" spans="1:29" x14ac:dyDescent="0.2">
      <c r="A61" s="46"/>
      <c r="B61" s="56" t="s">
        <v>164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122">
        <f>X59+X44+X35+X27</f>
        <v>2273394</v>
      </c>
      <c r="Y61" s="122">
        <f t="shared" ref="Y61:Y62" si="40">X61-W61</f>
        <v>2273394</v>
      </c>
    </row>
    <row r="62" spans="1:29" ht="12.75" customHeight="1" x14ac:dyDescent="0.2">
      <c r="A62" s="59" t="s">
        <v>165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122">
        <f>X16-X61</f>
        <v>0</v>
      </c>
      <c r="Y62" s="122">
        <f t="shared" si="40"/>
        <v>0</v>
      </c>
    </row>
    <row r="63" spans="1:29" ht="12.75" customHeight="1" x14ac:dyDescent="0.2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124"/>
      <c r="Y63" s="124"/>
    </row>
    <row r="64" spans="1:29" x14ac:dyDescent="0.2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122">
        <f>X62</f>
        <v>0</v>
      </c>
      <c r="Y64" s="122">
        <f t="shared" ref="Y64" si="43">X64-W64</f>
        <v>0</v>
      </c>
    </row>
    <row r="65" spans="1:25" ht="12.75" customHeight="1" x14ac:dyDescent="0.2">
      <c r="X65" s="126"/>
      <c r="Y65" s="126"/>
    </row>
    <row r="66" spans="1:25" ht="12.75" customHeight="1" x14ac:dyDescent="0.2">
      <c r="A66" s="53" t="s">
        <v>129</v>
      </c>
      <c r="X66" s="126"/>
      <c r="Y66" s="126"/>
    </row>
    <row r="67" spans="1:25" ht="12.75" customHeight="1" x14ac:dyDescent="0.2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  <c r="X67" s="126"/>
      <c r="Y67" s="126"/>
    </row>
    <row r="68" spans="1:25" ht="12.75" customHeight="1" x14ac:dyDescent="0.2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  <c r="X68" s="126"/>
      <c r="Y68" s="126"/>
    </row>
    <row r="69" spans="1:25" ht="12.75" customHeight="1" x14ac:dyDescent="0.2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  <c r="X69" s="126"/>
      <c r="Y69" s="126"/>
    </row>
    <row r="70" spans="1:25" ht="12.75" customHeight="1" x14ac:dyDescent="0.2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  <c r="X70" s="126"/>
      <c r="Y70" s="126"/>
    </row>
  </sheetData>
  <phoneticPr fontId="67" type="noConversion"/>
  <pageMargins left="0.75" right="0.35" top="0.5" bottom="0.5" header="0.5" footer="0.5"/>
  <pageSetup scale="67" orientation="landscape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view="pageBreakPreview" zoomScaleNormal="100" zoomScaleSheetLayoutView="100" workbookViewId="0"/>
  </sheetViews>
  <sheetFormatPr defaultColWidth="9.140625" defaultRowHeight="12.75" x14ac:dyDescent="0.2"/>
  <cols>
    <col min="1" max="1" width="2" style="72" customWidth="1"/>
    <col min="2" max="2" width="9.140625" style="72"/>
    <col min="3" max="3" width="20.140625" style="72" customWidth="1"/>
    <col min="4" max="4" width="12.28515625" style="72" customWidth="1"/>
    <col min="5" max="5" width="11.28515625" style="72" customWidth="1"/>
    <col min="6" max="6" width="9.140625" style="72"/>
    <col min="7" max="7" width="19.7109375" style="72" customWidth="1"/>
    <col min="8" max="8" width="20" style="72" customWidth="1"/>
    <col min="9" max="9" width="25.140625" style="72" customWidth="1"/>
    <col min="10" max="10" width="27" style="72" customWidth="1"/>
    <col min="11" max="16384" width="9.140625" style="72"/>
  </cols>
  <sheetData>
    <row r="1" spans="1:13" x14ac:dyDescent="0.2">
      <c r="A1" s="71" t="str">
        <f>'Cover Sheet'!A2</f>
        <v>ROOTS PUBLIC CHARTER SCHOOL, INC</v>
      </c>
    </row>
    <row r="2" spans="1:13" x14ac:dyDescent="0.2">
      <c r="A2" s="43" t="str">
        <f>'Cover Sheet'!A8&amp;" "&amp;'Cover Sheet'!$A$9&amp;" Balance Sheet"</f>
        <v>FY 2020 JULY 1, 2019 TO JUNE 30, 2020 Balance Sheet</v>
      </c>
    </row>
    <row r="3" spans="1:13" x14ac:dyDescent="0.2">
      <c r="B3" s="131"/>
      <c r="C3" s="131"/>
      <c r="D3" s="131"/>
      <c r="E3" s="131"/>
      <c r="F3" s="131"/>
      <c r="G3" s="131"/>
      <c r="H3" s="77"/>
      <c r="I3" s="77"/>
      <c r="J3" s="77"/>
    </row>
    <row r="4" spans="1:13" x14ac:dyDescent="0.2">
      <c r="B4" s="77"/>
      <c r="C4" s="77"/>
      <c r="D4" s="77"/>
      <c r="E4" s="78" t="s">
        <v>113</v>
      </c>
      <c r="F4" s="79"/>
      <c r="G4" s="78" t="s">
        <v>82</v>
      </c>
      <c r="H4" s="78" t="s">
        <v>83</v>
      </c>
      <c r="I4" s="78" t="s">
        <v>84</v>
      </c>
      <c r="J4" s="78" t="s">
        <v>85</v>
      </c>
    </row>
    <row r="5" spans="1:13" ht="16.5" thickBot="1" x14ac:dyDescent="0.25">
      <c r="B5" s="77"/>
      <c r="C5" s="77"/>
      <c r="D5" s="77"/>
      <c r="E5" s="80" t="s">
        <v>148</v>
      </c>
      <c r="F5" s="81"/>
      <c r="G5" s="80" t="s">
        <v>86</v>
      </c>
      <c r="H5" s="80" t="s">
        <v>87</v>
      </c>
      <c r="I5" s="80" t="s">
        <v>88</v>
      </c>
      <c r="J5" s="80" t="s">
        <v>89</v>
      </c>
      <c r="M5" s="111" t="s">
        <v>172</v>
      </c>
    </row>
    <row r="6" spans="1:13" x14ac:dyDescent="0.2">
      <c r="A6" s="93" t="s">
        <v>90</v>
      </c>
      <c r="B6" s="82"/>
      <c r="C6" s="82"/>
      <c r="E6" s="83"/>
      <c r="F6" s="81"/>
      <c r="G6" s="83"/>
      <c r="H6" s="83"/>
      <c r="I6" s="83"/>
      <c r="J6" s="83"/>
    </row>
    <row r="7" spans="1:13" x14ac:dyDescent="0.2">
      <c r="B7" s="77"/>
      <c r="C7" s="77"/>
      <c r="D7" s="77"/>
      <c r="E7" s="77"/>
      <c r="F7" s="77"/>
      <c r="G7" s="77"/>
      <c r="H7" s="77"/>
      <c r="I7" s="77"/>
      <c r="J7" s="77"/>
    </row>
    <row r="8" spans="1:13" x14ac:dyDescent="0.2">
      <c r="B8" s="90" t="s">
        <v>123</v>
      </c>
      <c r="C8" s="84"/>
      <c r="D8" s="82"/>
      <c r="E8" s="85"/>
      <c r="F8" s="85"/>
      <c r="G8" s="86"/>
      <c r="H8" s="86"/>
      <c r="I8" s="86"/>
      <c r="J8" s="86"/>
    </row>
    <row r="9" spans="1:13" x14ac:dyDescent="0.2">
      <c r="B9" s="94" t="s">
        <v>91</v>
      </c>
      <c r="D9" s="87"/>
      <c r="E9" s="65">
        <v>0</v>
      </c>
      <c r="F9" s="88"/>
      <c r="G9" s="65">
        <v>0</v>
      </c>
      <c r="H9" s="65">
        <v>0</v>
      </c>
      <c r="I9" s="65">
        <v>0</v>
      </c>
      <c r="J9" s="65">
        <v>0</v>
      </c>
      <c r="M9" s="71" t="s">
        <v>182</v>
      </c>
    </row>
    <row r="10" spans="1:13" x14ac:dyDescent="0.2">
      <c r="B10" s="94" t="s">
        <v>92</v>
      </c>
      <c r="D10" s="87"/>
      <c r="E10" s="65">
        <v>0</v>
      </c>
      <c r="F10" s="89"/>
      <c r="G10" s="65">
        <v>0</v>
      </c>
      <c r="H10" s="65">
        <v>0</v>
      </c>
      <c r="I10" s="65">
        <v>0</v>
      </c>
      <c r="J10" s="65">
        <v>0</v>
      </c>
    </row>
    <row r="11" spans="1:13" x14ac:dyDescent="0.2">
      <c r="B11" s="94" t="s">
        <v>110</v>
      </c>
      <c r="D11" s="87"/>
      <c r="E11" s="65">
        <v>0</v>
      </c>
      <c r="F11" s="89"/>
      <c r="G11" s="65">
        <v>0</v>
      </c>
      <c r="H11" s="65">
        <v>0</v>
      </c>
      <c r="I11" s="65">
        <v>0</v>
      </c>
      <c r="J11" s="65">
        <v>0</v>
      </c>
    </row>
    <row r="12" spans="1:13" x14ac:dyDescent="0.2">
      <c r="B12" s="94" t="s">
        <v>109</v>
      </c>
      <c r="D12" s="87"/>
      <c r="E12" s="65">
        <v>0</v>
      </c>
      <c r="F12" s="86"/>
      <c r="G12" s="65">
        <v>0</v>
      </c>
      <c r="H12" s="65">
        <v>0</v>
      </c>
      <c r="I12" s="65">
        <v>0</v>
      </c>
      <c r="J12" s="65">
        <v>0</v>
      </c>
    </row>
    <row r="13" spans="1:13" x14ac:dyDescent="0.2">
      <c r="B13" s="90" t="s">
        <v>93</v>
      </c>
      <c r="E13" s="96">
        <f>SUM(E9:E12)</f>
        <v>0</v>
      </c>
      <c r="F13" s="86"/>
      <c r="G13" s="96">
        <f>SUM(G9:G12)</f>
        <v>0</v>
      </c>
      <c r="H13" s="96">
        <f>SUM(H9:H12)</f>
        <v>0</v>
      </c>
      <c r="I13" s="96">
        <f>SUM(I9:I12)</f>
        <v>0</v>
      </c>
      <c r="J13" s="96">
        <f>SUM(J9:J12)</f>
        <v>0</v>
      </c>
    </row>
    <row r="14" spans="1:13" x14ac:dyDescent="0.2">
      <c r="B14" s="77"/>
      <c r="C14" s="77"/>
      <c r="D14" s="77"/>
      <c r="E14" s="77"/>
      <c r="F14" s="77"/>
      <c r="G14" s="77"/>
      <c r="H14" s="77"/>
      <c r="I14" s="77"/>
      <c r="J14" s="77"/>
    </row>
    <row r="15" spans="1:13" x14ac:dyDescent="0.2">
      <c r="B15" s="93" t="s">
        <v>94</v>
      </c>
      <c r="C15" s="87"/>
      <c r="D15" s="87"/>
      <c r="E15" s="65">
        <v>0</v>
      </c>
      <c r="F15" s="88"/>
      <c r="G15" s="65">
        <v>0</v>
      </c>
      <c r="H15" s="65">
        <v>0</v>
      </c>
      <c r="I15" s="65">
        <v>0</v>
      </c>
      <c r="J15" s="65">
        <v>0</v>
      </c>
    </row>
    <row r="16" spans="1:13" x14ac:dyDescent="0.2">
      <c r="B16" s="77"/>
      <c r="C16" s="77"/>
      <c r="D16" s="77"/>
      <c r="E16" s="77"/>
      <c r="F16" s="77"/>
      <c r="G16" s="77"/>
      <c r="H16" s="77"/>
      <c r="I16" s="77"/>
      <c r="J16" s="77"/>
    </row>
    <row r="17" spans="1:13" x14ac:dyDescent="0.2">
      <c r="B17" s="93" t="s">
        <v>95</v>
      </c>
      <c r="C17" s="87"/>
      <c r="D17" s="87"/>
      <c r="E17" s="65">
        <v>0</v>
      </c>
      <c r="F17" s="88"/>
      <c r="G17" s="65">
        <v>0</v>
      </c>
      <c r="H17" s="65">
        <v>0</v>
      </c>
      <c r="I17" s="65">
        <v>0</v>
      </c>
      <c r="J17" s="65">
        <v>0</v>
      </c>
      <c r="M17" s="71" t="s">
        <v>173</v>
      </c>
    </row>
    <row r="18" spans="1:13" x14ac:dyDescent="0.2">
      <c r="B18" s="77"/>
      <c r="C18" s="77"/>
      <c r="D18" s="77"/>
      <c r="E18" s="77"/>
      <c r="F18" s="77"/>
      <c r="G18" s="77"/>
      <c r="H18" s="77"/>
      <c r="I18" s="77"/>
      <c r="J18" s="77"/>
    </row>
    <row r="19" spans="1:13" ht="13.5" thickBot="1" x14ac:dyDescent="0.25">
      <c r="A19" s="90" t="s">
        <v>96</v>
      </c>
      <c r="B19" s="77"/>
      <c r="C19" s="87"/>
      <c r="E19" s="97">
        <f>E13+E15+E17</f>
        <v>0</v>
      </c>
      <c r="F19" s="89"/>
      <c r="G19" s="97">
        <f>G13+G15+G17</f>
        <v>0</v>
      </c>
      <c r="H19" s="97">
        <f>H13+H15+H17</f>
        <v>0</v>
      </c>
      <c r="I19" s="97">
        <f>I13+I15+I17</f>
        <v>0</v>
      </c>
      <c r="J19" s="97">
        <f>J13+J15+J17</f>
        <v>0</v>
      </c>
    </row>
    <row r="20" spans="1:13" ht="13.5" thickTop="1" x14ac:dyDescent="0.2">
      <c r="B20" s="77"/>
      <c r="C20" s="77"/>
      <c r="D20" s="77"/>
      <c r="E20" s="77"/>
      <c r="F20" s="77"/>
      <c r="G20" s="77"/>
      <c r="H20" s="77"/>
      <c r="I20" s="77"/>
      <c r="J20" s="77"/>
    </row>
    <row r="21" spans="1:13" ht="15" customHeight="1" x14ac:dyDescent="0.2">
      <c r="A21" s="93" t="s">
        <v>97</v>
      </c>
      <c r="B21" s="82"/>
      <c r="C21" s="82"/>
      <c r="E21" s="91"/>
      <c r="F21" s="91"/>
      <c r="G21" s="91"/>
      <c r="H21" s="91"/>
      <c r="I21" s="91"/>
      <c r="J21" s="91"/>
    </row>
    <row r="22" spans="1:13" x14ac:dyDescent="0.2">
      <c r="B22" s="77"/>
      <c r="C22" s="77"/>
      <c r="D22" s="77"/>
      <c r="E22" s="77"/>
      <c r="F22" s="77"/>
      <c r="G22" s="77"/>
      <c r="H22" s="77"/>
      <c r="I22" s="77"/>
      <c r="J22" s="77"/>
    </row>
    <row r="23" spans="1:13" x14ac:dyDescent="0.2">
      <c r="B23" s="90" t="s">
        <v>124</v>
      </c>
      <c r="C23" s="92"/>
      <c r="D23" s="92"/>
      <c r="E23" s="86"/>
      <c r="F23" s="86"/>
      <c r="G23" s="86"/>
      <c r="H23" s="86"/>
      <c r="I23" s="86"/>
      <c r="J23" s="86"/>
    </row>
    <row r="24" spans="1:13" x14ac:dyDescent="0.2">
      <c r="B24" s="94" t="s">
        <v>99</v>
      </c>
      <c r="D24" s="87"/>
      <c r="E24" s="65">
        <v>0</v>
      </c>
      <c r="F24" s="88"/>
      <c r="G24" s="65">
        <v>0</v>
      </c>
      <c r="H24" s="65">
        <v>0</v>
      </c>
      <c r="I24" s="65">
        <v>0</v>
      </c>
      <c r="J24" s="65">
        <v>0</v>
      </c>
    </row>
    <row r="25" spans="1:13" x14ac:dyDescent="0.2">
      <c r="B25" s="94" t="s">
        <v>98</v>
      </c>
      <c r="D25" s="87"/>
      <c r="E25" s="65">
        <v>0</v>
      </c>
      <c r="F25" s="86"/>
      <c r="G25" s="65">
        <v>0</v>
      </c>
      <c r="H25" s="65">
        <v>0</v>
      </c>
      <c r="I25" s="65">
        <v>0</v>
      </c>
      <c r="J25" s="65">
        <v>0</v>
      </c>
    </row>
    <row r="26" spans="1:13" x14ac:dyDescent="0.2">
      <c r="B26" s="94" t="s">
        <v>106</v>
      </c>
      <c r="D26" s="87"/>
      <c r="E26" s="65">
        <v>0</v>
      </c>
      <c r="F26" s="86"/>
      <c r="G26" s="65">
        <v>0</v>
      </c>
      <c r="H26" s="65">
        <v>0</v>
      </c>
      <c r="I26" s="65">
        <v>0</v>
      </c>
      <c r="J26" s="65">
        <v>0</v>
      </c>
    </row>
    <row r="27" spans="1:13" x14ac:dyDescent="0.2">
      <c r="B27" s="94" t="s">
        <v>177</v>
      </c>
      <c r="D27" s="87"/>
      <c r="E27" s="65">
        <v>0</v>
      </c>
      <c r="F27" s="86"/>
      <c r="G27" s="65">
        <v>0</v>
      </c>
      <c r="H27" s="65">
        <v>0</v>
      </c>
      <c r="I27" s="65">
        <v>0</v>
      </c>
      <c r="J27" s="65">
        <v>0</v>
      </c>
    </row>
    <row r="28" spans="1:13" x14ac:dyDescent="0.2">
      <c r="B28" s="94" t="s">
        <v>108</v>
      </c>
      <c r="D28" s="87"/>
      <c r="E28" s="65">
        <v>0</v>
      </c>
      <c r="F28" s="86"/>
      <c r="G28" s="65">
        <v>0</v>
      </c>
      <c r="H28" s="65">
        <v>0</v>
      </c>
      <c r="I28" s="65">
        <v>0</v>
      </c>
      <c r="J28" s="65">
        <v>0</v>
      </c>
    </row>
    <row r="29" spans="1:13" x14ac:dyDescent="0.2">
      <c r="B29" s="90" t="s">
        <v>100</v>
      </c>
      <c r="E29" s="96">
        <f>SUM(E24:E28)</f>
        <v>0</v>
      </c>
      <c r="F29" s="86"/>
      <c r="G29" s="96">
        <f t="shared" ref="G29:J29" si="0">SUM(G24:G28)</f>
        <v>0</v>
      </c>
      <c r="H29" s="96">
        <f t="shared" si="0"/>
        <v>0</v>
      </c>
      <c r="I29" s="96">
        <f t="shared" si="0"/>
        <v>0</v>
      </c>
      <c r="J29" s="96">
        <f t="shared" si="0"/>
        <v>0</v>
      </c>
    </row>
    <row r="30" spans="1:13" x14ac:dyDescent="0.2">
      <c r="B30" s="90"/>
      <c r="E30" s="86"/>
      <c r="F30" s="86"/>
      <c r="G30" s="86"/>
      <c r="H30" s="86"/>
      <c r="I30" s="86"/>
      <c r="J30" s="86"/>
    </row>
    <row r="31" spans="1:13" x14ac:dyDescent="0.2">
      <c r="B31" s="93" t="s">
        <v>125</v>
      </c>
      <c r="C31" s="77"/>
      <c r="D31" s="77"/>
      <c r="E31" s="77"/>
      <c r="F31" s="77"/>
      <c r="G31" s="77"/>
      <c r="H31" s="77"/>
      <c r="I31" s="77"/>
      <c r="J31" s="77"/>
    </row>
    <row r="32" spans="1:13" x14ac:dyDescent="0.2">
      <c r="B32" s="94" t="s">
        <v>126</v>
      </c>
      <c r="D32" s="77"/>
      <c r="E32" s="65">
        <v>0</v>
      </c>
      <c r="F32" s="88"/>
      <c r="G32" s="65">
        <v>0</v>
      </c>
      <c r="H32" s="65">
        <v>0</v>
      </c>
      <c r="I32" s="65">
        <v>0</v>
      </c>
      <c r="J32" s="65">
        <v>0</v>
      </c>
    </row>
    <row r="33" spans="1:13" x14ac:dyDescent="0.2">
      <c r="B33" s="94" t="s">
        <v>127</v>
      </c>
      <c r="D33" s="77"/>
      <c r="E33" s="65">
        <v>0</v>
      </c>
      <c r="F33" s="86"/>
      <c r="G33" s="65">
        <v>0</v>
      </c>
      <c r="H33" s="65">
        <v>0</v>
      </c>
      <c r="I33" s="65">
        <v>0</v>
      </c>
      <c r="J33" s="65">
        <v>0</v>
      </c>
      <c r="M33" s="71" t="s">
        <v>174</v>
      </c>
    </row>
    <row r="34" spans="1:13" x14ac:dyDescent="0.2">
      <c r="B34" s="90" t="s">
        <v>107</v>
      </c>
      <c r="D34" s="87"/>
      <c r="E34" s="96">
        <f>SUM(E32:E33)</f>
        <v>0</v>
      </c>
      <c r="F34" s="86"/>
      <c r="G34" s="96">
        <f t="shared" ref="G34:J34" si="1">SUM(G32:G33)</f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</row>
    <row r="35" spans="1:13" x14ac:dyDescent="0.2">
      <c r="B35" s="77"/>
      <c r="C35" s="77"/>
      <c r="D35" s="77"/>
      <c r="E35" s="77"/>
      <c r="F35" s="77"/>
      <c r="G35" s="77"/>
      <c r="H35" s="77"/>
      <c r="I35" s="77"/>
      <c r="J35" s="77"/>
    </row>
    <row r="36" spans="1:13" ht="15" x14ac:dyDescent="0.35">
      <c r="B36" s="90" t="s">
        <v>101</v>
      </c>
      <c r="C36" s="77"/>
      <c r="E36" s="98">
        <f>E29+E34</f>
        <v>0</v>
      </c>
      <c r="F36" s="91"/>
      <c r="G36" s="98">
        <f>G29+G34</f>
        <v>0</v>
      </c>
      <c r="H36" s="98">
        <f>H29+H34</f>
        <v>0</v>
      </c>
      <c r="I36" s="98">
        <f>I29+I34</f>
        <v>0</v>
      </c>
      <c r="J36" s="98">
        <f>J29+J34</f>
        <v>0</v>
      </c>
    </row>
    <row r="37" spans="1:13" x14ac:dyDescent="0.2">
      <c r="B37" s="77"/>
      <c r="C37" s="77"/>
      <c r="D37" s="77"/>
      <c r="E37" s="77"/>
      <c r="F37" s="77"/>
      <c r="G37" s="77"/>
      <c r="H37" s="77"/>
      <c r="I37" s="77"/>
      <c r="J37" s="77"/>
    </row>
    <row r="38" spans="1:13" x14ac:dyDescent="0.2">
      <c r="B38" s="95" t="s">
        <v>128</v>
      </c>
      <c r="C38" s="92"/>
      <c r="D38" s="92"/>
      <c r="E38" s="86"/>
      <c r="F38" s="86"/>
      <c r="G38" s="91"/>
      <c r="H38" s="91"/>
      <c r="I38" s="91"/>
      <c r="J38" s="91"/>
    </row>
    <row r="39" spans="1:13" x14ac:dyDescent="0.2">
      <c r="B39" s="94" t="s">
        <v>102</v>
      </c>
      <c r="D39" s="92"/>
      <c r="E39" s="65">
        <v>0</v>
      </c>
      <c r="F39" s="86"/>
      <c r="G39" s="65">
        <v>0</v>
      </c>
      <c r="H39" s="65">
        <v>0</v>
      </c>
      <c r="I39" s="65">
        <v>0</v>
      </c>
      <c r="J39" s="65">
        <v>0</v>
      </c>
    </row>
    <row r="40" spans="1:13" x14ac:dyDescent="0.2">
      <c r="B40" s="94" t="s">
        <v>103</v>
      </c>
      <c r="D40" s="92"/>
      <c r="E40" s="65">
        <v>0</v>
      </c>
      <c r="F40" s="86"/>
      <c r="G40" s="65">
        <v>0</v>
      </c>
      <c r="H40" s="65">
        <v>0</v>
      </c>
      <c r="I40" s="65">
        <v>0</v>
      </c>
      <c r="J40" s="65">
        <v>0</v>
      </c>
    </row>
    <row r="41" spans="1:13" x14ac:dyDescent="0.2">
      <c r="B41" s="94" t="s">
        <v>134</v>
      </c>
      <c r="D41" s="92"/>
      <c r="E41" s="104">
        <v>0</v>
      </c>
      <c r="F41" s="86"/>
      <c r="G41" s="104">
        <v>0</v>
      </c>
      <c r="H41" s="104">
        <v>0</v>
      </c>
      <c r="I41" s="104">
        <v>0</v>
      </c>
      <c r="J41" s="104">
        <v>0</v>
      </c>
    </row>
    <row r="42" spans="1:13" ht="15" x14ac:dyDescent="0.35">
      <c r="B42" s="90" t="s">
        <v>104</v>
      </c>
      <c r="C42" s="87"/>
      <c r="E42" s="99">
        <f>SUM(E39:E41)</f>
        <v>0</v>
      </c>
      <c r="F42" s="86"/>
      <c r="G42" s="99">
        <f>SUM(G39:G41)</f>
        <v>0</v>
      </c>
      <c r="H42" s="99">
        <f>SUM(H39:H41)</f>
        <v>0</v>
      </c>
      <c r="I42" s="99">
        <f>SUM(I39:I41)</f>
        <v>0</v>
      </c>
      <c r="J42" s="99">
        <f>SUM(J39:J41)</f>
        <v>0</v>
      </c>
    </row>
    <row r="43" spans="1:13" x14ac:dyDescent="0.2">
      <c r="B43" s="77"/>
      <c r="C43" s="77"/>
      <c r="D43" s="77"/>
      <c r="E43" s="77"/>
      <c r="F43" s="77"/>
      <c r="G43" s="77"/>
      <c r="H43" s="77"/>
      <c r="I43" s="77"/>
      <c r="J43" s="77"/>
    </row>
    <row r="44" spans="1:13" ht="13.5" thickBot="1" x14ac:dyDescent="0.25">
      <c r="A44" s="90" t="s">
        <v>105</v>
      </c>
      <c r="B44" s="77"/>
      <c r="C44" s="87"/>
      <c r="E44" s="100">
        <f>E36+E42</f>
        <v>0</v>
      </c>
      <c r="F44" s="86"/>
      <c r="G44" s="100">
        <f>G36+G42</f>
        <v>0</v>
      </c>
      <c r="H44" s="100">
        <f>H36+H42</f>
        <v>0</v>
      </c>
      <c r="I44" s="100">
        <f>I36+I42</f>
        <v>0</v>
      </c>
      <c r="J44" s="100">
        <f>J36+J42</f>
        <v>0</v>
      </c>
    </row>
    <row r="45" spans="1:13" ht="13.5" thickTop="1" x14ac:dyDescent="0.2">
      <c r="B45" s="77"/>
      <c r="C45" s="87"/>
      <c r="D45" s="92"/>
      <c r="E45" s="86"/>
      <c r="F45" s="86"/>
      <c r="G45" s="91"/>
      <c r="H45" s="91"/>
      <c r="I45" s="91"/>
      <c r="J45" s="91"/>
    </row>
  </sheetData>
  <mergeCells count="1">
    <mergeCell ref="B3:G3"/>
  </mergeCells>
  <printOptions horizontalCentered="1"/>
  <pageMargins left="0" right="0" top="0.5" bottom="0" header="0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Roseanna</dc:creator>
  <cp:lastModifiedBy>Roseanna</cp:lastModifiedBy>
  <cp:lastPrinted>2019-05-21T13:26:56Z</cp:lastPrinted>
  <dcterms:created xsi:type="dcterms:W3CDTF">2015-03-09T19:17:40Z</dcterms:created>
  <dcterms:modified xsi:type="dcterms:W3CDTF">2019-05-21T13:28:17Z</dcterms:modified>
</cp:coreProperties>
</file>