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3.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autoCompressPictures="0"/>
  <mc:AlternateContent xmlns:mc="http://schemas.openxmlformats.org/markup-compatibility/2006">
    <mc:Choice Requires="x15">
      <x15ac:absPath xmlns:x15ac="http://schemas.microsoft.com/office/spreadsheetml/2010/11/ac" url="G:\My Drive\MAYA\Budget\SY19-20\"/>
    </mc:Choice>
  </mc:AlternateContent>
  <xr:revisionPtr revIDLastSave="0" documentId="13_ncr:1_{76809E23-4FD3-470C-867F-2ECC32FA7B21}" xr6:coauthVersionLast="43" xr6:coauthVersionMax="43" xr10:uidLastSave="{00000000-0000-0000-0000-000000000000}"/>
  <workbookProtection workbookAlgorithmName="SHA-512" workbookHashValue="AImBZHNuoJqqyvbqtjLYj3Jz0c4JQwDnCFWnxp/F65qEAlxvrdEgoaUmeA0YgR1afU9G6LQ87/ksJpNgkHInVA==" workbookSaltValue="hdmWnDwu948dx+U1jgHyng==" workbookSpinCount="100000" lockStructure="1"/>
  <bookViews>
    <workbookView xWindow="-120" yWindow="-120" windowWidth="29040" windowHeight="15840" xr2:uid="{00000000-000D-0000-FFFF-FFFF00000000}"/>
  </bookViews>
  <sheets>
    <sheet name="Enrollment" sheetId="4" r:id="rId1"/>
    <sheet name="Annual Budget" sheetId="5" r:id="rId2"/>
    <sheet name="POP" sheetId="8" state="hidden" r:id="rId3"/>
    <sheet name="IS" sheetId="9" state="hidden" r:id="rId4"/>
    <sheet name="IS by month" sheetId="10" state="hidden" r:id="rId5"/>
    <sheet name="Staff" sheetId="11" state="hidden" r:id="rId6"/>
    <sheet name="References" sheetId="7" state="hidden" r:id="rId7"/>
  </sheets>
  <externalReferences>
    <externalReference r:id="rId8"/>
    <externalReference r:id="rId9"/>
    <externalReference r:id="rId10"/>
    <externalReference r:id="rId11"/>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 localSheetId="1">#REF!</definedName>
    <definedName name="a">#REF!</definedName>
    <definedName name="ActMap">[4]Accounts!$D$2:$P$415</definedName>
    <definedName name="BudgetVersion">[4]SETUP!$D$10</definedName>
    <definedName name="eRateDiscount">[1]Pop!$C$115:$H$115</definedName>
    <definedName name="ERateDiscountTable">[1]Pop!$C$126:$D$131</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'[1]Exp-Per'!$C$8</definedName>
    <definedName name="Inflation">'[2]V. Other Expenses'!$G$173:$Q$173</definedName>
    <definedName name="_xlnm.Print_Area" localSheetId="1">'Annual Budget'!$A:$Y</definedName>
    <definedName name="SalInfl">'[4]Exp-Per'!$H$10:$AZ$10</definedName>
    <definedName name="Scenario" localSheetId="1">[3]Inputs!#REF!</definedName>
    <definedName name="Scenario">[3]Inputs!#REF!</definedName>
    <definedName name="SchoolName">[4]SETUP!$D$7</definedName>
    <definedName name="SetupBudgetYears">[4]SETUP!$H$18:$J$62</definedName>
    <definedName name="StudentGrowth">POP!$H$74:$AZ$74</definedName>
    <definedName name="Students">[4]POP!$H$72:$AZ$72</definedName>
    <definedName name="StudentsDiscountNY">POP!$L$77</definedName>
    <definedName name="StudentsDiscountOutYears">POP!$M$77</definedName>
    <definedName name="StudentsLEPNEP">[4]POP!$H$110:$AZ$110</definedName>
    <definedName name="StudentsLEPNEPResidential">[4]POP!$H$123:$AZ$123</definedName>
    <definedName name="StudentsSpEdWeighted">[4]POP!$H$93:$AZ$93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09" i="8" l="1"/>
  <c r="O209" i="8"/>
  <c r="N209" i="8"/>
  <c r="M209" i="8"/>
  <c r="L209" i="8"/>
  <c r="K209" i="8"/>
  <c r="J209" i="8"/>
  <c r="I209" i="8"/>
  <c r="H209" i="8"/>
  <c r="H206" i="8"/>
  <c r="J204" i="8"/>
  <c r="AZ195" i="8"/>
  <c r="AY195" i="8"/>
  <c r="AX195" i="8"/>
  <c r="AW195" i="8"/>
  <c r="AV195" i="8"/>
  <c r="AU195" i="8"/>
  <c r="AT195" i="8"/>
  <c r="AS195" i="8"/>
  <c r="AR195" i="8"/>
  <c r="AQ195" i="8"/>
  <c r="AP195" i="8"/>
  <c r="AO195" i="8"/>
  <c r="AN195" i="8"/>
  <c r="AM195" i="8"/>
  <c r="AL195" i="8"/>
  <c r="AK195" i="8"/>
  <c r="AJ195" i="8"/>
  <c r="AI195" i="8"/>
  <c r="AH195" i="8"/>
  <c r="AG195" i="8"/>
  <c r="AF195" i="8"/>
  <c r="AE195" i="8"/>
  <c r="AD195" i="8"/>
  <c r="AC195" i="8"/>
  <c r="AB195" i="8"/>
  <c r="AA195" i="8"/>
  <c r="Z195" i="8"/>
  <c r="Y195" i="8"/>
  <c r="X195" i="8"/>
  <c r="W195" i="8"/>
  <c r="V195" i="8"/>
  <c r="U195" i="8"/>
  <c r="T195" i="8"/>
  <c r="S195" i="8"/>
  <c r="R195" i="8"/>
  <c r="Q195" i="8"/>
  <c r="P195" i="8"/>
  <c r="O195" i="8"/>
  <c r="N195" i="8"/>
  <c r="M195" i="8"/>
  <c r="L195" i="8"/>
  <c r="K195" i="8"/>
  <c r="J195" i="8"/>
  <c r="I195" i="8"/>
  <c r="H195" i="8"/>
  <c r="AZ194" i="8"/>
  <c r="AY194" i="8"/>
  <c r="AX194" i="8"/>
  <c r="AW194" i="8"/>
  <c r="AV194" i="8"/>
  <c r="AU194" i="8"/>
  <c r="AT194" i="8"/>
  <c r="AS194" i="8"/>
  <c r="AR194" i="8"/>
  <c r="AQ194" i="8"/>
  <c r="AP194" i="8"/>
  <c r="AO194" i="8"/>
  <c r="AN194" i="8"/>
  <c r="AM194" i="8"/>
  <c r="AL194" i="8"/>
  <c r="AK194" i="8"/>
  <c r="AJ194" i="8"/>
  <c r="AI194" i="8"/>
  <c r="AH194" i="8"/>
  <c r="AG194" i="8"/>
  <c r="AF194" i="8"/>
  <c r="AE194" i="8"/>
  <c r="AD194" i="8"/>
  <c r="AC194" i="8"/>
  <c r="AB194" i="8"/>
  <c r="AA194" i="8"/>
  <c r="Z194" i="8"/>
  <c r="Y194" i="8"/>
  <c r="X194" i="8"/>
  <c r="W194" i="8"/>
  <c r="V194" i="8"/>
  <c r="U194" i="8"/>
  <c r="T194" i="8"/>
  <c r="S194" i="8"/>
  <c r="R194" i="8"/>
  <c r="Q194" i="8"/>
  <c r="P194" i="8"/>
  <c r="P208" i="8" s="1"/>
  <c r="O194" i="8"/>
  <c r="O208" i="8" s="1"/>
  <c r="N194" i="8"/>
  <c r="N208" i="8" s="1"/>
  <c r="M194" i="8"/>
  <c r="M208" i="8" s="1"/>
  <c r="L194" i="8"/>
  <c r="L208" i="8" s="1"/>
  <c r="K194" i="8"/>
  <c r="K208" i="8" s="1"/>
  <c r="J194" i="8"/>
  <c r="J208" i="8" s="1"/>
  <c r="I194" i="8"/>
  <c r="I208" i="8" s="1"/>
  <c r="H194" i="8"/>
  <c r="H208" i="8" s="1"/>
  <c r="AZ193" i="8"/>
  <c r="AY193" i="8"/>
  <c r="AX193" i="8"/>
  <c r="AW193" i="8"/>
  <c r="AV193" i="8"/>
  <c r="AU193" i="8"/>
  <c r="AT193" i="8"/>
  <c r="AS193" i="8"/>
  <c r="AR193" i="8"/>
  <c r="AQ193" i="8"/>
  <c r="AP193" i="8"/>
  <c r="AO193" i="8"/>
  <c r="AN193" i="8"/>
  <c r="AM193" i="8"/>
  <c r="AL193" i="8"/>
  <c r="AK193" i="8"/>
  <c r="AJ193" i="8"/>
  <c r="AI193" i="8"/>
  <c r="AH193" i="8"/>
  <c r="AG193" i="8"/>
  <c r="AF193" i="8"/>
  <c r="AE193" i="8"/>
  <c r="AD193" i="8"/>
  <c r="AC193" i="8"/>
  <c r="AB193" i="8"/>
  <c r="AA193" i="8"/>
  <c r="Z193" i="8"/>
  <c r="Y193" i="8"/>
  <c r="X193" i="8"/>
  <c r="W193" i="8"/>
  <c r="V193" i="8"/>
  <c r="U193" i="8"/>
  <c r="T193" i="8"/>
  <c r="S193" i="8"/>
  <c r="R193" i="8"/>
  <c r="Q193" i="8"/>
  <c r="P193" i="8"/>
  <c r="O193" i="8"/>
  <c r="N193" i="8"/>
  <c r="M193" i="8"/>
  <c r="L193" i="8"/>
  <c r="L207" i="8" s="1"/>
  <c r="K193" i="8"/>
  <c r="K207" i="8" s="1"/>
  <c r="J193" i="8"/>
  <c r="J207" i="8" s="1"/>
  <c r="I193" i="8"/>
  <c r="I207" i="8" s="1"/>
  <c r="H193" i="8"/>
  <c r="H207" i="8" s="1"/>
  <c r="AZ192" i="8"/>
  <c r="AY192" i="8"/>
  <c r="AX192" i="8"/>
  <c r="AW192" i="8"/>
  <c r="AV192" i="8"/>
  <c r="AU192" i="8"/>
  <c r="AT192" i="8"/>
  <c r="AS192" i="8"/>
  <c r="AR192" i="8"/>
  <c r="AQ192" i="8"/>
  <c r="AP192" i="8"/>
  <c r="AO192" i="8"/>
  <c r="AN192" i="8"/>
  <c r="AM192" i="8"/>
  <c r="AL192" i="8"/>
  <c r="AK192" i="8"/>
  <c r="AJ192" i="8"/>
  <c r="AI192" i="8"/>
  <c r="AH192" i="8"/>
  <c r="AG192" i="8"/>
  <c r="AF192" i="8"/>
  <c r="AE192" i="8"/>
  <c r="AD192" i="8"/>
  <c r="AC192" i="8"/>
  <c r="AB192" i="8"/>
  <c r="AA192" i="8"/>
  <c r="Z192" i="8"/>
  <c r="Y192" i="8"/>
  <c r="X192" i="8"/>
  <c r="W192" i="8"/>
  <c r="V192" i="8"/>
  <c r="U192" i="8"/>
  <c r="T192" i="8"/>
  <c r="S192" i="8"/>
  <c r="R192" i="8"/>
  <c r="Q192" i="8"/>
  <c r="P192" i="8"/>
  <c r="O192" i="8"/>
  <c r="N192" i="8"/>
  <c r="M192" i="8"/>
  <c r="L192" i="8"/>
  <c r="L206" i="8" s="1"/>
  <c r="K192" i="8"/>
  <c r="K206" i="8" s="1"/>
  <c r="J192" i="8"/>
  <c r="J206" i="8" s="1"/>
  <c r="I192" i="8"/>
  <c r="I206" i="8" s="1"/>
  <c r="H192" i="8"/>
  <c r="AZ191" i="8"/>
  <c r="AY191" i="8"/>
  <c r="AX191" i="8"/>
  <c r="AW191" i="8"/>
  <c r="AV191" i="8"/>
  <c r="AU191" i="8"/>
  <c r="AT191" i="8"/>
  <c r="AS191" i="8"/>
  <c r="AR191" i="8"/>
  <c r="AQ191" i="8"/>
  <c r="AP191" i="8"/>
  <c r="AO191" i="8"/>
  <c r="AN191" i="8"/>
  <c r="AM191" i="8"/>
  <c r="AL191" i="8"/>
  <c r="AK191" i="8"/>
  <c r="AJ191" i="8"/>
  <c r="AI191" i="8"/>
  <c r="AH191" i="8"/>
  <c r="AG191" i="8"/>
  <c r="AF191" i="8"/>
  <c r="AE191" i="8"/>
  <c r="AD191" i="8"/>
  <c r="AC191" i="8"/>
  <c r="AB191" i="8"/>
  <c r="AA191" i="8"/>
  <c r="Z191" i="8"/>
  <c r="Y191" i="8"/>
  <c r="X191" i="8"/>
  <c r="W191" i="8"/>
  <c r="V191" i="8"/>
  <c r="U191" i="8"/>
  <c r="T191" i="8"/>
  <c r="S191" i="8"/>
  <c r="R191" i="8"/>
  <c r="Q191" i="8"/>
  <c r="P191" i="8"/>
  <c r="O191" i="8"/>
  <c r="N191" i="8"/>
  <c r="M191" i="8"/>
  <c r="L191" i="8"/>
  <c r="K191" i="8"/>
  <c r="K205" i="8" s="1"/>
  <c r="J191" i="8"/>
  <c r="J205" i="8" s="1"/>
  <c r="I191" i="8"/>
  <c r="I205" i="8" s="1"/>
  <c r="H191" i="8"/>
  <c r="H205" i="8" s="1"/>
  <c r="AZ190" i="8"/>
  <c r="AY190" i="8"/>
  <c r="AX190" i="8"/>
  <c r="AW190" i="8"/>
  <c r="AV190" i="8"/>
  <c r="AU190" i="8"/>
  <c r="AT190" i="8"/>
  <c r="AS190" i="8"/>
  <c r="AR190" i="8"/>
  <c r="AQ190" i="8"/>
  <c r="AP190" i="8"/>
  <c r="AO190" i="8"/>
  <c r="AN190" i="8"/>
  <c r="AM190" i="8"/>
  <c r="AL190" i="8"/>
  <c r="AK190" i="8"/>
  <c r="AJ190" i="8"/>
  <c r="AI190" i="8"/>
  <c r="AH190" i="8"/>
  <c r="AG190" i="8"/>
  <c r="AF190" i="8"/>
  <c r="AE190" i="8"/>
  <c r="AD190" i="8"/>
  <c r="AC190" i="8"/>
  <c r="AB190" i="8"/>
  <c r="AA190" i="8"/>
  <c r="Z190" i="8"/>
  <c r="Y190" i="8"/>
  <c r="X190" i="8"/>
  <c r="W190" i="8"/>
  <c r="V190" i="8"/>
  <c r="U190" i="8"/>
  <c r="T190" i="8"/>
  <c r="S190" i="8"/>
  <c r="R190" i="8"/>
  <c r="Q190" i="8"/>
  <c r="P190" i="8"/>
  <c r="O190" i="8"/>
  <c r="N190" i="8"/>
  <c r="M190" i="8"/>
  <c r="L190" i="8"/>
  <c r="L204" i="8" s="1"/>
  <c r="K190" i="8"/>
  <c r="K204" i="8" s="1"/>
  <c r="J190" i="8"/>
  <c r="I190" i="8"/>
  <c r="I204" i="8" s="1"/>
  <c r="H190" i="8"/>
  <c r="H204" i="8" s="1"/>
  <c r="AZ189" i="8"/>
  <c r="AY189" i="8"/>
  <c r="AX189" i="8"/>
  <c r="AW189" i="8"/>
  <c r="AV189" i="8"/>
  <c r="AU189" i="8"/>
  <c r="AT189" i="8"/>
  <c r="AS189" i="8"/>
  <c r="AR189" i="8"/>
  <c r="AQ189" i="8"/>
  <c r="AP189" i="8"/>
  <c r="AO189" i="8"/>
  <c r="AN189" i="8"/>
  <c r="AM189" i="8"/>
  <c r="AL189" i="8"/>
  <c r="AK189" i="8"/>
  <c r="AJ189" i="8"/>
  <c r="AI189" i="8"/>
  <c r="AH189" i="8"/>
  <c r="AG189" i="8"/>
  <c r="AF189" i="8"/>
  <c r="AE189" i="8"/>
  <c r="AD189" i="8"/>
  <c r="AC189" i="8"/>
  <c r="AB189" i="8"/>
  <c r="AA189" i="8"/>
  <c r="Z189" i="8"/>
  <c r="Y189" i="8"/>
  <c r="X189" i="8"/>
  <c r="W189" i="8"/>
  <c r="V189" i="8"/>
  <c r="U189" i="8"/>
  <c r="T189" i="8"/>
  <c r="S189" i="8"/>
  <c r="R189" i="8"/>
  <c r="Q189" i="8"/>
  <c r="P189" i="8"/>
  <c r="O189" i="8"/>
  <c r="N189" i="8"/>
  <c r="M189" i="8"/>
  <c r="L189" i="8"/>
  <c r="K189" i="8"/>
  <c r="J189" i="8"/>
  <c r="I189" i="8"/>
  <c r="H189" i="8"/>
  <c r="AZ188" i="8"/>
  <c r="AY188" i="8"/>
  <c r="AX188" i="8"/>
  <c r="AW188" i="8"/>
  <c r="AV188" i="8"/>
  <c r="AU188" i="8"/>
  <c r="AT188" i="8"/>
  <c r="AS188" i="8"/>
  <c r="AR188" i="8"/>
  <c r="AQ188" i="8"/>
  <c r="AP188" i="8"/>
  <c r="AO188" i="8"/>
  <c r="AN188" i="8"/>
  <c r="AM188" i="8"/>
  <c r="AL188" i="8"/>
  <c r="AK188" i="8"/>
  <c r="AJ188" i="8"/>
  <c r="AI188" i="8"/>
  <c r="AH188" i="8"/>
  <c r="AG188" i="8"/>
  <c r="AF188" i="8"/>
  <c r="AE188" i="8"/>
  <c r="AD188" i="8"/>
  <c r="AC188" i="8"/>
  <c r="AB188" i="8"/>
  <c r="AA188" i="8"/>
  <c r="Z188" i="8"/>
  <c r="Y188" i="8"/>
  <c r="X188" i="8"/>
  <c r="W188" i="8"/>
  <c r="V188" i="8"/>
  <c r="U188" i="8"/>
  <c r="T188" i="8"/>
  <c r="S188" i="8"/>
  <c r="R188" i="8"/>
  <c r="Q188" i="8"/>
  <c r="P188" i="8"/>
  <c r="O188" i="8"/>
  <c r="N188" i="8"/>
  <c r="M188" i="8"/>
  <c r="L188" i="8"/>
  <c r="K188" i="8"/>
  <c r="K203" i="8" s="1"/>
  <c r="J188" i="8"/>
  <c r="I188" i="8"/>
  <c r="H188" i="8"/>
  <c r="AZ187" i="8"/>
  <c r="AY187" i="8"/>
  <c r="AX187" i="8"/>
  <c r="AW187" i="8"/>
  <c r="AV187" i="8"/>
  <c r="AU187" i="8"/>
  <c r="AT187" i="8"/>
  <c r="AS187" i="8"/>
  <c r="AR187" i="8"/>
  <c r="AQ187" i="8"/>
  <c r="AP187" i="8"/>
  <c r="AO187" i="8"/>
  <c r="AN187" i="8"/>
  <c r="AM187" i="8"/>
  <c r="AL187" i="8"/>
  <c r="AK187" i="8"/>
  <c r="AJ187" i="8"/>
  <c r="AI187" i="8"/>
  <c r="AH187" i="8"/>
  <c r="AG187" i="8"/>
  <c r="AF187" i="8"/>
  <c r="AE187" i="8"/>
  <c r="AD187" i="8"/>
  <c r="AC187" i="8"/>
  <c r="AB187" i="8"/>
  <c r="AA187" i="8"/>
  <c r="Z187" i="8"/>
  <c r="Y187" i="8"/>
  <c r="X187" i="8"/>
  <c r="W187" i="8"/>
  <c r="V187" i="8"/>
  <c r="U187" i="8"/>
  <c r="T187" i="8"/>
  <c r="S187" i="8"/>
  <c r="R187" i="8"/>
  <c r="Q187" i="8"/>
  <c r="P187" i="8"/>
  <c r="O187" i="8"/>
  <c r="N187" i="8"/>
  <c r="M187" i="8"/>
  <c r="L187" i="8"/>
  <c r="K187" i="8"/>
  <c r="J187" i="8"/>
  <c r="I187" i="8"/>
  <c r="H187" i="8"/>
  <c r="AZ186" i="8"/>
  <c r="AY186" i="8"/>
  <c r="AX186" i="8"/>
  <c r="AW186" i="8"/>
  <c r="AV186" i="8"/>
  <c r="AU186" i="8"/>
  <c r="AT186" i="8"/>
  <c r="AS186" i="8"/>
  <c r="AR186" i="8"/>
  <c r="AQ186" i="8"/>
  <c r="AP186" i="8"/>
  <c r="AO186" i="8"/>
  <c r="AN186" i="8"/>
  <c r="AM186" i="8"/>
  <c r="AL186" i="8"/>
  <c r="AK186" i="8"/>
  <c r="AJ186" i="8"/>
  <c r="AI186" i="8"/>
  <c r="AH186" i="8"/>
  <c r="AG186" i="8"/>
  <c r="AF186" i="8"/>
  <c r="AE186" i="8"/>
  <c r="AD186" i="8"/>
  <c r="AC186" i="8"/>
  <c r="AB186" i="8"/>
  <c r="AA186" i="8"/>
  <c r="Z186" i="8"/>
  <c r="Y186" i="8"/>
  <c r="X186" i="8"/>
  <c r="W186" i="8"/>
  <c r="V186" i="8"/>
  <c r="U186" i="8"/>
  <c r="T186" i="8"/>
  <c r="S186" i="8"/>
  <c r="R186" i="8"/>
  <c r="Q186" i="8"/>
  <c r="P186" i="8"/>
  <c r="O186" i="8"/>
  <c r="N186" i="8"/>
  <c r="M186" i="8"/>
  <c r="L186" i="8"/>
  <c r="K186" i="8"/>
  <c r="J186" i="8"/>
  <c r="J203" i="8" s="1"/>
  <c r="I186" i="8"/>
  <c r="I203" i="8" s="1"/>
  <c r="H186" i="8"/>
  <c r="AZ185" i="8"/>
  <c r="AY185" i="8"/>
  <c r="AX185" i="8"/>
  <c r="AW185" i="8"/>
  <c r="AV185" i="8"/>
  <c r="AU185" i="8"/>
  <c r="AT185" i="8"/>
  <c r="AS185" i="8"/>
  <c r="AR185" i="8"/>
  <c r="AQ185" i="8"/>
  <c r="AP185" i="8"/>
  <c r="AO185" i="8"/>
  <c r="AN185" i="8"/>
  <c r="AM185" i="8"/>
  <c r="AL185" i="8"/>
  <c r="AK185" i="8"/>
  <c r="AJ185" i="8"/>
  <c r="AI185" i="8"/>
  <c r="AH185" i="8"/>
  <c r="AG185" i="8"/>
  <c r="AF185" i="8"/>
  <c r="AE185" i="8"/>
  <c r="AD185" i="8"/>
  <c r="AC185" i="8"/>
  <c r="AB185" i="8"/>
  <c r="AA185" i="8"/>
  <c r="Z185" i="8"/>
  <c r="Y185" i="8"/>
  <c r="X185" i="8"/>
  <c r="W185" i="8"/>
  <c r="V185" i="8"/>
  <c r="U185" i="8"/>
  <c r="T185" i="8"/>
  <c r="S185" i="8"/>
  <c r="R185" i="8"/>
  <c r="Q185" i="8"/>
  <c r="P185" i="8"/>
  <c r="O185" i="8"/>
  <c r="N185" i="8"/>
  <c r="M185" i="8"/>
  <c r="L185" i="8"/>
  <c r="K185" i="8"/>
  <c r="J185" i="8"/>
  <c r="I185" i="8"/>
  <c r="H185" i="8"/>
  <c r="AZ184" i="8"/>
  <c r="AY184" i="8"/>
  <c r="AX184" i="8"/>
  <c r="AW184" i="8"/>
  <c r="AV184" i="8"/>
  <c r="AU184" i="8"/>
  <c r="AT184" i="8"/>
  <c r="AS184" i="8"/>
  <c r="AR184" i="8"/>
  <c r="AQ184" i="8"/>
  <c r="AP184" i="8"/>
  <c r="AO184" i="8"/>
  <c r="AN184" i="8"/>
  <c r="AM184" i="8"/>
  <c r="AL184" i="8"/>
  <c r="AK184" i="8"/>
  <c r="AJ184" i="8"/>
  <c r="AI184" i="8"/>
  <c r="AH184" i="8"/>
  <c r="AG184" i="8"/>
  <c r="AF184" i="8"/>
  <c r="AE184" i="8"/>
  <c r="AD184" i="8"/>
  <c r="AC184" i="8"/>
  <c r="AB184" i="8"/>
  <c r="AA184" i="8"/>
  <c r="Z184" i="8"/>
  <c r="Y184" i="8"/>
  <c r="X184" i="8"/>
  <c r="W184" i="8"/>
  <c r="V184" i="8"/>
  <c r="U184" i="8"/>
  <c r="T184" i="8"/>
  <c r="S184" i="8"/>
  <c r="R184" i="8"/>
  <c r="Q184" i="8"/>
  <c r="P184" i="8"/>
  <c r="O184" i="8"/>
  <c r="N184" i="8"/>
  <c r="M184" i="8"/>
  <c r="L184" i="8"/>
  <c r="K184" i="8"/>
  <c r="J184" i="8"/>
  <c r="I184" i="8"/>
  <c r="H184" i="8"/>
  <c r="AZ183" i="8"/>
  <c r="AY183" i="8"/>
  <c r="AX183" i="8"/>
  <c r="AW183" i="8"/>
  <c r="AV183" i="8"/>
  <c r="AU183" i="8"/>
  <c r="AT183" i="8"/>
  <c r="AS183" i="8"/>
  <c r="AR183" i="8"/>
  <c r="AQ183" i="8"/>
  <c r="AP183" i="8"/>
  <c r="AO183" i="8"/>
  <c r="AN183" i="8"/>
  <c r="AM183" i="8"/>
  <c r="AL183" i="8"/>
  <c r="AK183" i="8"/>
  <c r="AJ183" i="8"/>
  <c r="AI183" i="8"/>
  <c r="AH183" i="8"/>
  <c r="AG183" i="8"/>
  <c r="AF183" i="8"/>
  <c r="AE183" i="8"/>
  <c r="AD183" i="8"/>
  <c r="AC183" i="8"/>
  <c r="AB183" i="8"/>
  <c r="AA183" i="8"/>
  <c r="Z183" i="8"/>
  <c r="Y183" i="8"/>
  <c r="X183" i="8"/>
  <c r="W183" i="8"/>
  <c r="V183" i="8"/>
  <c r="U183" i="8"/>
  <c r="T183" i="8"/>
  <c r="S183" i="8"/>
  <c r="R183" i="8"/>
  <c r="Q183" i="8"/>
  <c r="P183" i="8"/>
  <c r="O183" i="8"/>
  <c r="N183" i="8"/>
  <c r="M183" i="8"/>
  <c r="L183" i="8"/>
  <c r="K183" i="8"/>
  <c r="J183" i="8"/>
  <c r="I183" i="8"/>
  <c r="H183" i="8"/>
  <c r="AZ182" i="8"/>
  <c r="AY182" i="8"/>
  <c r="AX182" i="8"/>
  <c r="AW182" i="8"/>
  <c r="AV182" i="8"/>
  <c r="AU182" i="8"/>
  <c r="AT182" i="8"/>
  <c r="AS182" i="8"/>
  <c r="AR182" i="8"/>
  <c r="AQ182" i="8"/>
  <c r="AP182" i="8"/>
  <c r="AO182" i="8"/>
  <c r="AN182" i="8"/>
  <c r="AM182" i="8"/>
  <c r="AL182" i="8"/>
  <c r="AK182" i="8"/>
  <c r="AJ182" i="8"/>
  <c r="AI182" i="8"/>
  <c r="AH182" i="8"/>
  <c r="AG182" i="8"/>
  <c r="AF182" i="8"/>
  <c r="AE182" i="8"/>
  <c r="AD182" i="8"/>
  <c r="AC182" i="8"/>
  <c r="AB182" i="8"/>
  <c r="AA182" i="8"/>
  <c r="Z182" i="8"/>
  <c r="Y182" i="8"/>
  <c r="X182" i="8"/>
  <c r="W182" i="8"/>
  <c r="V182" i="8"/>
  <c r="U182" i="8"/>
  <c r="T182" i="8"/>
  <c r="S182" i="8"/>
  <c r="R182" i="8"/>
  <c r="Q182" i="8"/>
  <c r="P182" i="8"/>
  <c r="O182" i="8"/>
  <c r="N182" i="8"/>
  <c r="M182" i="8"/>
  <c r="L182" i="8"/>
  <c r="K182" i="8"/>
  <c r="J182" i="8"/>
  <c r="I182" i="8"/>
  <c r="H182" i="8"/>
  <c r="AZ181" i="8"/>
  <c r="AY181" i="8"/>
  <c r="AX181" i="8"/>
  <c r="AW181" i="8"/>
  <c r="AV181" i="8"/>
  <c r="AU181" i="8"/>
  <c r="AT181" i="8"/>
  <c r="AS181" i="8"/>
  <c r="AR181" i="8"/>
  <c r="AQ181" i="8"/>
  <c r="AP181" i="8"/>
  <c r="AO181" i="8"/>
  <c r="AN181" i="8"/>
  <c r="AM181" i="8"/>
  <c r="AL181" i="8"/>
  <c r="AK181" i="8"/>
  <c r="AJ181" i="8"/>
  <c r="AI181" i="8"/>
  <c r="AH181" i="8"/>
  <c r="AG181" i="8"/>
  <c r="AF181" i="8"/>
  <c r="AE181" i="8"/>
  <c r="AD181" i="8"/>
  <c r="AC181" i="8"/>
  <c r="AB181" i="8"/>
  <c r="AA181" i="8"/>
  <c r="Z181" i="8"/>
  <c r="Y181" i="8"/>
  <c r="X181" i="8"/>
  <c r="W181" i="8"/>
  <c r="V181" i="8"/>
  <c r="U181" i="8"/>
  <c r="T181" i="8"/>
  <c r="S181" i="8"/>
  <c r="R181" i="8"/>
  <c r="Q181" i="8"/>
  <c r="P181" i="8"/>
  <c r="O181" i="8"/>
  <c r="N181" i="8"/>
  <c r="M181" i="8"/>
  <c r="L181" i="8"/>
  <c r="K181" i="8"/>
  <c r="J181" i="8"/>
  <c r="I181" i="8"/>
  <c r="H181" i="8"/>
  <c r="AZ180" i="8"/>
  <c r="AY180" i="8"/>
  <c r="AX180" i="8"/>
  <c r="AW180" i="8"/>
  <c r="AV180" i="8"/>
  <c r="AU180" i="8"/>
  <c r="AT180" i="8"/>
  <c r="AS180" i="8"/>
  <c r="AR180" i="8"/>
  <c r="AQ180" i="8"/>
  <c r="AP180" i="8"/>
  <c r="AO180" i="8"/>
  <c r="AN180" i="8"/>
  <c r="AM180" i="8"/>
  <c r="AL180" i="8"/>
  <c r="AK180" i="8"/>
  <c r="AJ180" i="8"/>
  <c r="AI180" i="8"/>
  <c r="AH180" i="8"/>
  <c r="AG180" i="8"/>
  <c r="AF180" i="8"/>
  <c r="AE180" i="8"/>
  <c r="AD180" i="8"/>
  <c r="AC180" i="8"/>
  <c r="AB180" i="8"/>
  <c r="AA180" i="8"/>
  <c r="Z180" i="8"/>
  <c r="Y180" i="8"/>
  <c r="X180" i="8"/>
  <c r="W180" i="8"/>
  <c r="V180" i="8"/>
  <c r="U180" i="8"/>
  <c r="T180" i="8"/>
  <c r="S180" i="8"/>
  <c r="R180" i="8"/>
  <c r="Q180" i="8"/>
  <c r="P180" i="8"/>
  <c r="O180" i="8"/>
  <c r="N180" i="8"/>
  <c r="M180" i="8"/>
  <c r="L180" i="8"/>
  <c r="K180" i="8"/>
  <c r="J180" i="8"/>
  <c r="I180" i="8"/>
  <c r="H180" i="8"/>
  <c r="AZ179" i="8"/>
  <c r="AY179" i="8"/>
  <c r="AX179" i="8"/>
  <c r="AW179" i="8"/>
  <c r="AV179" i="8"/>
  <c r="AU179" i="8"/>
  <c r="AT179" i="8"/>
  <c r="AS179" i="8"/>
  <c r="AR179" i="8"/>
  <c r="AQ179" i="8"/>
  <c r="AP179" i="8"/>
  <c r="AO179" i="8"/>
  <c r="AN179" i="8"/>
  <c r="AM179" i="8"/>
  <c r="AL179" i="8"/>
  <c r="AK179" i="8"/>
  <c r="AJ179" i="8"/>
  <c r="AI179" i="8"/>
  <c r="AH179" i="8"/>
  <c r="AG179" i="8"/>
  <c r="AF179" i="8"/>
  <c r="AE179" i="8"/>
  <c r="AD179" i="8"/>
  <c r="AC179" i="8"/>
  <c r="AB179" i="8"/>
  <c r="AA179" i="8"/>
  <c r="Z179" i="8"/>
  <c r="Y179" i="8"/>
  <c r="X179" i="8"/>
  <c r="W179" i="8"/>
  <c r="V179" i="8"/>
  <c r="U179" i="8"/>
  <c r="T179" i="8"/>
  <c r="S179" i="8"/>
  <c r="R179" i="8"/>
  <c r="Q179" i="8"/>
  <c r="P179" i="8"/>
  <c r="O179" i="8"/>
  <c r="N179" i="8"/>
  <c r="M179" i="8"/>
  <c r="L179" i="8"/>
  <c r="L201" i="8" s="1"/>
  <c r="K179" i="8"/>
  <c r="J179" i="8"/>
  <c r="I179" i="8"/>
  <c r="I201" i="8" s="1"/>
  <c r="H179" i="8"/>
  <c r="H201" i="8" s="1"/>
  <c r="AZ178" i="8"/>
  <c r="AY178" i="8"/>
  <c r="AX178" i="8"/>
  <c r="AW178" i="8"/>
  <c r="AV178" i="8"/>
  <c r="AU178" i="8"/>
  <c r="AT178" i="8"/>
  <c r="AS178" i="8"/>
  <c r="AR178" i="8"/>
  <c r="AQ178" i="8"/>
  <c r="AP178" i="8"/>
  <c r="AO178" i="8"/>
  <c r="AN178" i="8"/>
  <c r="AM178" i="8"/>
  <c r="AL178" i="8"/>
  <c r="AK178" i="8"/>
  <c r="AJ178" i="8"/>
  <c r="AI178" i="8"/>
  <c r="AH178" i="8"/>
  <c r="AG178" i="8"/>
  <c r="AF178" i="8"/>
  <c r="AE178" i="8"/>
  <c r="AD178" i="8"/>
  <c r="AC178" i="8"/>
  <c r="AB178" i="8"/>
  <c r="AA178" i="8"/>
  <c r="Z178" i="8"/>
  <c r="Y178" i="8"/>
  <c r="X178" i="8"/>
  <c r="W178" i="8"/>
  <c r="V178" i="8"/>
  <c r="U178" i="8"/>
  <c r="T178" i="8"/>
  <c r="S178" i="8"/>
  <c r="R178" i="8"/>
  <c r="Q178" i="8"/>
  <c r="P178" i="8"/>
  <c r="O178" i="8"/>
  <c r="N178" i="8"/>
  <c r="M178" i="8"/>
  <c r="L178" i="8"/>
  <c r="K178" i="8"/>
  <c r="J178" i="8"/>
  <c r="I178" i="8"/>
  <c r="H178" i="8"/>
  <c r="AZ177" i="8"/>
  <c r="AY177" i="8"/>
  <c r="AX177" i="8"/>
  <c r="AW177" i="8"/>
  <c r="AV177" i="8"/>
  <c r="AU177" i="8"/>
  <c r="AT177" i="8"/>
  <c r="AS177" i="8"/>
  <c r="AR177" i="8"/>
  <c r="AQ177" i="8"/>
  <c r="AP177" i="8"/>
  <c r="AO177" i="8"/>
  <c r="AN177" i="8"/>
  <c r="AM177" i="8"/>
  <c r="AL177" i="8"/>
  <c r="AK177" i="8"/>
  <c r="AJ177" i="8"/>
  <c r="AI177" i="8"/>
  <c r="AH177" i="8"/>
  <c r="AG177" i="8"/>
  <c r="AF177" i="8"/>
  <c r="AE177" i="8"/>
  <c r="AD177" i="8"/>
  <c r="AC177" i="8"/>
  <c r="AB177" i="8"/>
  <c r="AA177" i="8"/>
  <c r="Z177" i="8"/>
  <c r="Y177" i="8"/>
  <c r="X177" i="8"/>
  <c r="W177" i="8"/>
  <c r="V177" i="8"/>
  <c r="U177" i="8"/>
  <c r="T177" i="8"/>
  <c r="S177" i="8"/>
  <c r="R177" i="8"/>
  <c r="Q177" i="8"/>
  <c r="P177" i="8"/>
  <c r="O177" i="8"/>
  <c r="N177" i="8"/>
  <c r="M177" i="8"/>
  <c r="L177" i="8"/>
  <c r="K177" i="8"/>
  <c r="J177" i="8"/>
  <c r="I177" i="8"/>
  <c r="H177" i="8"/>
  <c r="AZ176" i="8"/>
  <c r="AY176" i="8"/>
  <c r="AX176" i="8"/>
  <c r="AW176" i="8"/>
  <c r="AV176" i="8"/>
  <c r="AU176" i="8"/>
  <c r="AT176" i="8"/>
  <c r="AS176" i="8"/>
  <c r="AR176" i="8"/>
  <c r="AQ176" i="8"/>
  <c r="AP176" i="8"/>
  <c r="AO176" i="8"/>
  <c r="AN176" i="8"/>
  <c r="AM176" i="8"/>
  <c r="AL176" i="8"/>
  <c r="AK176" i="8"/>
  <c r="AJ176" i="8"/>
  <c r="AI176" i="8"/>
  <c r="AH176" i="8"/>
  <c r="AG176" i="8"/>
  <c r="AF176" i="8"/>
  <c r="AE176" i="8"/>
  <c r="AD176" i="8"/>
  <c r="AC176" i="8"/>
  <c r="AB176" i="8"/>
  <c r="AA176" i="8"/>
  <c r="Z176" i="8"/>
  <c r="Y176" i="8"/>
  <c r="X176" i="8"/>
  <c r="W176" i="8"/>
  <c r="V176" i="8"/>
  <c r="U176" i="8"/>
  <c r="T176" i="8"/>
  <c r="S176" i="8"/>
  <c r="R176" i="8"/>
  <c r="Q176" i="8"/>
  <c r="P176" i="8"/>
  <c r="O176" i="8"/>
  <c r="N176" i="8"/>
  <c r="M176" i="8"/>
  <c r="L176" i="8"/>
  <c r="K176" i="8"/>
  <c r="J176" i="8"/>
  <c r="I176" i="8"/>
  <c r="H176" i="8"/>
  <c r="AZ175" i="8"/>
  <c r="AY175" i="8"/>
  <c r="AX175" i="8"/>
  <c r="AW175" i="8"/>
  <c r="AV175" i="8"/>
  <c r="AU175" i="8"/>
  <c r="AT175" i="8"/>
  <c r="AS175" i="8"/>
  <c r="AR175" i="8"/>
  <c r="AQ175" i="8"/>
  <c r="AP175" i="8"/>
  <c r="AO175" i="8"/>
  <c r="AN175" i="8"/>
  <c r="AM175" i="8"/>
  <c r="AL175" i="8"/>
  <c r="AK175" i="8"/>
  <c r="AJ175" i="8"/>
  <c r="AI175" i="8"/>
  <c r="AH175" i="8"/>
  <c r="AG175" i="8"/>
  <c r="AF175" i="8"/>
  <c r="AE175" i="8"/>
  <c r="AD175" i="8"/>
  <c r="AC175" i="8"/>
  <c r="AB175" i="8"/>
  <c r="AA175" i="8"/>
  <c r="Z175" i="8"/>
  <c r="Y175" i="8"/>
  <c r="X175" i="8"/>
  <c r="W175" i="8"/>
  <c r="V175" i="8"/>
  <c r="U175" i="8"/>
  <c r="T175" i="8"/>
  <c r="S175" i="8"/>
  <c r="R175" i="8"/>
  <c r="Q175" i="8"/>
  <c r="P175" i="8"/>
  <c r="O175" i="8"/>
  <c r="N175" i="8"/>
  <c r="M175" i="8"/>
  <c r="L175" i="8"/>
  <c r="K175" i="8"/>
  <c r="J175" i="8"/>
  <c r="I175" i="8"/>
  <c r="H175" i="8"/>
  <c r="AZ174" i="8"/>
  <c r="AY174" i="8"/>
  <c r="AX174" i="8"/>
  <c r="AW174" i="8"/>
  <c r="AV174" i="8"/>
  <c r="AU174" i="8"/>
  <c r="AT174" i="8"/>
  <c r="AS174" i="8"/>
  <c r="AR174" i="8"/>
  <c r="AQ174" i="8"/>
  <c r="AP174" i="8"/>
  <c r="AO174" i="8"/>
  <c r="AN174" i="8"/>
  <c r="AM174" i="8"/>
  <c r="AL174" i="8"/>
  <c r="AK174" i="8"/>
  <c r="AJ174" i="8"/>
  <c r="AI174" i="8"/>
  <c r="AH174" i="8"/>
  <c r="AG174" i="8"/>
  <c r="AF174" i="8"/>
  <c r="AE174" i="8"/>
  <c r="AD174" i="8"/>
  <c r="AC174" i="8"/>
  <c r="AB174" i="8"/>
  <c r="AA174" i="8"/>
  <c r="Z174" i="8"/>
  <c r="Y174" i="8"/>
  <c r="X174" i="8"/>
  <c r="W174" i="8"/>
  <c r="V174" i="8"/>
  <c r="U174" i="8"/>
  <c r="T174" i="8"/>
  <c r="S174" i="8"/>
  <c r="R174" i="8"/>
  <c r="Q174" i="8"/>
  <c r="P174" i="8"/>
  <c r="O174" i="8"/>
  <c r="N174" i="8"/>
  <c r="M174" i="8"/>
  <c r="L174" i="8"/>
  <c r="K174" i="8"/>
  <c r="J174" i="8"/>
  <c r="I174" i="8"/>
  <c r="H174" i="8"/>
  <c r="AZ173" i="8"/>
  <c r="AY173" i="8"/>
  <c r="AX173" i="8"/>
  <c r="AW173" i="8"/>
  <c r="AV173" i="8"/>
  <c r="AU173" i="8"/>
  <c r="AT173" i="8"/>
  <c r="AS173" i="8"/>
  <c r="AR173" i="8"/>
  <c r="AQ173" i="8"/>
  <c r="AP173" i="8"/>
  <c r="AO173" i="8"/>
  <c r="AN173" i="8"/>
  <c r="AM173" i="8"/>
  <c r="AL173" i="8"/>
  <c r="AK173" i="8"/>
  <c r="AJ173" i="8"/>
  <c r="AI173" i="8"/>
  <c r="AH173" i="8"/>
  <c r="AG173" i="8"/>
  <c r="AF173" i="8"/>
  <c r="AE173" i="8"/>
  <c r="AD173" i="8"/>
  <c r="AC173" i="8"/>
  <c r="AB173" i="8"/>
  <c r="AA173" i="8"/>
  <c r="Z173" i="8"/>
  <c r="Y173" i="8"/>
  <c r="X173" i="8"/>
  <c r="W173" i="8"/>
  <c r="V173" i="8"/>
  <c r="U173" i="8"/>
  <c r="T173" i="8"/>
  <c r="S173" i="8"/>
  <c r="R173" i="8"/>
  <c r="Q173" i="8"/>
  <c r="P173" i="8"/>
  <c r="O173" i="8"/>
  <c r="N173" i="8"/>
  <c r="M173" i="8"/>
  <c r="L173" i="8"/>
  <c r="K173" i="8"/>
  <c r="J173" i="8"/>
  <c r="I173" i="8"/>
  <c r="H173" i="8"/>
  <c r="AZ172" i="8"/>
  <c r="AY172" i="8"/>
  <c r="AX172" i="8"/>
  <c r="AW172" i="8"/>
  <c r="AV172" i="8"/>
  <c r="AU172" i="8"/>
  <c r="AT172" i="8"/>
  <c r="AS172" i="8"/>
  <c r="AR172" i="8"/>
  <c r="AQ172" i="8"/>
  <c r="AP172" i="8"/>
  <c r="AO172" i="8"/>
  <c r="AN172" i="8"/>
  <c r="AM172" i="8"/>
  <c r="AL172" i="8"/>
  <c r="AK172" i="8"/>
  <c r="AJ172" i="8"/>
  <c r="AI172" i="8"/>
  <c r="AH172" i="8"/>
  <c r="AG172" i="8"/>
  <c r="AF172" i="8"/>
  <c r="AE172" i="8"/>
  <c r="AD172" i="8"/>
  <c r="AC172" i="8"/>
  <c r="AB172" i="8"/>
  <c r="AA172" i="8"/>
  <c r="Z172" i="8"/>
  <c r="Y172" i="8"/>
  <c r="X172" i="8"/>
  <c r="W172" i="8"/>
  <c r="V172" i="8"/>
  <c r="U172" i="8"/>
  <c r="T172" i="8"/>
  <c r="S172" i="8"/>
  <c r="R172" i="8"/>
  <c r="Q172" i="8"/>
  <c r="P172" i="8"/>
  <c r="O172" i="8"/>
  <c r="N172" i="8"/>
  <c r="M172" i="8"/>
  <c r="L172" i="8"/>
  <c r="K172" i="8"/>
  <c r="J172" i="8"/>
  <c r="I172" i="8"/>
  <c r="H172" i="8"/>
  <c r="AZ171" i="8"/>
  <c r="AY171" i="8"/>
  <c r="AX171" i="8"/>
  <c r="AW171" i="8"/>
  <c r="AV171" i="8"/>
  <c r="AU171" i="8"/>
  <c r="AT171" i="8"/>
  <c r="AS171" i="8"/>
  <c r="AR171" i="8"/>
  <c r="AQ171" i="8"/>
  <c r="AP171" i="8"/>
  <c r="AO171" i="8"/>
  <c r="AN171" i="8"/>
  <c r="AM171" i="8"/>
  <c r="AL171" i="8"/>
  <c r="AK171" i="8"/>
  <c r="AJ171" i="8"/>
  <c r="AI171" i="8"/>
  <c r="AH171" i="8"/>
  <c r="AG171" i="8"/>
  <c r="AF171" i="8"/>
  <c r="AE171" i="8"/>
  <c r="AD171" i="8"/>
  <c r="AC171" i="8"/>
  <c r="AB171" i="8"/>
  <c r="AA171" i="8"/>
  <c r="Z171" i="8"/>
  <c r="Y171" i="8"/>
  <c r="X171" i="8"/>
  <c r="W171" i="8"/>
  <c r="V171" i="8"/>
  <c r="U171" i="8"/>
  <c r="T171" i="8"/>
  <c r="S171" i="8"/>
  <c r="R171" i="8"/>
  <c r="Q171" i="8"/>
  <c r="P171" i="8"/>
  <c r="O171" i="8"/>
  <c r="N171" i="8"/>
  <c r="M171" i="8"/>
  <c r="L171" i="8"/>
  <c r="K171" i="8"/>
  <c r="J171" i="8"/>
  <c r="I171" i="8"/>
  <c r="H171" i="8"/>
  <c r="AZ170" i="8"/>
  <c r="AY170" i="8"/>
  <c r="AX170" i="8"/>
  <c r="AW170" i="8"/>
  <c r="AV170" i="8"/>
  <c r="AU170" i="8"/>
  <c r="AT170" i="8"/>
  <c r="AS170" i="8"/>
  <c r="AR170" i="8"/>
  <c r="AQ170" i="8"/>
  <c r="AP170" i="8"/>
  <c r="AO170" i="8"/>
  <c r="AN170" i="8"/>
  <c r="AM170" i="8"/>
  <c r="AL170" i="8"/>
  <c r="AK170" i="8"/>
  <c r="AJ170" i="8"/>
  <c r="AI170" i="8"/>
  <c r="AH170" i="8"/>
  <c r="AG170" i="8"/>
  <c r="AF170" i="8"/>
  <c r="AE170" i="8"/>
  <c r="AD170" i="8"/>
  <c r="AC170" i="8"/>
  <c r="AB170" i="8"/>
  <c r="AA170" i="8"/>
  <c r="Z170" i="8"/>
  <c r="Y170" i="8"/>
  <c r="X170" i="8"/>
  <c r="W170" i="8"/>
  <c r="V170" i="8"/>
  <c r="U170" i="8"/>
  <c r="T170" i="8"/>
  <c r="S170" i="8"/>
  <c r="R170" i="8"/>
  <c r="Q170" i="8"/>
  <c r="P170" i="8"/>
  <c r="O170" i="8"/>
  <c r="N170" i="8"/>
  <c r="M170" i="8"/>
  <c r="L170" i="8"/>
  <c r="K170" i="8"/>
  <c r="J170" i="8"/>
  <c r="I170" i="8"/>
  <c r="H170" i="8"/>
  <c r="AZ169" i="8"/>
  <c r="AY169" i="8"/>
  <c r="AX169" i="8"/>
  <c r="AW169" i="8"/>
  <c r="AV169" i="8"/>
  <c r="AU169" i="8"/>
  <c r="AT169" i="8"/>
  <c r="AS169" i="8"/>
  <c r="AR169" i="8"/>
  <c r="AQ169" i="8"/>
  <c r="AP169" i="8"/>
  <c r="AO169" i="8"/>
  <c r="AN169" i="8"/>
  <c r="AM169" i="8"/>
  <c r="AL169" i="8"/>
  <c r="AK169" i="8"/>
  <c r="AJ169" i="8"/>
  <c r="AI169" i="8"/>
  <c r="AH169" i="8"/>
  <c r="AG169" i="8"/>
  <c r="AF169" i="8"/>
  <c r="AE169" i="8"/>
  <c r="AD169" i="8"/>
  <c r="AC169" i="8"/>
  <c r="AB169" i="8"/>
  <c r="AA169" i="8"/>
  <c r="Z169" i="8"/>
  <c r="Y169" i="8"/>
  <c r="X169" i="8"/>
  <c r="W169" i="8"/>
  <c r="V169" i="8"/>
  <c r="U169" i="8"/>
  <c r="T169" i="8"/>
  <c r="S169" i="8"/>
  <c r="R169" i="8"/>
  <c r="Q169" i="8"/>
  <c r="P169" i="8"/>
  <c r="O169" i="8"/>
  <c r="N169" i="8"/>
  <c r="M169" i="8"/>
  <c r="L169" i="8"/>
  <c r="K169" i="8"/>
  <c r="J169" i="8"/>
  <c r="I169" i="8"/>
  <c r="H169" i="8"/>
  <c r="AZ168" i="8"/>
  <c r="AY168" i="8"/>
  <c r="AX168" i="8"/>
  <c r="AW168" i="8"/>
  <c r="AV168" i="8"/>
  <c r="AU168" i="8"/>
  <c r="AT168" i="8"/>
  <c r="AS168" i="8"/>
  <c r="AR168" i="8"/>
  <c r="AQ168" i="8"/>
  <c r="AP168" i="8"/>
  <c r="AO168" i="8"/>
  <c r="AN168" i="8"/>
  <c r="AM168" i="8"/>
  <c r="AL168" i="8"/>
  <c r="AK168" i="8"/>
  <c r="AJ168" i="8"/>
  <c r="AI168" i="8"/>
  <c r="AH168" i="8"/>
  <c r="AG168" i="8"/>
  <c r="AF168" i="8"/>
  <c r="AE168" i="8"/>
  <c r="AD168" i="8"/>
  <c r="AC168" i="8"/>
  <c r="AB168" i="8"/>
  <c r="AA168" i="8"/>
  <c r="Z168" i="8"/>
  <c r="Y168" i="8"/>
  <c r="X168" i="8"/>
  <c r="W168" i="8"/>
  <c r="V168" i="8"/>
  <c r="U168" i="8"/>
  <c r="T168" i="8"/>
  <c r="S168" i="8"/>
  <c r="R168" i="8"/>
  <c r="Q168" i="8"/>
  <c r="P168" i="8"/>
  <c r="O168" i="8"/>
  <c r="N168" i="8"/>
  <c r="M168" i="8"/>
  <c r="L168" i="8"/>
  <c r="K168" i="8"/>
  <c r="J168" i="8"/>
  <c r="I168" i="8"/>
  <c r="H168" i="8"/>
  <c r="AZ167" i="8"/>
  <c r="AY167" i="8"/>
  <c r="AX167" i="8"/>
  <c r="AW167" i="8"/>
  <c r="AV167" i="8"/>
  <c r="AU167" i="8"/>
  <c r="AT167" i="8"/>
  <c r="AS167" i="8"/>
  <c r="AR167" i="8"/>
  <c r="AQ167" i="8"/>
  <c r="AP167" i="8"/>
  <c r="AO167" i="8"/>
  <c r="AN167" i="8"/>
  <c r="AM167" i="8"/>
  <c r="AL167" i="8"/>
  <c r="AK167" i="8"/>
  <c r="AJ167" i="8"/>
  <c r="AI167" i="8"/>
  <c r="AH167" i="8"/>
  <c r="AG167" i="8"/>
  <c r="AF167" i="8"/>
  <c r="AE167" i="8"/>
  <c r="AD167" i="8"/>
  <c r="AC167" i="8"/>
  <c r="AB167" i="8"/>
  <c r="AA167" i="8"/>
  <c r="Z167" i="8"/>
  <c r="Y167" i="8"/>
  <c r="X167" i="8"/>
  <c r="W167" i="8"/>
  <c r="V167" i="8"/>
  <c r="U167" i="8"/>
  <c r="T167" i="8"/>
  <c r="S167" i="8"/>
  <c r="R167" i="8"/>
  <c r="Q167" i="8"/>
  <c r="P167" i="8"/>
  <c r="O167" i="8"/>
  <c r="N167" i="8"/>
  <c r="M167" i="8"/>
  <c r="L167" i="8"/>
  <c r="K167" i="8"/>
  <c r="J167" i="8"/>
  <c r="I167" i="8"/>
  <c r="H167" i="8"/>
  <c r="AZ166" i="8"/>
  <c r="AY166" i="8"/>
  <c r="AX166" i="8"/>
  <c r="AW166" i="8"/>
  <c r="AV166" i="8"/>
  <c r="AU166" i="8"/>
  <c r="AT166" i="8"/>
  <c r="AS166" i="8"/>
  <c r="AR166" i="8"/>
  <c r="AQ166" i="8"/>
  <c r="AP166" i="8"/>
  <c r="AO166" i="8"/>
  <c r="AN166" i="8"/>
  <c r="AM166" i="8"/>
  <c r="AL166" i="8"/>
  <c r="AK166" i="8"/>
  <c r="AJ166" i="8"/>
  <c r="AI166" i="8"/>
  <c r="AH166" i="8"/>
  <c r="AG166" i="8"/>
  <c r="AF166" i="8"/>
  <c r="AE166" i="8"/>
  <c r="AD166" i="8"/>
  <c r="AC166" i="8"/>
  <c r="AB166" i="8"/>
  <c r="AA166" i="8"/>
  <c r="Z166" i="8"/>
  <c r="Y166" i="8"/>
  <c r="X166" i="8"/>
  <c r="W166" i="8"/>
  <c r="V166" i="8"/>
  <c r="U166" i="8"/>
  <c r="T166" i="8"/>
  <c r="S166" i="8"/>
  <c r="R166" i="8"/>
  <c r="Q166" i="8"/>
  <c r="P166" i="8"/>
  <c r="O166" i="8"/>
  <c r="N166" i="8"/>
  <c r="M166" i="8"/>
  <c r="L166" i="8"/>
  <c r="K166" i="8"/>
  <c r="J166" i="8"/>
  <c r="I166" i="8"/>
  <c r="H166" i="8"/>
  <c r="AZ165" i="8"/>
  <c r="AY165" i="8"/>
  <c r="AX165" i="8"/>
  <c r="AW165" i="8"/>
  <c r="AV165" i="8"/>
  <c r="AU165" i="8"/>
  <c r="AT165" i="8"/>
  <c r="AS165" i="8"/>
  <c r="AR165" i="8"/>
  <c r="AQ165" i="8"/>
  <c r="AP165" i="8"/>
  <c r="AO165" i="8"/>
  <c r="AN165" i="8"/>
  <c r="AM165" i="8"/>
  <c r="AL165" i="8"/>
  <c r="AK165" i="8"/>
  <c r="AJ165" i="8"/>
  <c r="AI165" i="8"/>
  <c r="AH165" i="8"/>
  <c r="AG165" i="8"/>
  <c r="AF165" i="8"/>
  <c r="AE165" i="8"/>
  <c r="AD165" i="8"/>
  <c r="AC165" i="8"/>
  <c r="AB165" i="8"/>
  <c r="AA165" i="8"/>
  <c r="Z165" i="8"/>
  <c r="Y165" i="8"/>
  <c r="X165" i="8"/>
  <c r="W165" i="8"/>
  <c r="V165" i="8"/>
  <c r="U165" i="8"/>
  <c r="T165" i="8"/>
  <c r="S165" i="8"/>
  <c r="R165" i="8"/>
  <c r="Q165" i="8"/>
  <c r="P165" i="8"/>
  <c r="O165" i="8"/>
  <c r="N165" i="8"/>
  <c r="M165" i="8"/>
  <c r="L165" i="8"/>
  <c r="K165" i="8"/>
  <c r="J165" i="8"/>
  <c r="I165" i="8"/>
  <c r="H165" i="8"/>
  <c r="AZ164" i="8"/>
  <c r="AY164" i="8"/>
  <c r="AX164" i="8"/>
  <c r="AW164" i="8"/>
  <c r="AV164" i="8"/>
  <c r="AU164" i="8"/>
  <c r="AT164" i="8"/>
  <c r="AS164" i="8"/>
  <c r="AR164" i="8"/>
  <c r="AQ164" i="8"/>
  <c r="AP164" i="8"/>
  <c r="AO164" i="8"/>
  <c r="AN164" i="8"/>
  <c r="AM164" i="8"/>
  <c r="AL164" i="8"/>
  <c r="AK164" i="8"/>
  <c r="AJ164" i="8"/>
  <c r="AI164" i="8"/>
  <c r="AH164" i="8"/>
  <c r="AG164" i="8"/>
  <c r="AF164" i="8"/>
  <c r="AE164" i="8"/>
  <c r="AD164" i="8"/>
  <c r="AC164" i="8"/>
  <c r="AB164" i="8"/>
  <c r="AA164" i="8"/>
  <c r="Z164" i="8"/>
  <c r="Y164" i="8"/>
  <c r="X164" i="8"/>
  <c r="W164" i="8"/>
  <c r="V164" i="8"/>
  <c r="U164" i="8"/>
  <c r="T164" i="8"/>
  <c r="S164" i="8"/>
  <c r="R164" i="8"/>
  <c r="Q164" i="8"/>
  <c r="P164" i="8"/>
  <c r="O164" i="8"/>
  <c r="N164" i="8"/>
  <c r="M164" i="8"/>
  <c r="L164" i="8"/>
  <c r="K164" i="8"/>
  <c r="J164" i="8"/>
  <c r="I164" i="8"/>
  <c r="H164" i="8"/>
  <c r="AZ163" i="8"/>
  <c r="AY163" i="8"/>
  <c r="AX163" i="8"/>
  <c r="AW163" i="8"/>
  <c r="AV163" i="8"/>
  <c r="AU163" i="8"/>
  <c r="AT163" i="8"/>
  <c r="AS163" i="8"/>
  <c r="AR163" i="8"/>
  <c r="AQ163" i="8"/>
  <c r="AP163" i="8"/>
  <c r="AO163" i="8"/>
  <c r="AN163" i="8"/>
  <c r="AM163" i="8"/>
  <c r="AL163" i="8"/>
  <c r="AK163" i="8"/>
  <c r="AJ163" i="8"/>
  <c r="AI163" i="8"/>
  <c r="AH163" i="8"/>
  <c r="AG163" i="8"/>
  <c r="AF163" i="8"/>
  <c r="AE163" i="8"/>
  <c r="AD163" i="8"/>
  <c r="AC163" i="8"/>
  <c r="AB163" i="8"/>
  <c r="AA163" i="8"/>
  <c r="Z163" i="8"/>
  <c r="Y163" i="8"/>
  <c r="X163" i="8"/>
  <c r="W163" i="8"/>
  <c r="V163" i="8"/>
  <c r="U163" i="8"/>
  <c r="T163" i="8"/>
  <c r="S163" i="8"/>
  <c r="R163" i="8"/>
  <c r="Q163" i="8"/>
  <c r="P163" i="8"/>
  <c r="O163" i="8"/>
  <c r="N163" i="8"/>
  <c r="M163" i="8"/>
  <c r="L163" i="8"/>
  <c r="K163" i="8"/>
  <c r="J163" i="8"/>
  <c r="I163" i="8"/>
  <c r="H163" i="8"/>
  <c r="AZ162" i="8"/>
  <c r="AY162" i="8"/>
  <c r="AX162" i="8"/>
  <c r="AW162" i="8"/>
  <c r="AV162" i="8"/>
  <c r="AU162" i="8"/>
  <c r="AT162" i="8"/>
  <c r="AS162" i="8"/>
  <c r="AR162" i="8"/>
  <c r="AQ162" i="8"/>
  <c r="AP162" i="8"/>
  <c r="AO162" i="8"/>
  <c r="AN162" i="8"/>
  <c r="AM162" i="8"/>
  <c r="AL162" i="8"/>
  <c r="AK162" i="8"/>
  <c r="AJ162" i="8"/>
  <c r="AI162" i="8"/>
  <c r="AH162" i="8"/>
  <c r="AG162" i="8"/>
  <c r="AF162" i="8"/>
  <c r="AE162" i="8"/>
  <c r="AD162" i="8"/>
  <c r="AC162" i="8"/>
  <c r="AB162" i="8"/>
  <c r="AA162" i="8"/>
  <c r="Z162" i="8"/>
  <c r="Y162" i="8"/>
  <c r="X162" i="8"/>
  <c r="W162" i="8"/>
  <c r="V162" i="8"/>
  <c r="U162" i="8"/>
  <c r="T162" i="8"/>
  <c r="S162" i="8"/>
  <c r="R162" i="8"/>
  <c r="Q162" i="8"/>
  <c r="P162" i="8"/>
  <c r="O162" i="8"/>
  <c r="N162" i="8"/>
  <c r="M162" i="8"/>
  <c r="L162" i="8"/>
  <c r="K162" i="8"/>
  <c r="J162" i="8"/>
  <c r="I162" i="8"/>
  <c r="H162" i="8"/>
  <c r="AZ161" i="8"/>
  <c r="AY161" i="8"/>
  <c r="AX161" i="8"/>
  <c r="AW161" i="8"/>
  <c r="AV161" i="8"/>
  <c r="AU161" i="8"/>
  <c r="AT161" i="8"/>
  <c r="AS161" i="8"/>
  <c r="AR161" i="8"/>
  <c r="AQ161" i="8"/>
  <c r="AP161" i="8"/>
  <c r="AO161" i="8"/>
  <c r="AN161" i="8"/>
  <c r="AM161" i="8"/>
  <c r="AL161" i="8"/>
  <c r="AK161" i="8"/>
  <c r="AJ161" i="8"/>
  <c r="AI161" i="8"/>
  <c r="AH161" i="8"/>
  <c r="AG161" i="8"/>
  <c r="AF161" i="8"/>
  <c r="AE161" i="8"/>
  <c r="AD161" i="8"/>
  <c r="AC161" i="8"/>
  <c r="AB161" i="8"/>
  <c r="AA161" i="8"/>
  <c r="Z161" i="8"/>
  <c r="Y161" i="8"/>
  <c r="X161" i="8"/>
  <c r="W161" i="8"/>
  <c r="V161" i="8"/>
  <c r="U161" i="8"/>
  <c r="T161" i="8"/>
  <c r="S161" i="8"/>
  <c r="R161" i="8"/>
  <c r="Q161" i="8"/>
  <c r="P161" i="8"/>
  <c r="O161" i="8"/>
  <c r="N161" i="8"/>
  <c r="M161" i="8"/>
  <c r="L161" i="8"/>
  <c r="K161" i="8"/>
  <c r="J161" i="8"/>
  <c r="I161" i="8"/>
  <c r="H161" i="8"/>
  <c r="H142" i="8"/>
  <c r="J141" i="8"/>
  <c r="I141" i="8"/>
  <c r="I142" i="8" s="1"/>
  <c r="H141" i="8"/>
  <c r="M138" i="8"/>
  <c r="L138" i="8"/>
  <c r="J138" i="8"/>
  <c r="I138" i="8"/>
  <c r="H138" i="8"/>
  <c r="P137" i="8"/>
  <c r="O137" i="8"/>
  <c r="N137" i="8"/>
  <c r="M137" i="8"/>
  <c r="L137" i="8"/>
  <c r="K137" i="8"/>
  <c r="J137" i="8"/>
  <c r="I137" i="8"/>
  <c r="H137" i="8"/>
  <c r="L132" i="8"/>
  <c r="L130" i="8" s="1"/>
  <c r="K132" i="8"/>
  <c r="J132" i="8"/>
  <c r="I132" i="8"/>
  <c r="H132" i="8"/>
  <c r="L131" i="8"/>
  <c r="H131" i="8"/>
  <c r="O106" i="8"/>
  <c r="P106" i="8" s="1"/>
  <c r="Q106" i="8" s="1"/>
  <c r="R106" i="8" s="1"/>
  <c r="S106" i="8" s="1"/>
  <c r="T106" i="8" s="1"/>
  <c r="U106" i="8" s="1"/>
  <c r="V106" i="8" s="1"/>
  <c r="W106" i="8" s="1"/>
  <c r="X106" i="8" s="1"/>
  <c r="Y106" i="8" s="1"/>
  <c r="Z106" i="8" s="1"/>
  <c r="AA106" i="8" s="1"/>
  <c r="AB106" i="8" s="1"/>
  <c r="AC106" i="8" s="1"/>
  <c r="AD106" i="8" s="1"/>
  <c r="AE106" i="8" s="1"/>
  <c r="AF106" i="8" s="1"/>
  <c r="AG106" i="8" s="1"/>
  <c r="AH106" i="8" s="1"/>
  <c r="AI106" i="8" s="1"/>
  <c r="AJ106" i="8" s="1"/>
  <c r="AK106" i="8" s="1"/>
  <c r="AL106" i="8" s="1"/>
  <c r="AM106" i="8" s="1"/>
  <c r="AN106" i="8" s="1"/>
  <c r="AO106" i="8" s="1"/>
  <c r="AP106" i="8" s="1"/>
  <c r="AQ106" i="8" s="1"/>
  <c r="AR106" i="8" s="1"/>
  <c r="AS106" i="8" s="1"/>
  <c r="AT106" i="8" s="1"/>
  <c r="AU106" i="8" s="1"/>
  <c r="AV106" i="8" s="1"/>
  <c r="AW106" i="8" s="1"/>
  <c r="AX106" i="8" s="1"/>
  <c r="AY106" i="8" s="1"/>
  <c r="AZ106" i="8" s="1"/>
  <c r="N106" i="8"/>
  <c r="M106" i="8"/>
  <c r="X105" i="8"/>
  <c r="Y105" i="8" s="1"/>
  <c r="Z105" i="8" s="1"/>
  <c r="AA105" i="8" s="1"/>
  <c r="AB105" i="8" s="1"/>
  <c r="AC105" i="8" s="1"/>
  <c r="AD105" i="8" s="1"/>
  <c r="AE105" i="8" s="1"/>
  <c r="AF105" i="8" s="1"/>
  <c r="AG105" i="8" s="1"/>
  <c r="AH105" i="8" s="1"/>
  <c r="AI105" i="8" s="1"/>
  <c r="AJ105" i="8" s="1"/>
  <c r="AK105" i="8" s="1"/>
  <c r="AL105" i="8" s="1"/>
  <c r="AM105" i="8" s="1"/>
  <c r="AN105" i="8" s="1"/>
  <c r="AO105" i="8" s="1"/>
  <c r="AP105" i="8" s="1"/>
  <c r="AQ105" i="8" s="1"/>
  <c r="AR105" i="8" s="1"/>
  <c r="AS105" i="8" s="1"/>
  <c r="AT105" i="8" s="1"/>
  <c r="AU105" i="8" s="1"/>
  <c r="AV105" i="8" s="1"/>
  <c r="AW105" i="8" s="1"/>
  <c r="AX105" i="8" s="1"/>
  <c r="AY105" i="8" s="1"/>
  <c r="AZ105" i="8" s="1"/>
  <c r="N105" i="8"/>
  <c r="O105" i="8" s="1"/>
  <c r="P105" i="8" s="1"/>
  <c r="Q105" i="8" s="1"/>
  <c r="R105" i="8" s="1"/>
  <c r="S105" i="8" s="1"/>
  <c r="T105" i="8" s="1"/>
  <c r="U105" i="8" s="1"/>
  <c r="V105" i="8" s="1"/>
  <c r="W105" i="8" s="1"/>
  <c r="M105" i="8"/>
  <c r="AB104" i="8"/>
  <c r="AC104" i="8" s="1"/>
  <c r="AD104" i="8" s="1"/>
  <c r="AE104" i="8" s="1"/>
  <c r="AF104" i="8" s="1"/>
  <c r="AG104" i="8" s="1"/>
  <c r="AH104" i="8" s="1"/>
  <c r="AI104" i="8" s="1"/>
  <c r="AJ104" i="8" s="1"/>
  <c r="AK104" i="8" s="1"/>
  <c r="AL104" i="8" s="1"/>
  <c r="AM104" i="8" s="1"/>
  <c r="AN104" i="8" s="1"/>
  <c r="AO104" i="8" s="1"/>
  <c r="AP104" i="8" s="1"/>
  <c r="AQ104" i="8" s="1"/>
  <c r="AR104" i="8" s="1"/>
  <c r="AS104" i="8" s="1"/>
  <c r="AT104" i="8" s="1"/>
  <c r="AU104" i="8" s="1"/>
  <c r="AV104" i="8" s="1"/>
  <c r="AW104" i="8" s="1"/>
  <c r="AX104" i="8" s="1"/>
  <c r="AY104" i="8" s="1"/>
  <c r="AZ104" i="8" s="1"/>
  <c r="O104" i="8"/>
  <c r="P104" i="8" s="1"/>
  <c r="Q104" i="8" s="1"/>
  <c r="R104" i="8" s="1"/>
  <c r="S104" i="8" s="1"/>
  <c r="T104" i="8" s="1"/>
  <c r="U104" i="8" s="1"/>
  <c r="V104" i="8" s="1"/>
  <c r="W104" i="8" s="1"/>
  <c r="X104" i="8" s="1"/>
  <c r="Y104" i="8" s="1"/>
  <c r="Z104" i="8" s="1"/>
  <c r="AA104" i="8" s="1"/>
  <c r="N104" i="8"/>
  <c r="M104" i="8"/>
  <c r="AN103" i="8"/>
  <c r="AO103" i="8" s="1"/>
  <c r="AP103" i="8" s="1"/>
  <c r="AQ103" i="8" s="1"/>
  <c r="AR103" i="8" s="1"/>
  <c r="AS103" i="8" s="1"/>
  <c r="AT103" i="8" s="1"/>
  <c r="AU103" i="8" s="1"/>
  <c r="AV103" i="8" s="1"/>
  <c r="AW103" i="8" s="1"/>
  <c r="AX103" i="8" s="1"/>
  <c r="AY103" i="8" s="1"/>
  <c r="AZ103" i="8" s="1"/>
  <c r="X103" i="8"/>
  <c r="Y103" i="8" s="1"/>
  <c r="Z103" i="8" s="1"/>
  <c r="AA103" i="8" s="1"/>
  <c r="AB103" i="8" s="1"/>
  <c r="AC103" i="8" s="1"/>
  <c r="AD103" i="8" s="1"/>
  <c r="AE103" i="8" s="1"/>
  <c r="AF103" i="8" s="1"/>
  <c r="AG103" i="8" s="1"/>
  <c r="AH103" i="8" s="1"/>
  <c r="AI103" i="8" s="1"/>
  <c r="AJ103" i="8" s="1"/>
  <c r="AK103" i="8" s="1"/>
  <c r="AL103" i="8" s="1"/>
  <c r="AM103" i="8" s="1"/>
  <c r="N103" i="8"/>
  <c r="O103" i="8" s="1"/>
  <c r="P103" i="8" s="1"/>
  <c r="Q103" i="8" s="1"/>
  <c r="R103" i="8" s="1"/>
  <c r="S103" i="8" s="1"/>
  <c r="T103" i="8" s="1"/>
  <c r="U103" i="8" s="1"/>
  <c r="V103" i="8" s="1"/>
  <c r="W103" i="8" s="1"/>
  <c r="M103" i="8"/>
  <c r="L100" i="8"/>
  <c r="J100" i="8"/>
  <c r="H100" i="8"/>
  <c r="L99" i="8"/>
  <c r="K99" i="8"/>
  <c r="K100" i="8" s="1"/>
  <c r="J99" i="8"/>
  <c r="I99" i="8"/>
  <c r="I100" i="8" s="1"/>
  <c r="H99" i="8"/>
  <c r="J97" i="8"/>
  <c r="J96" i="8"/>
  <c r="J95" i="8"/>
  <c r="J94" i="8"/>
  <c r="L93" i="8"/>
  <c r="K93" i="8"/>
  <c r="J93" i="8"/>
  <c r="I93" i="8"/>
  <c r="H93" i="8"/>
  <c r="L91" i="8"/>
  <c r="K91" i="8"/>
  <c r="K202" i="8" s="1"/>
  <c r="J91" i="8"/>
  <c r="I91" i="8"/>
  <c r="I202" i="8" s="1"/>
  <c r="H91" i="8"/>
  <c r="H202" i="8" s="1"/>
  <c r="AZ86" i="8"/>
  <c r="AY86" i="8"/>
  <c r="AU86" i="8"/>
  <c r="AQ86" i="8"/>
  <c r="AO86" i="8"/>
  <c r="AM86" i="8"/>
  <c r="AJ86" i="8"/>
  <c r="AI86" i="8"/>
  <c r="AE86" i="8"/>
  <c r="AA86" i="8"/>
  <c r="Y86" i="8"/>
  <c r="W86" i="8"/>
  <c r="T86" i="8"/>
  <c r="S86" i="8"/>
  <c r="L86" i="8"/>
  <c r="K86" i="8"/>
  <c r="J86" i="8"/>
  <c r="I86" i="8"/>
  <c r="H86" i="8"/>
  <c r="M83" i="8"/>
  <c r="AZ78" i="8"/>
  <c r="AY78" i="8"/>
  <c r="AX78" i="8"/>
  <c r="AX86" i="8" s="1"/>
  <c r="AW78" i="8"/>
  <c r="AW86" i="8" s="1"/>
  <c r="AV78" i="8"/>
  <c r="AV86" i="8" s="1"/>
  <c r="AU78" i="8"/>
  <c r="AT78" i="8"/>
  <c r="AT86" i="8" s="1"/>
  <c r="AS78" i="8"/>
  <c r="AS86" i="8" s="1"/>
  <c r="AR78" i="8"/>
  <c r="AR86" i="8" s="1"/>
  <c r="AQ78" i="8"/>
  <c r="AP78" i="8"/>
  <c r="AP86" i="8" s="1"/>
  <c r="AO78" i="8"/>
  <c r="AN78" i="8"/>
  <c r="AN86" i="8" s="1"/>
  <c r="AM78" i="8"/>
  <c r="AL78" i="8"/>
  <c r="AL86" i="8" s="1"/>
  <c r="AK78" i="8"/>
  <c r="AK86" i="8" s="1"/>
  <c r="AJ78" i="8"/>
  <c r="AI78" i="8"/>
  <c r="AH78" i="8"/>
  <c r="AH86" i="8" s="1"/>
  <c r="AG78" i="8"/>
  <c r="AG86" i="8" s="1"/>
  <c r="AF78" i="8"/>
  <c r="AF86" i="8" s="1"/>
  <c r="AE78" i="8"/>
  <c r="AD78" i="8"/>
  <c r="AD86" i="8" s="1"/>
  <c r="AC78" i="8"/>
  <c r="AC86" i="8" s="1"/>
  <c r="AB78" i="8"/>
  <c r="AB86" i="8" s="1"/>
  <c r="AA78" i="8"/>
  <c r="Z78" i="8"/>
  <c r="Z86" i="8" s="1"/>
  <c r="Y78" i="8"/>
  <c r="X78" i="8"/>
  <c r="X86" i="8" s="1"/>
  <c r="W78" i="8"/>
  <c r="V78" i="8"/>
  <c r="V86" i="8" s="1"/>
  <c r="U78" i="8"/>
  <c r="U86" i="8" s="1"/>
  <c r="T78" i="8"/>
  <c r="S78" i="8"/>
  <c r="R78" i="8"/>
  <c r="R86" i="8" s="1"/>
  <c r="Q78" i="8"/>
  <c r="Q86" i="8" s="1"/>
  <c r="P78" i="8"/>
  <c r="O78" i="8"/>
  <c r="N78" i="8"/>
  <c r="M78" i="8"/>
  <c r="M72" i="8"/>
  <c r="L72" i="8"/>
  <c r="L98" i="8" s="1"/>
  <c r="J72" i="8"/>
  <c r="I72" i="8"/>
  <c r="H72" i="8"/>
  <c r="R70" i="8"/>
  <c r="S70" i="8" s="1"/>
  <c r="T70" i="8" s="1"/>
  <c r="U70" i="8" s="1"/>
  <c r="V70" i="8" s="1"/>
  <c r="W70" i="8" s="1"/>
  <c r="X70" i="8" s="1"/>
  <c r="Y70" i="8" s="1"/>
  <c r="Z70" i="8" s="1"/>
  <c r="AA70" i="8" s="1"/>
  <c r="AB70" i="8" s="1"/>
  <c r="AC70" i="8" s="1"/>
  <c r="AD70" i="8" s="1"/>
  <c r="AE70" i="8" s="1"/>
  <c r="AF70" i="8" s="1"/>
  <c r="AG70" i="8" s="1"/>
  <c r="AH70" i="8" s="1"/>
  <c r="AI70" i="8" s="1"/>
  <c r="AJ70" i="8" s="1"/>
  <c r="AK70" i="8" s="1"/>
  <c r="AL70" i="8" s="1"/>
  <c r="AM70" i="8" s="1"/>
  <c r="AN70" i="8" s="1"/>
  <c r="AO70" i="8" s="1"/>
  <c r="AP70" i="8" s="1"/>
  <c r="AQ70" i="8" s="1"/>
  <c r="AR70" i="8" s="1"/>
  <c r="AS70" i="8" s="1"/>
  <c r="AT70" i="8" s="1"/>
  <c r="AU70" i="8" s="1"/>
  <c r="AV70" i="8" s="1"/>
  <c r="AW70" i="8" s="1"/>
  <c r="AX70" i="8" s="1"/>
  <c r="AY70" i="8" s="1"/>
  <c r="AZ70" i="8" s="1"/>
  <c r="BA70" i="8" s="1"/>
  <c r="Q70" i="8"/>
  <c r="R69" i="8"/>
  <c r="S69" i="8" s="1"/>
  <c r="T69" i="8" s="1"/>
  <c r="U69" i="8" s="1"/>
  <c r="V69" i="8" s="1"/>
  <c r="W69" i="8" s="1"/>
  <c r="X69" i="8" s="1"/>
  <c r="Y69" i="8" s="1"/>
  <c r="Z69" i="8" s="1"/>
  <c r="AA69" i="8" s="1"/>
  <c r="AB69" i="8" s="1"/>
  <c r="AC69" i="8" s="1"/>
  <c r="AD69" i="8" s="1"/>
  <c r="AE69" i="8" s="1"/>
  <c r="AF69" i="8" s="1"/>
  <c r="AG69" i="8" s="1"/>
  <c r="AH69" i="8" s="1"/>
  <c r="AI69" i="8" s="1"/>
  <c r="AJ69" i="8" s="1"/>
  <c r="AK69" i="8" s="1"/>
  <c r="AL69" i="8" s="1"/>
  <c r="AM69" i="8" s="1"/>
  <c r="AN69" i="8" s="1"/>
  <c r="AO69" i="8" s="1"/>
  <c r="AP69" i="8" s="1"/>
  <c r="AQ69" i="8" s="1"/>
  <c r="AR69" i="8" s="1"/>
  <c r="AS69" i="8" s="1"/>
  <c r="AT69" i="8" s="1"/>
  <c r="AU69" i="8" s="1"/>
  <c r="AV69" i="8" s="1"/>
  <c r="AW69" i="8" s="1"/>
  <c r="AX69" i="8" s="1"/>
  <c r="AY69" i="8" s="1"/>
  <c r="AZ69" i="8" s="1"/>
  <c r="BA69" i="8" s="1"/>
  <c r="Q69" i="8"/>
  <c r="S68" i="8"/>
  <c r="T68" i="8" s="1"/>
  <c r="U68" i="8" s="1"/>
  <c r="V68" i="8" s="1"/>
  <c r="W68" i="8" s="1"/>
  <c r="X68" i="8" s="1"/>
  <c r="Y68" i="8" s="1"/>
  <c r="Z68" i="8" s="1"/>
  <c r="AA68" i="8" s="1"/>
  <c r="AB68" i="8" s="1"/>
  <c r="AC68" i="8" s="1"/>
  <c r="AD68" i="8" s="1"/>
  <c r="AE68" i="8" s="1"/>
  <c r="AF68" i="8" s="1"/>
  <c r="AG68" i="8" s="1"/>
  <c r="AH68" i="8" s="1"/>
  <c r="AI68" i="8" s="1"/>
  <c r="AJ68" i="8" s="1"/>
  <c r="AK68" i="8" s="1"/>
  <c r="AL68" i="8" s="1"/>
  <c r="AM68" i="8" s="1"/>
  <c r="AN68" i="8" s="1"/>
  <c r="AO68" i="8" s="1"/>
  <c r="AP68" i="8" s="1"/>
  <c r="AQ68" i="8" s="1"/>
  <c r="AR68" i="8" s="1"/>
  <c r="AS68" i="8" s="1"/>
  <c r="AT68" i="8" s="1"/>
  <c r="AU68" i="8" s="1"/>
  <c r="AV68" i="8" s="1"/>
  <c r="AW68" i="8" s="1"/>
  <c r="AX68" i="8" s="1"/>
  <c r="AY68" i="8" s="1"/>
  <c r="AZ68" i="8" s="1"/>
  <c r="BA68" i="8" s="1"/>
  <c r="Q68" i="8"/>
  <c r="R68" i="8" s="1"/>
  <c r="P68" i="8"/>
  <c r="O68" i="8"/>
  <c r="N68" i="8"/>
  <c r="Q67" i="8"/>
  <c r="R67" i="8" s="1"/>
  <c r="S67" i="8" s="1"/>
  <c r="T67" i="8" s="1"/>
  <c r="U67" i="8" s="1"/>
  <c r="V67" i="8" s="1"/>
  <c r="W67" i="8" s="1"/>
  <c r="X67" i="8" s="1"/>
  <c r="Y67" i="8" s="1"/>
  <c r="Z67" i="8" s="1"/>
  <c r="AA67" i="8" s="1"/>
  <c r="AB67" i="8" s="1"/>
  <c r="AC67" i="8" s="1"/>
  <c r="AD67" i="8" s="1"/>
  <c r="AE67" i="8" s="1"/>
  <c r="AF67" i="8" s="1"/>
  <c r="AG67" i="8" s="1"/>
  <c r="AH67" i="8" s="1"/>
  <c r="AI67" i="8" s="1"/>
  <c r="AJ67" i="8" s="1"/>
  <c r="AK67" i="8" s="1"/>
  <c r="AL67" i="8" s="1"/>
  <c r="AM67" i="8" s="1"/>
  <c r="AN67" i="8" s="1"/>
  <c r="AO67" i="8" s="1"/>
  <c r="AP67" i="8" s="1"/>
  <c r="AQ67" i="8" s="1"/>
  <c r="AR67" i="8" s="1"/>
  <c r="AS67" i="8" s="1"/>
  <c r="AT67" i="8" s="1"/>
  <c r="AU67" i="8" s="1"/>
  <c r="AV67" i="8" s="1"/>
  <c r="AW67" i="8" s="1"/>
  <c r="AX67" i="8" s="1"/>
  <c r="AY67" i="8" s="1"/>
  <c r="AZ67" i="8" s="1"/>
  <c r="BA67" i="8" s="1"/>
  <c r="P67" i="8"/>
  <c r="P138" i="8" s="1"/>
  <c r="O67" i="8"/>
  <c r="O138" i="8" s="1"/>
  <c r="N67" i="8"/>
  <c r="N138" i="8" s="1"/>
  <c r="K67" i="8"/>
  <c r="Q66" i="8"/>
  <c r="R66" i="8" s="1"/>
  <c r="S66" i="8" s="1"/>
  <c r="T66" i="8" s="1"/>
  <c r="U66" i="8" s="1"/>
  <c r="V66" i="8" s="1"/>
  <c r="W66" i="8" s="1"/>
  <c r="X66" i="8" s="1"/>
  <c r="Y66" i="8" s="1"/>
  <c r="Z66" i="8" s="1"/>
  <c r="AA66" i="8" s="1"/>
  <c r="AB66" i="8" s="1"/>
  <c r="AC66" i="8" s="1"/>
  <c r="AD66" i="8" s="1"/>
  <c r="AE66" i="8" s="1"/>
  <c r="AF66" i="8" s="1"/>
  <c r="AG66" i="8" s="1"/>
  <c r="AH66" i="8" s="1"/>
  <c r="AI66" i="8" s="1"/>
  <c r="AJ66" i="8" s="1"/>
  <c r="AK66" i="8" s="1"/>
  <c r="AL66" i="8" s="1"/>
  <c r="AM66" i="8" s="1"/>
  <c r="AN66" i="8" s="1"/>
  <c r="AO66" i="8" s="1"/>
  <c r="AP66" i="8" s="1"/>
  <c r="AQ66" i="8" s="1"/>
  <c r="AR66" i="8" s="1"/>
  <c r="AS66" i="8" s="1"/>
  <c r="AT66" i="8" s="1"/>
  <c r="AU66" i="8" s="1"/>
  <c r="AV66" i="8" s="1"/>
  <c r="AW66" i="8" s="1"/>
  <c r="AX66" i="8" s="1"/>
  <c r="AY66" i="8" s="1"/>
  <c r="AZ66" i="8" s="1"/>
  <c r="BA66" i="8" s="1"/>
  <c r="Q65" i="8"/>
  <c r="R65" i="8" s="1"/>
  <c r="S65" i="8" s="1"/>
  <c r="T65" i="8" s="1"/>
  <c r="U65" i="8" s="1"/>
  <c r="V65" i="8" s="1"/>
  <c r="W65" i="8" s="1"/>
  <c r="X65" i="8" s="1"/>
  <c r="Y65" i="8" s="1"/>
  <c r="Z65" i="8" s="1"/>
  <c r="AA65" i="8" s="1"/>
  <c r="AB65" i="8" s="1"/>
  <c r="AC65" i="8" s="1"/>
  <c r="AD65" i="8" s="1"/>
  <c r="AE65" i="8" s="1"/>
  <c r="AF65" i="8" s="1"/>
  <c r="AG65" i="8" s="1"/>
  <c r="AH65" i="8" s="1"/>
  <c r="AI65" i="8" s="1"/>
  <c r="AJ65" i="8" s="1"/>
  <c r="AK65" i="8" s="1"/>
  <c r="AL65" i="8" s="1"/>
  <c r="AM65" i="8" s="1"/>
  <c r="AN65" i="8" s="1"/>
  <c r="AO65" i="8" s="1"/>
  <c r="AP65" i="8" s="1"/>
  <c r="AQ65" i="8" s="1"/>
  <c r="AR65" i="8" s="1"/>
  <c r="AS65" i="8" s="1"/>
  <c r="AT65" i="8" s="1"/>
  <c r="AU65" i="8" s="1"/>
  <c r="AV65" i="8" s="1"/>
  <c r="AW65" i="8" s="1"/>
  <c r="AX65" i="8" s="1"/>
  <c r="AY65" i="8" s="1"/>
  <c r="AZ65" i="8" s="1"/>
  <c r="BA65" i="8" s="1"/>
  <c r="Q64" i="8"/>
  <c r="R64" i="8" s="1"/>
  <c r="S64" i="8" s="1"/>
  <c r="T64" i="8" s="1"/>
  <c r="U64" i="8" s="1"/>
  <c r="V64" i="8" s="1"/>
  <c r="W64" i="8" s="1"/>
  <c r="X64" i="8" s="1"/>
  <c r="Y64" i="8" s="1"/>
  <c r="Z64" i="8" s="1"/>
  <c r="AA64" i="8" s="1"/>
  <c r="AB64" i="8" s="1"/>
  <c r="AC64" i="8" s="1"/>
  <c r="AD64" i="8" s="1"/>
  <c r="AE64" i="8" s="1"/>
  <c r="AF64" i="8" s="1"/>
  <c r="AG64" i="8" s="1"/>
  <c r="AH64" i="8" s="1"/>
  <c r="AI64" i="8" s="1"/>
  <c r="AJ64" i="8" s="1"/>
  <c r="AK64" i="8" s="1"/>
  <c r="AL64" i="8" s="1"/>
  <c r="AM64" i="8" s="1"/>
  <c r="AN64" i="8" s="1"/>
  <c r="AO64" i="8" s="1"/>
  <c r="AP64" i="8" s="1"/>
  <c r="AQ64" i="8" s="1"/>
  <c r="AR64" i="8" s="1"/>
  <c r="AS64" i="8" s="1"/>
  <c r="AT64" i="8" s="1"/>
  <c r="AU64" i="8" s="1"/>
  <c r="AV64" i="8" s="1"/>
  <c r="AW64" i="8" s="1"/>
  <c r="AX64" i="8" s="1"/>
  <c r="AY64" i="8" s="1"/>
  <c r="AZ64" i="8" s="1"/>
  <c r="BA64" i="8" s="1"/>
  <c r="R63" i="8"/>
  <c r="S63" i="8" s="1"/>
  <c r="T63" i="8" s="1"/>
  <c r="U63" i="8" s="1"/>
  <c r="V63" i="8" s="1"/>
  <c r="W63" i="8" s="1"/>
  <c r="X63" i="8" s="1"/>
  <c r="Y63" i="8" s="1"/>
  <c r="Z63" i="8" s="1"/>
  <c r="AA63" i="8" s="1"/>
  <c r="AB63" i="8" s="1"/>
  <c r="AC63" i="8" s="1"/>
  <c r="AD63" i="8" s="1"/>
  <c r="AE63" i="8" s="1"/>
  <c r="AF63" i="8" s="1"/>
  <c r="AG63" i="8" s="1"/>
  <c r="AH63" i="8" s="1"/>
  <c r="AI63" i="8" s="1"/>
  <c r="AJ63" i="8" s="1"/>
  <c r="AK63" i="8" s="1"/>
  <c r="AL63" i="8" s="1"/>
  <c r="AM63" i="8" s="1"/>
  <c r="AN63" i="8" s="1"/>
  <c r="AO63" i="8" s="1"/>
  <c r="AP63" i="8" s="1"/>
  <c r="AQ63" i="8" s="1"/>
  <c r="AR63" i="8" s="1"/>
  <c r="AS63" i="8" s="1"/>
  <c r="AT63" i="8" s="1"/>
  <c r="AU63" i="8" s="1"/>
  <c r="AV63" i="8" s="1"/>
  <c r="AW63" i="8" s="1"/>
  <c r="AX63" i="8" s="1"/>
  <c r="AY63" i="8" s="1"/>
  <c r="AZ63" i="8" s="1"/>
  <c r="BA63" i="8" s="1"/>
  <c r="Q63" i="8"/>
  <c r="S62" i="8"/>
  <c r="T62" i="8" s="1"/>
  <c r="U62" i="8" s="1"/>
  <c r="V62" i="8" s="1"/>
  <c r="W62" i="8" s="1"/>
  <c r="X62" i="8" s="1"/>
  <c r="Y62" i="8" s="1"/>
  <c r="Z62" i="8" s="1"/>
  <c r="AA62" i="8" s="1"/>
  <c r="AB62" i="8" s="1"/>
  <c r="AC62" i="8" s="1"/>
  <c r="AD62" i="8" s="1"/>
  <c r="AE62" i="8" s="1"/>
  <c r="AF62" i="8" s="1"/>
  <c r="AG62" i="8" s="1"/>
  <c r="AH62" i="8" s="1"/>
  <c r="AI62" i="8" s="1"/>
  <c r="AJ62" i="8" s="1"/>
  <c r="AK62" i="8" s="1"/>
  <c r="AL62" i="8" s="1"/>
  <c r="AM62" i="8" s="1"/>
  <c r="AN62" i="8" s="1"/>
  <c r="AO62" i="8" s="1"/>
  <c r="AP62" i="8" s="1"/>
  <c r="AQ62" i="8" s="1"/>
  <c r="AR62" i="8" s="1"/>
  <c r="AS62" i="8" s="1"/>
  <c r="AT62" i="8" s="1"/>
  <c r="AU62" i="8" s="1"/>
  <c r="AV62" i="8" s="1"/>
  <c r="AW62" i="8" s="1"/>
  <c r="AX62" i="8" s="1"/>
  <c r="AY62" i="8" s="1"/>
  <c r="AZ62" i="8" s="1"/>
  <c r="BA62" i="8" s="1"/>
  <c r="R62" i="8"/>
  <c r="Q62" i="8"/>
  <c r="T61" i="8"/>
  <c r="U61" i="8" s="1"/>
  <c r="V61" i="8" s="1"/>
  <c r="W61" i="8" s="1"/>
  <c r="X61" i="8" s="1"/>
  <c r="Y61" i="8" s="1"/>
  <c r="Z61" i="8" s="1"/>
  <c r="AA61" i="8" s="1"/>
  <c r="AB61" i="8" s="1"/>
  <c r="AC61" i="8" s="1"/>
  <c r="AD61" i="8" s="1"/>
  <c r="AE61" i="8" s="1"/>
  <c r="AF61" i="8" s="1"/>
  <c r="AG61" i="8" s="1"/>
  <c r="AH61" i="8" s="1"/>
  <c r="AI61" i="8" s="1"/>
  <c r="AJ61" i="8" s="1"/>
  <c r="AK61" i="8" s="1"/>
  <c r="AL61" i="8" s="1"/>
  <c r="AM61" i="8" s="1"/>
  <c r="AN61" i="8" s="1"/>
  <c r="AO61" i="8" s="1"/>
  <c r="AP61" i="8" s="1"/>
  <c r="AQ61" i="8" s="1"/>
  <c r="AR61" i="8" s="1"/>
  <c r="AS61" i="8" s="1"/>
  <c r="AT61" i="8" s="1"/>
  <c r="AU61" i="8" s="1"/>
  <c r="AV61" i="8" s="1"/>
  <c r="AW61" i="8" s="1"/>
  <c r="AX61" i="8" s="1"/>
  <c r="AY61" i="8" s="1"/>
  <c r="AZ61" i="8" s="1"/>
  <c r="BA61" i="8" s="1"/>
  <c r="S61" i="8"/>
  <c r="R61" i="8"/>
  <c r="Q61" i="8"/>
  <c r="Q60" i="8"/>
  <c r="R60" i="8" s="1"/>
  <c r="S60" i="8" s="1"/>
  <c r="T60" i="8" s="1"/>
  <c r="U60" i="8" s="1"/>
  <c r="V60" i="8" s="1"/>
  <c r="W60" i="8" s="1"/>
  <c r="X60" i="8" s="1"/>
  <c r="Y60" i="8" s="1"/>
  <c r="Z60" i="8" s="1"/>
  <c r="AA60" i="8" s="1"/>
  <c r="AB60" i="8" s="1"/>
  <c r="AC60" i="8" s="1"/>
  <c r="AD60" i="8" s="1"/>
  <c r="AE60" i="8" s="1"/>
  <c r="AF60" i="8" s="1"/>
  <c r="AG60" i="8" s="1"/>
  <c r="AH60" i="8" s="1"/>
  <c r="AI60" i="8" s="1"/>
  <c r="AJ60" i="8" s="1"/>
  <c r="AK60" i="8" s="1"/>
  <c r="AL60" i="8" s="1"/>
  <c r="AM60" i="8" s="1"/>
  <c r="AN60" i="8" s="1"/>
  <c r="AO60" i="8" s="1"/>
  <c r="AP60" i="8" s="1"/>
  <c r="AQ60" i="8" s="1"/>
  <c r="AR60" i="8" s="1"/>
  <c r="AS60" i="8" s="1"/>
  <c r="AT60" i="8" s="1"/>
  <c r="AU60" i="8" s="1"/>
  <c r="AV60" i="8" s="1"/>
  <c r="AW60" i="8" s="1"/>
  <c r="AX60" i="8" s="1"/>
  <c r="AY60" i="8" s="1"/>
  <c r="AZ60" i="8" s="1"/>
  <c r="BA60" i="8" s="1"/>
  <c r="R59" i="8"/>
  <c r="S59" i="8" s="1"/>
  <c r="T59" i="8" s="1"/>
  <c r="U59" i="8" s="1"/>
  <c r="V59" i="8" s="1"/>
  <c r="W59" i="8" s="1"/>
  <c r="X59" i="8" s="1"/>
  <c r="Y59" i="8" s="1"/>
  <c r="Z59" i="8" s="1"/>
  <c r="AA59" i="8" s="1"/>
  <c r="AB59" i="8" s="1"/>
  <c r="AC59" i="8" s="1"/>
  <c r="AD59" i="8" s="1"/>
  <c r="AE59" i="8" s="1"/>
  <c r="AF59" i="8" s="1"/>
  <c r="AG59" i="8" s="1"/>
  <c r="AH59" i="8" s="1"/>
  <c r="AI59" i="8" s="1"/>
  <c r="AJ59" i="8" s="1"/>
  <c r="AK59" i="8" s="1"/>
  <c r="AL59" i="8" s="1"/>
  <c r="AM59" i="8" s="1"/>
  <c r="AN59" i="8" s="1"/>
  <c r="AO59" i="8" s="1"/>
  <c r="AP59" i="8" s="1"/>
  <c r="AQ59" i="8" s="1"/>
  <c r="AR59" i="8" s="1"/>
  <c r="AS59" i="8" s="1"/>
  <c r="AT59" i="8" s="1"/>
  <c r="AU59" i="8" s="1"/>
  <c r="AV59" i="8" s="1"/>
  <c r="AW59" i="8" s="1"/>
  <c r="AX59" i="8" s="1"/>
  <c r="AY59" i="8" s="1"/>
  <c r="AZ59" i="8" s="1"/>
  <c r="BA59" i="8" s="1"/>
  <c r="Q59" i="8"/>
  <c r="S58" i="8"/>
  <c r="T58" i="8" s="1"/>
  <c r="U58" i="8" s="1"/>
  <c r="V58" i="8" s="1"/>
  <c r="W58" i="8" s="1"/>
  <c r="X58" i="8" s="1"/>
  <c r="Y58" i="8" s="1"/>
  <c r="Z58" i="8" s="1"/>
  <c r="AA58" i="8" s="1"/>
  <c r="AB58" i="8" s="1"/>
  <c r="AC58" i="8" s="1"/>
  <c r="AD58" i="8" s="1"/>
  <c r="AE58" i="8" s="1"/>
  <c r="AF58" i="8" s="1"/>
  <c r="AG58" i="8" s="1"/>
  <c r="AH58" i="8" s="1"/>
  <c r="AI58" i="8" s="1"/>
  <c r="AJ58" i="8" s="1"/>
  <c r="AK58" i="8" s="1"/>
  <c r="AL58" i="8" s="1"/>
  <c r="AM58" i="8" s="1"/>
  <c r="AN58" i="8" s="1"/>
  <c r="AO58" i="8" s="1"/>
  <c r="AP58" i="8" s="1"/>
  <c r="AQ58" i="8" s="1"/>
  <c r="AR58" i="8" s="1"/>
  <c r="AS58" i="8" s="1"/>
  <c r="AT58" i="8" s="1"/>
  <c r="AU58" i="8" s="1"/>
  <c r="AV58" i="8" s="1"/>
  <c r="AW58" i="8" s="1"/>
  <c r="AX58" i="8" s="1"/>
  <c r="AY58" i="8" s="1"/>
  <c r="AZ58" i="8" s="1"/>
  <c r="BA58" i="8" s="1"/>
  <c r="R58" i="8"/>
  <c r="Q58" i="8"/>
  <c r="T57" i="8"/>
  <c r="U57" i="8" s="1"/>
  <c r="V57" i="8" s="1"/>
  <c r="W57" i="8" s="1"/>
  <c r="X57" i="8" s="1"/>
  <c r="Y57" i="8" s="1"/>
  <c r="Z57" i="8" s="1"/>
  <c r="AA57" i="8" s="1"/>
  <c r="AB57" i="8" s="1"/>
  <c r="AC57" i="8" s="1"/>
  <c r="AD57" i="8" s="1"/>
  <c r="AE57" i="8" s="1"/>
  <c r="AF57" i="8" s="1"/>
  <c r="AG57" i="8" s="1"/>
  <c r="AH57" i="8" s="1"/>
  <c r="AI57" i="8" s="1"/>
  <c r="AJ57" i="8" s="1"/>
  <c r="AK57" i="8" s="1"/>
  <c r="AL57" i="8" s="1"/>
  <c r="AM57" i="8" s="1"/>
  <c r="AN57" i="8" s="1"/>
  <c r="AO57" i="8" s="1"/>
  <c r="AP57" i="8" s="1"/>
  <c r="AQ57" i="8" s="1"/>
  <c r="AR57" i="8" s="1"/>
  <c r="AS57" i="8" s="1"/>
  <c r="AT57" i="8" s="1"/>
  <c r="AU57" i="8" s="1"/>
  <c r="AV57" i="8" s="1"/>
  <c r="AW57" i="8" s="1"/>
  <c r="AX57" i="8" s="1"/>
  <c r="AY57" i="8" s="1"/>
  <c r="AZ57" i="8" s="1"/>
  <c r="BA57" i="8" s="1"/>
  <c r="S57" i="8"/>
  <c r="R57" i="8"/>
  <c r="Q57" i="8"/>
  <c r="Q56" i="8"/>
  <c r="R56" i="8" s="1"/>
  <c r="S56" i="8" s="1"/>
  <c r="T56" i="8" s="1"/>
  <c r="U56" i="8" s="1"/>
  <c r="V56" i="8" s="1"/>
  <c r="W56" i="8" s="1"/>
  <c r="X56" i="8" s="1"/>
  <c r="Y56" i="8" s="1"/>
  <c r="Z56" i="8" s="1"/>
  <c r="AA56" i="8" s="1"/>
  <c r="AB56" i="8" s="1"/>
  <c r="AC56" i="8" s="1"/>
  <c r="AD56" i="8" s="1"/>
  <c r="AE56" i="8" s="1"/>
  <c r="AF56" i="8" s="1"/>
  <c r="AG56" i="8" s="1"/>
  <c r="AH56" i="8" s="1"/>
  <c r="AI56" i="8" s="1"/>
  <c r="AJ56" i="8" s="1"/>
  <c r="AK56" i="8" s="1"/>
  <c r="AL56" i="8" s="1"/>
  <c r="AM56" i="8" s="1"/>
  <c r="AN56" i="8" s="1"/>
  <c r="AO56" i="8" s="1"/>
  <c r="AP56" i="8" s="1"/>
  <c r="AQ56" i="8" s="1"/>
  <c r="AR56" i="8" s="1"/>
  <c r="AS56" i="8" s="1"/>
  <c r="AT56" i="8" s="1"/>
  <c r="AU56" i="8" s="1"/>
  <c r="AV56" i="8" s="1"/>
  <c r="AW56" i="8" s="1"/>
  <c r="AX56" i="8" s="1"/>
  <c r="AY56" i="8" s="1"/>
  <c r="AZ56" i="8" s="1"/>
  <c r="BA56" i="8" s="1"/>
  <c r="R55" i="8"/>
  <c r="S55" i="8" s="1"/>
  <c r="T55" i="8" s="1"/>
  <c r="U55" i="8" s="1"/>
  <c r="V55" i="8" s="1"/>
  <c r="W55" i="8" s="1"/>
  <c r="X55" i="8" s="1"/>
  <c r="Y55" i="8" s="1"/>
  <c r="Z55" i="8" s="1"/>
  <c r="AA55" i="8" s="1"/>
  <c r="AB55" i="8" s="1"/>
  <c r="AC55" i="8" s="1"/>
  <c r="AD55" i="8" s="1"/>
  <c r="AE55" i="8" s="1"/>
  <c r="AF55" i="8" s="1"/>
  <c r="AG55" i="8" s="1"/>
  <c r="AH55" i="8" s="1"/>
  <c r="AI55" i="8" s="1"/>
  <c r="AJ55" i="8" s="1"/>
  <c r="AK55" i="8" s="1"/>
  <c r="AL55" i="8" s="1"/>
  <c r="AM55" i="8" s="1"/>
  <c r="AN55" i="8" s="1"/>
  <c r="AO55" i="8" s="1"/>
  <c r="AP55" i="8" s="1"/>
  <c r="AQ55" i="8" s="1"/>
  <c r="AR55" i="8" s="1"/>
  <c r="AS55" i="8" s="1"/>
  <c r="AT55" i="8" s="1"/>
  <c r="AU55" i="8" s="1"/>
  <c r="AV55" i="8" s="1"/>
  <c r="AW55" i="8" s="1"/>
  <c r="AX55" i="8" s="1"/>
  <c r="AY55" i="8" s="1"/>
  <c r="AZ55" i="8" s="1"/>
  <c r="BA55" i="8" s="1"/>
  <c r="Q55" i="8"/>
  <c r="S54" i="8"/>
  <c r="T54" i="8" s="1"/>
  <c r="R54" i="8"/>
  <c r="Q54" i="8"/>
  <c r="T53" i="8"/>
  <c r="U53" i="8" s="1"/>
  <c r="V53" i="8" s="1"/>
  <c r="W53" i="8" s="1"/>
  <c r="X53" i="8" s="1"/>
  <c r="Y53" i="8" s="1"/>
  <c r="Z53" i="8" s="1"/>
  <c r="AA53" i="8" s="1"/>
  <c r="AB53" i="8" s="1"/>
  <c r="AC53" i="8" s="1"/>
  <c r="AD53" i="8" s="1"/>
  <c r="AE53" i="8" s="1"/>
  <c r="AF53" i="8" s="1"/>
  <c r="AG53" i="8" s="1"/>
  <c r="AH53" i="8" s="1"/>
  <c r="AI53" i="8" s="1"/>
  <c r="AJ53" i="8" s="1"/>
  <c r="AK53" i="8" s="1"/>
  <c r="AL53" i="8" s="1"/>
  <c r="AM53" i="8" s="1"/>
  <c r="AN53" i="8" s="1"/>
  <c r="AO53" i="8" s="1"/>
  <c r="AP53" i="8" s="1"/>
  <c r="AQ53" i="8" s="1"/>
  <c r="AR53" i="8" s="1"/>
  <c r="AS53" i="8" s="1"/>
  <c r="AT53" i="8" s="1"/>
  <c r="AU53" i="8" s="1"/>
  <c r="AV53" i="8" s="1"/>
  <c r="AW53" i="8" s="1"/>
  <c r="AX53" i="8" s="1"/>
  <c r="AY53" i="8" s="1"/>
  <c r="AZ53" i="8" s="1"/>
  <c r="BA53" i="8" s="1"/>
  <c r="S53" i="8"/>
  <c r="R53" i="8"/>
  <c r="Q53" i="8"/>
  <c r="Q52"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Q7" i="8"/>
  <c r="P7" i="8"/>
  <c r="O7" i="8"/>
  <c r="N7" i="8"/>
  <c r="K7" i="8"/>
  <c r="J7" i="8"/>
  <c r="I7" i="8"/>
  <c r="H7" i="8"/>
  <c r="Q6" i="8"/>
  <c r="P6" i="8"/>
  <c r="O6" i="8"/>
  <c r="N6" i="8"/>
  <c r="L6" i="8"/>
  <c r="K6" i="8"/>
  <c r="J6" i="8"/>
  <c r="I6" i="8"/>
  <c r="H6" i="8"/>
  <c r="B3" i="8"/>
  <c r="B2" i="8"/>
  <c r="S1" i="8"/>
  <c r="R1" i="8"/>
  <c r="R6" i="8" s="1"/>
  <c r="M1" i="8"/>
  <c r="M6" i="8" s="1"/>
  <c r="L1" i="8"/>
  <c r="BA313" i="11"/>
  <c r="H310" i="11"/>
  <c r="H311" i="11" s="1"/>
  <c r="B307" i="11"/>
  <c r="H302" i="11"/>
  <c r="H303" i="11" s="1"/>
  <c r="BB297" i="11"/>
  <c r="B296" i="11"/>
  <c r="I289" i="11"/>
  <c r="I290" i="11" s="1"/>
  <c r="H289" i="11"/>
  <c r="H290" i="11" s="1"/>
  <c r="BB287" i="11"/>
  <c r="B286" i="11"/>
  <c r="H282" i="11"/>
  <c r="H283" i="11" s="1"/>
  <c r="B279" i="11"/>
  <c r="H275" i="11"/>
  <c r="H276" i="11" s="1"/>
  <c r="B268" i="11"/>
  <c r="H263" i="11"/>
  <c r="H264" i="11" s="1"/>
  <c r="B260" i="11"/>
  <c r="H256" i="11"/>
  <c r="H257" i="11" s="1"/>
  <c r="B253" i="11"/>
  <c r="I247" i="11"/>
  <c r="I248" i="11" s="1"/>
  <c r="H247" i="11"/>
  <c r="H248" i="11" s="1"/>
  <c r="BB244" i="11"/>
  <c r="B243" i="11"/>
  <c r="I239" i="11"/>
  <c r="H239" i="11"/>
  <c r="BB234" i="11"/>
  <c r="B233" i="11"/>
  <c r="H229" i="11"/>
  <c r="H230" i="11" s="1"/>
  <c r="B226" i="11"/>
  <c r="H222" i="11"/>
  <c r="B219" i="11"/>
  <c r="H214" i="11"/>
  <c r="BB212" i="11"/>
  <c r="J212" i="11"/>
  <c r="K212" i="11" s="1"/>
  <c r="L212" i="11" s="1"/>
  <c r="M212" i="11" s="1"/>
  <c r="N212" i="11" s="1"/>
  <c r="O212" i="11" s="1"/>
  <c r="P212" i="11" s="1"/>
  <c r="Q212" i="11" s="1"/>
  <c r="R212" i="11" s="1"/>
  <c r="S212" i="11" s="1"/>
  <c r="T212" i="11" s="1"/>
  <c r="U212" i="11" s="1"/>
  <c r="V212" i="11" s="1"/>
  <c r="W212" i="11" s="1"/>
  <c r="X212" i="11" s="1"/>
  <c r="Y212" i="11" s="1"/>
  <c r="Z212" i="11" s="1"/>
  <c r="AA212" i="11" s="1"/>
  <c r="AB212" i="11" s="1"/>
  <c r="AC212" i="11" s="1"/>
  <c r="AD212" i="11" s="1"/>
  <c r="AE212" i="11" s="1"/>
  <c r="AF212" i="11" s="1"/>
  <c r="AG212" i="11" s="1"/>
  <c r="AH212" i="11" s="1"/>
  <c r="AI212" i="11" s="1"/>
  <c r="AJ212" i="11" s="1"/>
  <c r="AK212" i="11" s="1"/>
  <c r="AL212" i="11" s="1"/>
  <c r="AM212" i="11" s="1"/>
  <c r="AN212" i="11" s="1"/>
  <c r="AO212" i="11" s="1"/>
  <c r="AP212" i="11" s="1"/>
  <c r="AQ212" i="11" s="1"/>
  <c r="AR212" i="11" s="1"/>
  <c r="AS212" i="11" s="1"/>
  <c r="AT212" i="11" s="1"/>
  <c r="AU212" i="11" s="1"/>
  <c r="AV212" i="11" s="1"/>
  <c r="AW212" i="11" s="1"/>
  <c r="I212" i="11"/>
  <c r="I214" i="11" s="1"/>
  <c r="BB211" i="11"/>
  <c r="B210" i="11"/>
  <c r="I206" i="11"/>
  <c r="H206" i="11"/>
  <c r="BB200" i="11"/>
  <c r="BB199" i="11"/>
  <c r="BB198" i="11"/>
  <c r="B197" i="11"/>
  <c r="I193" i="11"/>
  <c r="H193" i="11"/>
  <c r="BB191" i="11"/>
  <c r="BB190" i="11"/>
  <c r="B189" i="11"/>
  <c r="H184" i="11"/>
  <c r="H185" i="11" s="1"/>
  <c r="B179" i="11"/>
  <c r="H174" i="11"/>
  <c r="I165" i="11"/>
  <c r="I155" i="11"/>
  <c r="I134" i="11"/>
  <c r="I132" i="11"/>
  <c r="I174" i="11" s="1"/>
  <c r="BB131" i="11"/>
  <c r="BB130" i="11"/>
  <c r="B129" i="11"/>
  <c r="H125" i="11"/>
  <c r="H126" i="11" s="1"/>
  <c r="B121" i="11"/>
  <c r="H117" i="11"/>
  <c r="H118" i="11" s="1"/>
  <c r="BB114" i="11"/>
  <c r="B113" i="11"/>
  <c r="H109" i="11"/>
  <c r="H110" i="11" s="1"/>
  <c r="B103" i="11"/>
  <c r="I99" i="11"/>
  <c r="H99" i="11"/>
  <c r="BB97" i="11"/>
  <c r="BB95" i="11"/>
  <c r="B83" i="11"/>
  <c r="H79" i="11"/>
  <c r="H80" i="11" s="1"/>
  <c r="B76" i="11"/>
  <c r="BB70" i="11"/>
  <c r="BB69" i="11"/>
  <c r="BB68" i="11"/>
  <c r="BB67" i="11"/>
  <c r="B66" i="11"/>
  <c r="H62" i="11"/>
  <c r="B59" i="11"/>
  <c r="I55" i="11"/>
  <c r="H55" i="11"/>
  <c r="BB47" i="11"/>
  <c r="BB46" i="11"/>
  <c r="BB45" i="11"/>
  <c r="B44" i="11"/>
  <c r="I40" i="11"/>
  <c r="H40" i="11"/>
  <c r="BB38" i="11"/>
  <c r="BB37" i="11"/>
  <c r="BB36" i="11"/>
  <c r="BB35" i="11"/>
  <c r="BB34" i="11"/>
  <c r="BB33" i="11"/>
  <c r="BB32" i="11"/>
  <c r="BB31" i="11"/>
  <c r="BB30" i="11"/>
  <c r="BB29" i="11"/>
  <c r="BB28" i="11"/>
  <c r="BB27" i="11"/>
  <c r="BB26" i="11"/>
  <c r="BB25" i="11"/>
  <c r="B24" i="11"/>
  <c r="I20" i="11"/>
  <c r="H20" i="11"/>
  <c r="BB15" i="11"/>
  <c r="B14" i="11"/>
  <c r="H11" i="11"/>
  <c r="H8" i="11"/>
  <c r="H7" i="11"/>
  <c r="H6" i="11"/>
  <c r="H194" i="11" s="1"/>
  <c r="B3" i="11"/>
  <c r="B2" i="11"/>
  <c r="AY1" i="11"/>
  <c r="BA1" i="11" s="1"/>
  <c r="BB1" i="11" s="1"/>
  <c r="I1" i="11"/>
  <c r="V58" i="5"/>
  <c r="U58" i="5"/>
  <c r="T58" i="5"/>
  <c r="V57" i="5"/>
  <c r="U57" i="5"/>
  <c r="T57" i="5"/>
  <c r="V56" i="5"/>
  <c r="U56" i="5"/>
  <c r="T56" i="5"/>
  <c r="V55" i="5"/>
  <c r="U55" i="5"/>
  <c r="T55" i="5"/>
  <c r="V54" i="5"/>
  <c r="U54" i="5"/>
  <c r="T54" i="5"/>
  <c r="V53" i="5"/>
  <c r="U53" i="5"/>
  <c r="T53" i="5"/>
  <c r="V52" i="5"/>
  <c r="U52" i="5"/>
  <c r="T52" i="5"/>
  <c r="V51" i="5"/>
  <c r="U51" i="5"/>
  <c r="T51" i="5"/>
  <c r="V50" i="5"/>
  <c r="U50" i="5"/>
  <c r="T50" i="5"/>
  <c r="V49" i="5"/>
  <c r="U49" i="5"/>
  <c r="T49" i="5"/>
  <c r="V48" i="5"/>
  <c r="U48" i="5"/>
  <c r="T48" i="5"/>
  <c r="V47" i="5"/>
  <c r="U47" i="5"/>
  <c r="T47" i="5"/>
  <c r="V43" i="5"/>
  <c r="U43" i="5"/>
  <c r="T43" i="5"/>
  <c r="V42" i="5"/>
  <c r="U42" i="5"/>
  <c r="T42" i="5"/>
  <c r="V41" i="5"/>
  <c r="U41" i="5"/>
  <c r="T41" i="5"/>
  <c r="V40" i="5"/>
  <c r="U40" i="5"/>
  <c r="T40" i="5"/>
  <c r="V39" i="5"/>
  <c r="U39" i="5"/>
  <c r="T39" i="5"/>
  <c r="V38" i="5"/>
  <c r="U38" i="5"/>
  <c r="T38" i="5"/>
  <c r="V34" i="5"/>
  <c r="U34" i="5"/>
  <c r="T34" i="5"/>
  <c r="V33" i="5"/>
  <c r="U33" i="5"/>
  <c r="T33" i="5"/>
  <c r="V32" i="5"/>
  <c r="U32" i="5"/>
  <c r="T32" i="5"/>
  <c r="V31" i="5"/>
  <c r="U31" i="5"/>
  <c r="T31" i="5"/>
  <c r="V30" i="5"/>
  <c r="U30" i="5"/>
  <c r="T30" i="5"/>
  <c r="V26" i="5"/>
  <c r="U26" i="5"/>
  <c r="T26" i="5"/>
  <c r="V25" i="5"/>
  <c r="U25" i="5"/>
  <c r="T25" i="5"/>
  <c r="V24" i="5"/>
  <c r="U24" i="5"/>
  <c r="T24" i="5"/>
  <c r="V23" i="5"/>
  <c r="U23" i="5"/>
  <c r="T23" i="5"/>
  <c r="V22" i="5"/>
  <c r="U22" i="5"/>
  <c r="T22" i="5"/>
  <c r="V21" i="5"/>
  <c r="U21" i="5"/>
  <c r="T21" i="5"/>
  <c r="V20" i="5"/>
  <c r="U20" i="5"/>
  <c r="T20" i="5"/>
  <c r="V15" i="5"/>
  <c r="U15" i="5"/>
  <c r="T15" i="5"/>
  <c r="V14" i="5"/>
  <c r="U14" i="5"/>
  <c r="T14" i="5"/>
  <c r="V13" i="5"/>
  <c r="U13" i="5"/>
  <c r="T13" i="5"/>
  <c r="V12" i="5"/>
  <c r="U12" i="5"/>
  <c r="T12" i="5"/>
  <c r="V11" i="5"/>
  <c r="U11" i="5"/>
  <c r="T11" i="5"/>
  <c r="V10" i="5"/>
  <c r="U10" i="5"/>
  <c r="T10" i="5"/>
  <c r="V9" i="5"/>
  <c r="U9" i="5"/>
  <c r="T9" i="5"/>
  <c r="V8" i="5"/>
  <c r="U8" i="5"/>
  <c r="T8" i="5"/>
  <c r="V7" i="5"/>
  <c r="U7" i="5"/>
  <c r="T7" i="5"/>
  <c r="R58" i="5"/>
  <c r="Q58" i="5"/>
  <c r="P58" i="5"/>
  <c r="R57" i="5"/>
  <c r="Q57" i="5"/>
  <c r="P57" i="5"/>
  <c r="R56" i="5"/>
  <c r="Q56" i="5"/>
  <c r="P56" i="5"/>
  <c r="R55" i="5"/>
  <c r="Q55" i="5"/>
  <c r="P55" i="5"/>
  <c r="R54" i="5"/>
  <c r="Q54" i="5"/>
  <c r="P54" i="5"/>
  <c r="R53" i="5"/>
  <c r="Q53" i="5"/>
  <c r="P53" i="5"/>
  <c r="R52" i="5"/>
  <c r="Q52" i="5"/>
  <c r="P52" i="5"/>
  <c r="R51" i="5"/>
  <c r="Q51" i="5"/>
  <c r="P51" i="5"/>
  <c r="R50" i="5"/>
  <c r="Q50" i="5"/>
  <c r="P50" i="5"/>
  <c r="R49" i="5"/>
  <c r="Q49" i="5"/>
  <c r="P49" i="5"/>
  <c r="R48" i="5"/>
  <c r="Q48" i="5"/>
  <c r="P48" i="5"/>
  <c r="R47" i="5"/>
  <c r="Q47" i="5"/>
  <c r="P47" i="5"/>
  <c r="R43" i="5"/>
  <c r="Q43" i="5"/>
  <c r="P43" i="5"/>
  <c r="R42" i="5"/>
  <c r="Q42" i="5"/>
  <c r="P42" i="5"/>
  <c r="R41" i="5"/>
  <c r="Q41" i="5"/>
  <c r="P41" i="5"/>
  <c r="R40" i="5"/>
  <c r="Q40" i="5"/>
  <c r="P40" i="5"/>
  <c r="R39" i="5"/>
  <c r="Q39" i="5"/>
  <c r="P39" i="5"/>
  <c r="R38" i="5"/>
  <c r="Q38" i="5"/>
  <c r="P38" i="5"/>
  <c r="R34" i="5"/>
  <c r="Q34" i="5"/>
  <c r="P34" i="5"/>
  <c r="R33" i="5"/>
  <c r="Q33" i="5"/>
  <c r="P33" i="5"/>
  <c r="R32" i="5"/>
  <c r="Q32" i="5"/>
  <c r="P32" i="5"/>
  <c r="R31" i="5"/>
  <c r="Q31" i="5"/>
  <c r="P31" i="5"/>
  <c r="R30" i="5"/>
  <c r="Q30" i="5"/>
  <c r="P30" i="5"/>
  <c r="R26" i="5"/>
  <c r="Q26" i="5"/>
  <c r="P26" i="5"/>
  <c r="R25" i="5"/>
  <c r="Q25" i="5"/>
  <c r="P25" i="5"/>
  <c r="R24" i="5"/>
  <c r="Q24" i="5"/>
  <c r="P24" i="5"/>
  <c r="R23" i="5"/>
  <c r="Q23" i="5"/>
  <c r="P23" i="5"/>
  <c r="R22" i="5"/>
  <c r="Q22" i="5"/>
  <c r="P22" i="5"/>
  <c r="R21" i="5"/>
  <c r="Q21" i="5"/>
  <c r="P21" i="5"/>
  <c r="R20" i="5"/>
  <c r="Q20" i="5"/>
  <c r="P20" i="5"/>
  <c r="R15" i="5"/>
  <c r="Q15" i="5"/>
  <c r="P15" i="5"/>
  <c r="R14" i="5"/>
  <c r="Q14" i="5"/>
  <c r="P14" i="5"/>
  <c r="R13" i="5"/>
  <c r="Q13" i="5"/>
  <c r="P13" i="5"/>
  <c r="R12" i="5"/>
  <c r="Q12" i="5"/>
  <c r="P12" i="5"/>
  <c r="R11" i="5"/>
  <c r="Q11" i="5"/>
  <c r="P11" i="5"/>
  <c r="R10" i="5"/>
  <c r="Q10" i="5"/>
  <c r="P10" i="5"/>
  <c r="R9" i="5"/>
  <c r="Q9" i="5"/>
  <c r="P9" i="5"/>
  <c r="R8" i="5"/>
  <c r="Q8" i="5"/>
  <c r="P8" i="5"/>
  <c r="R7" i="5"/>
  <c r="Q7" i="5"/>
  <c r="P7" i="5"/>
  <c r="N58" i="5"/>
  <c r="M58" i="5"/>
  <c r="L58" i="5"/>
  <c r="N57" i="5"/>
  <c r="M57" i="5"/>
  <c r="L57" i="5"/>
  <c r="N56" i="5"/>
  <c r="M56" i="5"/>
  <c r="L56" i="5"/>
  <c r="N55" i="5"/>
  <c r="M55" i="5"/>
  <c r="L55" i="5"/>
  <c r="N54" i="5"/>
  <c r="M54" i="5"/>
  <c r="L54" i="5"/>
  <c r="N53" i="5"/>
  <c r="M53" i="5"/>
  <c r="L53" i="5"/>
  <c r="N52" i="5"/>
  <c r="M52" i="5"/>
  <c r="L52" i="5"/>
  <c r="N51" i="5"/>
  <c r="M51" i="5"/>
  <c r="L51" i="5"/>
  <c r="N50" i="5"/>
  <c r="M50" i="5"/>
  <c r="L50" i="5"/>
  <c r="N49" i="5"/>
  <c r="M49" i="5"/>
  <c r="L49" i="5"/>
  <c r="N48" i="5"/>
  <c r="M48" i="5"/>
  <c r="L48" i="5"/>
  <c r="N47" i="5"/>
  <c r="M47" i="5"/>
  <c r="L47" i="5"/>
  <c r="N43" i="5"/>
  <c r="M43" i="5"/>
  <c r="L43" i="5"/>
  <c r="N42" i="5"/>
  <c r="M42" i="5"/>
  <c r="L42" i="5"/>
  <c r="N41" i="5"/>
  <c r="M41" i="5"/>
  <c r="L41" i="5"/>
  <c r="N40" i="5"/>
  <c r="M40" i="5"/>
  <c r="L40" i="5"/>
  <c r="N39" i="5"/>
  <c r="M39" i="5"/>
  <c r="L39" i="5"/>
  <c r="N38" i="5"/>
  <c r="M38" i="5"/>
  <c r="L38" i="5"/>
  <c r="N34" i="5"/>
  <c r="M34" i="5"/>
  <c r="L34" i="5"/>
  <c r="N33" i="5"/>
  <c r="M33" i="5"/>
  <c r="L33" i="5"/>
  <c r="N32" i="5"/>
  <c r="M32" i="5"/>
  <c r="L32" i="5"/>
  <c r="N31" i="5"/>
  <c r="M31" i="5"/>
  <c r="L31" i="5"/>
  <c r="N30" i="5"/>
  <c r="M30" i="5"/>
  <c r="L30" i="5"/>
  <c r="N26" i="5"/>
  <c r="M26" i="5"/>
  <c r="L26" i="5"/>
  <c r="N25" i="5"/>
  <c r="M25" i="5"/>
  <c r="L25" i="5"/>
  <c r="N24" i="5"/>
  <c r="M24" i="5"/>
  <c r="L24" i="5"/>
  <c r="N23" i="5"/>
  <c r="M23" i="5"/>
  <c r="L23" i="5"/>
  <c r="N22" i="5"/>
  <c r="M22" i="5"/>
  <c r="L22" i="5"/>
  <c r="N21" i="5"/>
  <c r="M21" i="5"/>
  <c r="L21" i="5"/>
  <c r="N20" i="5"/>
  <c r="M20" i="5"/>
  <c r="L20" i="5"/>
  <c r="N15" i="5"/>
  <c r="M15" i="5"/>
  <c r="L15" i="5"/>
  <c r="N14" i="5"/>
  <c r="M14" i="5"/>
  <c r="L14" i="5"/>
  <c r="N13" i="5"/>
  <c r="M13" i="5"/>
  <c r="L13" i="5"/>
  <c r="N12" i="5"/>
  <c r="M12" i="5"/>
  <c r="L12" i="5"/>
  <c r="N11" i="5"/>
  <c r="M11" i="5"/>
  <c r="L11" i="5"/>
  <c r="N10" i="5"/>
  <c r="M10" i="5"/>
  <c r="L10" i="5"/>
  <c r="N9" i="5"/>
  <c r="M9" i="5"/>
  <c r="L9" i="5"/>
  <c r="N8" i="5"/>
  <c r="M8" i="5"/>
  <c r="L8" i="5"/>
  <c r="N7" i="5"/>
  <c r="M7" i="5"/>
  <c r="L7" i="5"/>
  <c r="J58" i="5"/>
  <c r="I58" i="5"/>
  <c r="H58" i="5"/>
  <c r="J57" i="5"/>
  <c r="I57" i="5"/>
  <c r="H57" i="5"/>
  <c r="J56" i="5"/>
  <c r="I56" i="5"/>
  <c r="H56" i="5"/>
  <c r="J55" i="5"/>
  <c r="I55" i="5"/>
  <c r="H55" i="5"/>
  <c r="J54" i="5"/>
  <c r="I54" i="5"/>
  <c r="H54" i="5"/>
  <c r="J53" i="5"/>
  <c r="I53" i="5"/>
  <c r="H53" i="5"/>
  <c r="J52" i="5"/>
  <c r="I52" i="5"/>
  <c r="H52" i="5"/>
  <c r="J51" i="5"/>
  <c r="I51" i="5"/>
  <c r="H51" i="5"/>
  <c r="J50" i="5"/>
  <c r="I50" i="5"/>
  <c r="H50" i="5"/>
  <c r="J49" i="5"/>
  <c r="I49" i="5"/>
  <c r="H49" i="5"/>
  <c r="J48" i="5"/>
  <c r="I48" i="5"/>
  <c r="H48" i="5"/>
  <c r="J47" i="5"/>
  <c r="I47" i="5"/>
  <c r="H47" i="5"/>
  <c r="J43" i="5"/>
  <c r="I43" i="5"/>
  <c r="H43" i="5"/>
  <c r="J42" i="5"/>
  <c r="I42" i="5"/>
  <c r="H42" i="5"/>
  <c r="J41" i="5"/>
  <c r="I41" i="5"/>
  <c r="H41" i="5"/>
  <c r="J40" i="5"/>
  <c r="I40" i="5"/>
  <c r="H40" i="5"/>
  <c r="J39" i="5"/>
  <c r="I39" i="5"/>
  <c r="H39" i="5"/>
  <c r="J38" i="5"/>
  <c r="I38" i="5"/>
  <c r="H38" i="5"/>
  <c r="J34" i="5"/>
  <c r="I34" i="5"/>
  <c r="H34" i="5"/>
  <c r="J33" i="5"/>
  <c r="I33" i="5"/>
  <c r="H33" i="5"/>
  <c r="J32" i="5"/>
  <c r="I32" i="5"/>
  <c r="H32" i="5"/>
  <c r="J31" i="5"/>
  <c r="I31" i="5"/>
  <c r="H31" i="5"/>
  <c r="J30" i="5"/>
  <c r="I30" i="5"/>
  <c r="H30" i="5"/>
  <c r="J26" i="5"/>
  <c r="I26" i="5"/>
  <c r="H26" i="5"/>
  <c r="J25" i="5"/>
  <c r="I25" i="5"/>
  <c r="H25" i="5"/>
  <c r="J24" i="5"/>
  <c r="I24" i="5"/>
  <c r="H24" i="5"/>
  <c r="J23" i="5"/>
  <c r="I23" i="5"/>
  <c r="H23" i="5"/>
  <c r="J22" i="5"/>
  <c r="I22" i="5"/>
  <c r="H22" i="5"/>
  <c r="J21" i="5"/>
  <c r="I21" i="5"/>
  <c r="H21" i="5"/>
  <c r="J20" i="5"/>
  <c r="I20" i="5"/>
  <c r="H20" i="5"/>
  <c r="J15" i="5"/>
  <c r="I15" i="5"/>
  <c r="H15" i="5"/>
  <c r="J14" i="5"/>
  <c r="I14" i="5"/>
  <c r="H14" i="5"/>
  <c r="J13" i="5"/>
  <c r="I13" i="5"/>
  <c r="H13" i="5"/>
  <c r="J12" i="5"/>
  <c r="I12" i="5"/>
  <c r="H12" i="5"/>
  <c r="J11" i="5"/>
  <c r="I11" i="5"/>
  <c r="H11" i="5"/>
  <c r="J10" i="5"/>
  <c r="I10" i="5"/>
  <c r="H10" i="5"/>
  <c r="J9" i="5"/>
  <c r="I9" i="5"/>
  <c r="H9" i="5"/>
  <c r="J8" i="5"/>
  <c r="I8" i="5"/>
  <c r="H8" i="5"/>
  <c r="J7" i="5"/>
  <c r="I7" i="5"/>
  <c r="H7" i="5"/>
  <c r="AE151" i="10"/>
  <c r="AE150" i="10"/>
  <c r="AE149" i="10"/>
  <c r="AE148" i="10"/>
  <c r="AE147" i="10"/>
  <c r="AE146" i="10"/>
  <c r="AE145" i="10"/>
  <c r="AE144" i="10"/>
  <c r="AE143" i="10"/>
  <c r="AE142" i="10"/>
  <c r="AE141" i="10"/>
  <c r="AE140" i="10"/>
  <c r="AE139" i="10"/>
  <c r="AE138" i="10"/>
  <c r="AE137" i="10"/>
  <c r="AE136" i="10"/>
  <c r="AE135" i="10"/>
  <c r="AE134" i="10"/>
  <c r="AE133" i="10"/>
  <c r="AE132" i="10"/>
  <c r="AE131" i="10"/>
  <c r="AE130" i="10"/>
  <c r="AE129" i="10"/>
  <c r="AE128" i="10"/>
  <c r="AE127" i="10"/>
  <c r="AE126" i="10"/>
  <c r="AE125" i="10"/>
  <c r="AE124" i="10"/>
  <c r="AE123" i="10"/>
  <c r="AE122" i="10"/>
  <c r="AE121" i="10"/>
  <c r="AE120" i="10"/>
  <c r="AE119" i="10"/>
  <c r="AE118" i="10"/>
  <c r="AE117" i="10"/>
  <c r="AE116" i="10"/>
  <c r="AE115" i="10"/>
  <c r="AE114" i="10"/>
  <c r="AE113" i="10"/>
  <c r="AE112" i="10"/>
  <c r="AE111" i="10"/>
  <c r="AE110" i="10"/>
  <c r="AE109" i="10"/>
  <c r="AE108" i="10"/>
  <c r="AE107" i="10"/>
  <c r="AE106" i="10"/>
  <c r="AE105"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1"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7" i="10"/>
  <c r="AE36" i="10"/>
  <c r="AE35" i="10"/>
  <c r="AE34" i="10"/>
  <c r="AE33" i="10"/>
  <c r="AE32" i="10"/>
  <c r="AE31" i="10"/>
  <c r="AE30" i="10"/>
  <c r="AE29" i="10"/>
  <c r="AE28" i="10"/>
  <c r="AE27" i="10"/>
  <c r="AE26" i="10"/>
  <c r="AE25" i="10"/>
  <c r="AE24" i="10"/>
  <c r="AE23" i="10"/>
  <c r="AE22" i="10"/>
  <c r="AE21" i="10"/>
  <c r="AE20" i="10"/>
  <c r="AE19" i="10"/>
  <c r="AE18" i="10"/>
  <c r="AE17" i="10"/>
  <c r="AE16" i="10"/>
  <c r="AE15" i="10"/>
  <c r="AE14" i="10"/>
  <c r="AE13" i="10"/>
  <c r="AE12" i="10"/>
  <c r="AC151" i="10"/>
  <c r="AC150" i="10"/>
  <c r="AC149" i="10"/>
  <c r="AC148" i="10"/>
  <c r="AC147" i="10"/>
  <c r="AC146" i="10"/>
  <c r="AC145" i="10"/>
  <c r="AC144" i="10"/>
  <c r="AC143" i="10"/>
  <c r="AC142" i="10"/>
  <c r="AC141" i="10"/>
  <c r="AC140" i="10"/>
  <c r="AC139" i="10"/>
  <c r="AC138" i="10"/>
  <c r="AC137" i="10"/>
  <c r="AC136" i="10"/>
  <c r="AC135" i="10"/>
  <c r="AC134" i="10"/>
  <c r="AC133" i="10"/>
  <c r="AC132" i="10"/>
  <c r="AC131" i="10"/>
  <c r="AC130" i="10"/>
  <c r="AC129" i="10"/>
  <c r="AC128" i="10"/>
  <c r="AC127" i="10"/>
  <c r="AC126" i="10"/>
  <c r="AC125" i="10"/>
  <c r="AC124" i="10"/>
  <c r="AC123" i="10"/>
  <c r="AC122" i="10"/>
  <c r="AC121" i="10"/>
  <c r="AC120" i="10"/>
  <c r="AC119" i="10"/>
  <c r="AC118" i="10"/>
  <c r="AC117" i="10"/>
  <c r="AC116" i="10"/>
  <c r="AC115" i="10"/>
  <c r="AC114" i="10"/>
  <c r="AC113" i="10"/>
  <c r="AC112" i="10"/>
  <c r="AC111" i="10"/>
  <c r="AC110" i="10"/>
  <c r="AC109" i="10"/>
  <c r="AC108" i="10"/>
  <c r="AC107" i="10"/>
  <c r="AC106" i="10"/>
  <c r="AC105" i="10"/>
  <c r="AC104" i="10"/>
  <c r="AC103" i="10"/>
  <c r="AC102" i="10"/>
  <c r="AC101" i="10"/>
  <c r="AC100" i="10"/>
  <c r="AC99" i="10"/>
  <c r="AC98" i="10"/>
  <c r="AC97" i="10"/>
  <c r="AC96" i="10"/>
  <c r="AC95" i="10"/>
  <c r="AC94" i="10"/>
  <c r="AC93" i="10"/>
  <c r="AC92" i="10"/>
  <c r="AC91" i="10"/>
  <c r="AC90" i="10"/>
  <c r="AC89" i="10"/>
  <c r="AC88" i="10"/>
  <c r="AC87" i="10"/>
  <c r="AC86" i="10"/>
  <c r="AC85" i="10"/>
  <c r="AC84" i="10"/>
  <c r="AC83" i="10"/>
  <c r="AC82" i="10"/>
  <c r="AC81" i="10"/>
  <c r="AC80" i="10"/>
  <c r="AC79" i="10"/>
  <c r="AC78" i="10"/>
  <c r="AC77" i="10"/>
  <c r="AC76" i="10"/>
  <c r="AC75" i="10"/>
  <c r="AC74" i="10"/>
  <c r="AC73" i="10"/>
  <c r="AC72" i="10"/>
  <c r="AC71" i="10"/>
  <c r="AC70" i="10"/>
  <c r="AC69" i="10"/>
  <c r="AC68" i="10"/>
  <c r="AC67" i="10"/>
  <c r="AC66" i="10"/>
  <c r="AC65" i="10"/>
  <c r="AC64" i="10"/>
  <c r="AC63" i="10"/>
  <c r="AC62" i="10"/>
  <c r="AC61" i="10"/>
  <c r="AC60" i="10"/>
  <c r="AC59" i="10"/>
  <c r="AC58" i="10"/>
  <c r="AC57" i="10"/>
  <c r="AC56" i="10"/>
  <c r="AC55" i="10"/>
  <c r="AC54" i="10"/>
  <c r="AC53" i="10"/>
  <c r="AC52" i="10"/>
  <c r="AC51" i="10"/>
  <c r="AC50" i="10"/>
  <c r="AC49" i="10"/>
  <c r="AC48" i="10"/>
  <c r="AC47" i="10"/>
  <c r="AC46" i="10"/>
  <c r="AC45" i="10"/>
  <c r="AC44" i="10"/>
  <c r="AC43" i="10"/>
  <c r="AC42" i="10"/>
  <c r="AC41" i="10"/>
  <c r="AC40" i="10"/>
  <c r="AC39" i="10"/>
  <c r="AC38" i="10"/>
  <c r="AC37" i="10"/>
  <c r="AC36" i="10"/>
  <c r="AC35" i="10"/>
  <c r="AC34" i="10"/>
  <c r="AC33" i="10"/>
  <c r="AC32" i="10"/>
  <c r="AC31" i="10"/>
  <c r="AC30" i="10"/>
  <c r="AC29" i="10"/>
  <c r="AC28" i="10"/>
  <c r="AC27" i="10"/>
  <c r="AC26" i="10"/>
  <c r="AC25" i="10"/>
  <c r="AC24" i="10"/>
  <c r="AC23" i="10"/>
  <c r="AC22" i="10"/>
  <c r="AC21" i="10"/>
  <c r="AC20" i="10"/>
  <c r="AC19" i="10"/>
  <c r="AC18" i="10"/>
  <c r="AC17" i="10"/>
  <c r="AC16" i="10"/>
  <c r="AC15" i="10"/>
  <c r="AC14" i="10"/>
  <c r="AC13" i="10"/>
  <c r="V137" i="10"/>
  <c r="R126" i="10"/>
  <c r="T114" i="10"/>
  <c r="P109" i="10"/>
  <c r="V106" i="10"/>
  <c r="T105" i="10"/>
  <c r="Y104" i="10"/>
  <c r="T102" i="10"/>
  <c r="V100" i="10"/>
  <c r="Y98" i="10"/>
  <c r="S98" i="10"/>
  <c r="U97" i="10"/>
  <c r="AA96" i="10"/>
  <c r="Y94" i="10"/>
  <c r="S94" i="10"/>
  <c r="Z93" i="10"/>
  <c r="U93" i="10"/>
  <c r="Y90" i="10"/>
  <c r="S90" i="10"/>
  <c r="Z89" i="10"/>
  <c r="Q88" i="10"/>
  <c r="Y86" i="10"/>
  <c r="S86" i="10"/>
  <c r="V84" i="10"/>
  <c r="Y82" i="10"/>
  <c r="S82" i="10"/>
  <c r="U81" i="10"/>
  <c r="AA80" i="10"/>
  <c r="Y78" i="10"/>
  <c r="S78" i="10"/>
  <c r="Z77" i="10"/>
  <c r="U77" i="10"/>
  <c r="Y74" i="10"/>
  <c r="S74" i="10"/>
  <c r="Z73" i="10"/>
  <c r="Q72" i="10"/>
  <c r="Y70" i="10"/>
  <c r="S70" i="10"/>
  <c r="V68" i="10"/>
  <c r="Y66" i="10"/>
  <c r="S66" i="10"/>
  <c r="U65" i="10"/>
  <c r="AA64" i="10"/>
  <c r="Y62" i="10"/>
  <c r="S62" i="10"/>
  <c r="Z61" i="10"/>
  <c r="U61" i="10"/>
  <c r="Y58" i="10"/>
  <c r="S58" i="10"/>
  <c r="Z57" i="10"/>
  <c r="Q56" i="10"/>
  <c r="Y54" i="10"/>
  <c r="U54" i="10"/>
  <c r="Q54" i="10"/>
  <c r="U53" i="10"/>
  <c r="Q53" i="10"/>
  <c r="AA50" i="10"/>
  <c r="Y50" i="10"/>
  <c r="X50" i="10"/>
  <c r="W50" i="10"/>
  <c r="U50" i="10"/>
  <c r="T50" i="10"/>
  <c r="S50" i="10"/>
  <c r="Q50" i="10"/>
  <c r="P50" i="10"/>
  <c r="Y49" i="10"/>
  <c r="U48" i="10"/>
  <c r="AA46" i="10"/>
  <c r="Y46" i="10"/>
  <c r="X46" i="10"/>
  <c r="W46" i="10"/>
  <c r="U46" i="10"/>
  <c r="T46" i="10"/>
  <c r="S46" i="10"/>
  <c r="Q46" i="10"/>
  <c r="P46" i="10"/>
  <c r="U45" i="10"/>
  <c r="Q45" i="10"/>
  <c r="AA42" i="10"/>
  <c r="Y42" i="10"/>
  <c r="X42" i="10"/>
  <c r="W42" i="10"/>
  <c r="U42" i="10"/>
  <c r="T42" i="10"/>
  <c r="S42" i="10"/>
  <c r="Q42" i="10"/>
  <c r="P42" i="10"/>
  <c r="Y41" i="10"/>
  <c r="U40" i="10"/>
  <c r="AA38" i="10"/>
  <c r="Y38" i="10"/>
  <c r="X38" i="10"/>
  <c r="W38" i="10"/>
  <c r="U38" i="10"/>
  <c r="T38" i="10"/>
  <c r="S38" i="10"/>
  <c r="Q38" i="10"/>
  <c r="P38" i="10"/>
  <c r="Y37" i="10"/>
  <c r="X37" i="10"/>
  <c r="T37" i="10"/>
  <c r="S37" i="10"/>
  <c r="Y36" i="10"/>
  <c r="T36" i="10"/>
  <c r="AA34" i="10"/>
  <c r="Y34" i="10"/>
  <c r="X34" i="10"/>
  <c r="W34" i="10"/>
  <c r="U34" i="10"/>
  <c r="T34" i="10"/>
  <c r="S34" i="10"/>
  <c r="Q34" i="10"/>
  <c r="P34" i="10"/>
  <c r="Y33" i="10"/>
  <c r="X33" i="10"/>
  <c r="T33" i="10"/>
  <c r="S33" i="10"/>
  <c r="Y32" i="10"/>
  <c r="T32" i="10"/>
  <c r="AA30" i="10"/>
  <c r="Y30" i="10"/>
  <c r="X30" i="10"/>
  <c r="W30" i="10"/>
  <c r="U30" i="10"/>
  <c r="T30" i="10"/>
  <c r="S30" i="10"/>
  <c r="Q30" i="10"/>
  <c r="P30" i="10"/>
  <c r="Y29" i="10"/>
  <c r="X29" i="10"/>
  <c r="T29" i="10"/>
  <c r="S29" i="10"/>
  <c r="Y28" i="10"/>
  <c r="T28" i="10"/>
  <c r="AA26" i="10"/>
  <c r="Y26" i="10"/>
  <c r="X26" i="10"/>
  <c r="W26" i="10"/>
  <c r="U26" i="10"/>
  <c r="T26" i="10"/>
  <c r="S26" i="10"/>
  <c r="Q26" i="10"/>
  <c r="P26" i="10"/>
  <c r="Y25" i="10"/>
  <c r="X25" i="10"/>
  <c r="T25" i="10"/>
  <c r="S25" i="10"/>
  <c r="Y24" i="10"/>
  <c r="T24" i="10"/>
  <c r="AA22" i="10"/>
  <c r="Y22" i="10"/>
  <c r="X22" i="10"/>
  <c r="W22" i="10"/>
  <c r="U22" i="10"/>
  <c r="T22" i="10"/>
  <c r="S22" i="10"/>
  <c r="Q22" i="10"/>
  <c r="P22" i="10"/>
  <c r="Y21" i="10"/>
  <c r="X21" i="10"/>
  <c r="T21" i="10"/>
  <c r="S21" i="10"/>
  <c r="Y20" i="10"/>
  <c r="T20" i="10"/>
  <c r="AA18" i="10"/>
  <c r="Y18" i="10"/>
  <c r="X18" i="10"/>
  <c r="W18" i="10"/>
  <c r="U18" i="10"/>
  <c r="T18" i="10"/>
  <c r="S18" i="10"/>
  <c r="Q18" i="10"/>
  <c r="P18" i="10"/>
  <c r="Y17" i="10"/>
  <c r="X17" i="10"/>
  <c r="T17" i="10"/>
  <c r="S17" i="10"/>
  <c r="Y16" i="10"/>
  <c r="T16" i="10"/>
  <c r="AA14" i="10"/>
  <c r="Y14" i="10"/>
  <c r="X14" i="10"/>
  <c r="W14" i="10"/>
  <c r="U14" i="10"/>
  <c r="T14" i="10"/>
  <c r="S14" i="10"/>
  <c r="Q14" i="10"/>
  <c r="P14" i="10"/>
  <c r="Y13" i="10"/>
  <c r="X13" i="10"/>
  <c r="T13" i="10"/>
  <c r="S13" i="10"/>
  <c r="Y12" i="10"/>
  <c r="T1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Z116" i="10" s="1"/>
  <c r="N115" i="10"/>
  <c r="N114" i="10"/>
  <c r="N113" i="10"/>
  <c r="N112" i="10"/>
  <c r="N111" i="10"/>
  <c r="N110" i="10"/>
  <c r="N109" i="10"/>
  <c r="N108" i="10"/>
  <c r="N107" i="10"/>
  <c r="T107" i="10" s="1"/>
  <c r="N106" i="10"/>
  <c r="N105" i="10"/>
  <c r="N104" i="10"/>
  <c r="N103" i="10"/>
  <c r="N102" i="10"/>
  <c r="N101" i="10"/>
  <c r="N100" i="10"/>
  <c r="N99" i="10"/>
  <c r="W99" i="10" s="1"/>
  <c r="N98" i="10"/>
  <c r="N97" i="10"/>
  <c r="N96" i="10"/>
  <c r="N95" i="10"/>
  <c r="N94" i="10"/>
  <c r="N93" i="10"/>
  <c r="N92" i="10"/>
  <c r="V92" i="10" s="1"/>
  <c r="N91" i="10"/>
  <c r="W91" i="10" s="1"/>
  <c r="N90" i="10"/>
  <c r="N89" i="10"/>
  <c r="N88" i="10"/>
  <c r="N87" i="10"/>
  <c r="N86" i="10"/>
  <c r="N85" i="10"/>
  <c r="N84" i="10"/>
  <c r="N83" i="10"/>
  <c r="W83" i="10" s="1"/>
  <c r="N82" i="10"/>
  <c r="N81" i="10"/>
  <c r="N80" i="10"/>
  <c r="N79" i="10"/>
  <c r="N78" i="10"/>
  <c r="N77" i="10"/>
  <c r="N76" i="10"/>
  <c r="V76" i="10" s="1"/>
  <c r="N75" i="10"/>
  <c r="N74" i="10"/>
  <c r="N73" i="10"/>
  <c r="N72" i="10"/>
  <c r="N71" i="10"/>
  <c r="N70" i="10"/>
  <c r="N69" i="10"/>
  <c r="N68" i="10"/>
  <c r="AA68" i="10" s="1"/>
  <c r="N67" i="10"/>
  <c r="W67" i="10" s="1"/>
  <c r="N66" i="10"/>
  <c r="N65" i="10"/>
  <c r="N64" i="10"/>
  <c r="N63" i="10"/>
  <c r="N62" i="10"/>
  <c r="N61" i="10"/>
  <c r="N60" i="10"/>
  <c r="V60" i="10" s="1"/>
  <c r="N59" i="10"/>
  <c r="W59" i="10" s="1"/>
  <c r="N58" i="10"/>
  <c r="N57" i="10"/>
  <c r="N56" i="10"/>
  <c r="N55" i="10"/>
  <c r="N54" i="10"/>
  <c r="X54" i="10" s="1"/>
  <c r="N53" i="10"/>
  <c r="N52" i="10"/>
  <c r="U52" i="10" s="1"/>
  <c r="N51" i="10"/>
  <c r="Q51" i="10" s="1"/>
  <c r="N50" i="10"/>
  <c r="Z50" i="10" s="1"/>
  <c r="N49" i="10"/>
  <c r="N48" i="10"/>
  <c r="N47" i="10"/>
  <c r="N46" i="10"/>
  <c r="Z46" i="10" s="1"/>
  <c r="N45" i="10"/>
  <c r="N44" i="10"/>
  <c r="U44" i="10" s="1"/>
  <c r="N43" i="10"/>
  <c r="Q43" i="10" s="1"/>
  <c r="N42" i="10"/>
  <c r="Z42" i="10" s="1"/>
  <c r="N41" i="10"/>
  <c r="Q41" i="10" s="1"/>
  <c r="N40" i="10"/>
  <c r="N39" i="10"/>
  <c r="N38" i="10"/>
  <c r="Z38" i="10" s="1"/>
  <c r="N37" i="10"/>
  <c r="N36" i="10"/>
  <c r="W36" i="10" s="1"/>
  <c r="N35" i="10"/>
  <c r="X35" i="10" s="1"/>
  <c r="N34" i="10"/>
  <c r="Z34" i="10" s="1"/>
  <c r="N33" i="10"/>
  <c r="N32" i="10"/>
  <c r="N31" i="10"/>
  <c r="N30" i="10"/>
  <c r="Z30" i="10" s="1"/>
  <c r="N29" i="10"/>
  <c r="N28" i="10"/>
  <c r="W28" i="10" s="1"/>
  <c r="N27" i="10"/>
  <c r="X27" i="10" s="1"/>
  <c r="N26" i="10"/>
  <c r="Z26" i="10" s="1"/>
  <c r="N25" i="10"/>
  <c r="N24" i="10"/>
  <c r="N23" i="10"/>
  <c r="X23" i="10" s="1"/>
  <c r="N22" i="10"/>
  <c r="Z22" i="10" s="1"/>
  <c r="N21" i="10"/>
  <c r="AA21" i="10" s="1"/>
  <c r="N20" i="10"/>
  <c r="W20" i="10" s="1"/>
  <c r="N19" i="10"/>
  <c r="N18" i="10"/>
  <c r="Z18" i="10" s="1"/>
  <c r="N17" i="10"/>
  <c r="N16" i="10"/>
  <c r="N15" i="10"/>
  <c r="X15" i="10" s="1"/>
  <c r="N14" i="10"/>
  <c r="Z14" i="10" s="1"/>
  <c r="N13" i="10"/>
  <c r="AA13" i="10" s="1"/>
  <c r="N12" i="10"/>
  <c r="W12" i="10" s="1"/>
  <c r="B3" i="10"/>
  <c r="B2" i="10"/>
  <c r="J1" i="10"/>
  <c r="K1" i="10" s="1"/>
  <c r="P151" i="9"/>
  <c r="P150" i="9"/>
  <c r="P149" i="9"/>
  <c r="P148" i="9"/>
  <c r="P147" i="9"/>
  <c r="P146" i="9"/>
  <c r="P145" i="9"/>
  <c r="P144" i="9"/>
  <c r="P143" i="9"/>
  <c r="P142" i="9"/>
  <c r="P141" i="9"/>
  <c r="P140" i="9"/>
  <c r="P139" i="9"/>
  <c r="P138" i="9"/>
  <c r="P137" i="9"/>
  <c r="P136" i="9"/>
  <c r="P135" i="9"/>
  <c r="P134" i="9"/>
  <c r="P133" i="9"/>
  <c r="P132" i="9"/>
  <c r="P131" i="9"/>
  <c r="P130" i="9"/>
  <c r="P129" i="9"/>
  <c r="P128" i="9"/>
  <c r="P127" i="9"/>
  <c r="P126" i="9"/>
  <c r="P125" i="9"/>
  <c r="P124" i="9"/>
  <c r="P123" i="9"/>
  <c r="P122" i="9"/>
  <c r="P121" i="9"/>
  <c r="P120" i="9"/>
  <c r="P119" i="9"/>
  <c r="P118" i="9"/>
  <c r="P117" i="9"/>
  <c r="P116" i="9"/>
  <c r="P115" i="9"/>
  <c r="P114" i="9"/>
  <c r="P113" i="9"/>
  <c r="P112" i="9"/>
  <c r="P111" i="9"/>
  <c r="P110" i="9"/>
  <c r="P109" i="9"/>
  <c r="P108" i="9"/>
  <c r="P107" i="9"/>
  <c r="P106" i="9"/>
  <c r="P105" i="9"/>
  <c r="P104"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D55" i="5" s="1"/>
  <c r="P14" i="9"/>
  <c r="P13" i="9"/>
  <c r="P12" i="9"/>
  <c r="D58" i="5" s="1"/>
  <c r="N151" i="9"/>
  <c r="N150" i="9"/>
  <c r="N149" i="9"/>
  <c r="N148" i="9"/>
  <c r="N147" i="9"/>
  <c r="N146" i="9"/>
  <c r="N145" i="9"/>
  <c r="N144" i="9"/>
  <c r="N143" i="9"/>
  <c r="N142" i="9"/>
  <c r="N141" i="9"/>
  <c r="N140" i="9"/>
  <c r="N139" i="9"/>
  <c r="N138" i="9"/>
  <c r="N137" i="9"/>
  <c r="N136" i="9"/>
  <c r="N135" i="9"/>
  <c r="N134" i="9"/>
  <c r="N133" i="9"/>
  <c r="N132" i="9"/>
  <c r="N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B3" i="9"/>
  <c r="B2" i="9"/>
  <c r="J1" i="9"/>
  <c r="K1" i="9" s="1"/>
  <c r="T138" i="8" l="1"/>
  <c r="U54" i="8"/>
  <c r="S7" i="8"/>
  <c r="Q137" i="8"/>
  <c r="K141" i="8"/>
  <c r="L141" i="8" s="1"/>
  <c r="M141" i="8" s="1"/>
  <c r="N141" i="8" s="1"/>
  <c r="O141" i="8" s="1"/>
  <c r="P141" i="8" s="1"/>
  <c r="Q141" i="8" s="1"/>
  <c r="R141" i="8" s="1"/>
  <c r="S141" i="8" s="1"/>
  <c r="T141" i="8" s="1"/>
  <c r="U141" i="8" s="1"/>
  <c r="V141" i="8" s="1"/>
  <c r="W141" i="8" s="1"/>
  <c r="X141" i="8" s="1"/>
  <c r="Y141" i="8" s="1"/>
  <c r="Z141" i="8" s="1"/>
  <c r="AA141" i="8" s="1"/>
  <c r="AB141" i="8" s="1"/>
  <c r="AC141" i="8" s="1"/>
  <c r="AD141" i="8" s="1"/>
  <c r="AE141" i="8" s="1"/>
  <c r="AF141" i="8" s="1"/>
  <c r="AG141" i="8" s="1"/>
  <c r="AH141" i="8" s="1"/>
  <c r="AI141" i="8" s="1"/>
  <c r="AJ141" i="8" s="1"/>
  <c r="AK141" i="8" s="1"/>
  <c r="AL141" i="8" s="1"/>
  <c r="AM141" i="8" s="1"/>
  <c r="AN141" i="8" s="1"/>
  <c r="AO141" i="8" s="1"/>
  <c r="AP141" i="8" s="1"/>
  <c r="AQ141" i="8" s="1"/>
  <c r="AR141" i="8" s="1"/>
  <c r="AS141" i="8" s="1"/>
  <c r="AT141" i="8" s="1"/>
  <c r="AU141" i="8" s="1"/>
  <c r="AV141" i="8" s="1"/>
  <c r="AW141" i="8" s="1"/>
  <c r="AX141" i="8" s="1"/>
  <c r="AY141" i="8" s="1"/>
  <c r="AZ141" i="8" s="1"/>
  <c r="K98" i="8"/>
  <c r="K97" i="8"/>
  <c r="K96" i="8"/>
  <c r="K138" i="8"/>
  <c r="K94" i="8"/>
  <c r="T1" i="8"/>
  <c r="L7" i="8"/>
  <c r="R52" i="8"/>
  <c r="O72" i="8"/>
  <c r="S138" i="8"/>
  <c r="M7" i="8"/>
  <c r="Q138" i="8"/>
  <c r="K72" i="8"/>
  <c r="P72" i="8"/>
  <c r="I130" i="8"/>
  <c r="I200" i="8"/>
  <c r="I197" i="8" s="1"/>
  <c r="I198" i="8" s="1"/>
  <c r="I111" i="8"/>
  <c r="I95" i="8"/>
  <c r="I98" i="8"/>
  <c r="I94" i="8"/>
  <c r="I73" i="8"/>
  <c r="I131" i="8" s="1"/>
  <c r="I127" i="8"/>
  <c r="I96" i="8"/>
  <c r="S6" i="8"/>
  <c r="R7" i="8"/>
  <c r="R138" i="8"/>
  <c r="H200" i="8"/>
  <c r="H111" i="8"/>
  <c r="H127" i="8"/>
  <c r="H130" i="8"/>
  <c r="H96" i="8"/>
  <c r="H95" i="8"/>
  <c r="H98" i="8"/>
  <c r="H97" i="8"/>
  <c r="H94" i="8"/>
  <c r="L200" i="8"/>
  <c r="L142" i="8"/>
  <c r="L127" i="8"/>
  <c r="L111" i="8"/>
  <c r="M110" i="8"/>
  <c r="M111" i="8" s="1"/>
  <c r="M126" i="8"/>
  <c r="M120" i="8"/>
  <c r="M114" i="8"/>
  <c r="L96" i="8"/>
  <c r="M117" i="8"/>
  <c r="L95" i="8"/>
  <c r="M90" i="8"/>
  <c r="N90" i="8" s="1"/>
  <c r="O90" i="8" s="1"/>
  <c r="M88" i="8"/>
  <c r="N88" i="8" s="1"/>
  <c r="O88" i="8" s="1"/>
  <c r="P88" i="8" s="1"/>
  <c r="Q88" i="8" s="1"/>
  <c r="M118" i="8"/>
  <c r="N118" i="8" s="1"/>
  <c r="O118" i="8" s="1"/>
  <c r="L97" i="8"/>
  <c r="L94" i="8"/>
  <c r="M84" i="8"/>
  <c r="N84" i="8" s="1"/>
  <c r="O84" i="8" s="1"/>
  <c r="P84" i="8" s="1"/>
  <c r="Q84" i="8" s="1"/>
  <c r="M82" i="8"/>
  <c r="M119" i="8"/>
  <c r="M89" i="8"/>
  <c r="N89" i="8" s="1"/>
  <c r="O89" i="8" s="1"/>
  <c r="M87" i="8"/>
  <c r="L78" i="8"/>
  <c r="Q72" i="8"/>
  <c r="M85" i="8"/>
  <c r="N85" i="8" s="1"/>
  <c r="O85" i="8" s="1"/>
  <c r="P85" i="8" s="1"/>
  <c r="Q85" i="8" s="1"/>
  <c r="K95" i="8"/>
  <c r="I97" i="8"/>
  <c r="M200" i="8"/>
  <c r="M142" i="8"/>
  <c r="M95" i="8"/>
  <c r="M74" i="8"/>
  <c r="M75" i="8" s="1"/>
  <c r="M94" i="8"/>
  <c r="L202" i="8"/>
  <c r="L92" i="8"/>
  <c r="M73" i="8"/>
  <c r="M131" i="8" s="1"/>
  <c r="M127" i="8"/>
  <c r="J202" i="8"/>
  <c r="J98" i="8"/>
  <c r="M96" i="8"/>
  <c r="J200" i="8"/>
  <c r="J197" i="8" s="1"/>
  <c r="J198" i="8" s="1"/>
  <c r="J127" i="8"/>
  <c r="J130" i="8"/>
  <c r="N72" i="8"/>
  <c r="J73" i="8"/>
  <c r="J131" i="8" s="1"/>
  <c r="J111" i="8"/>
  <c r="J142" i="8"/>
  <c r="J201" i="8"/>
  <c r="K201" i="8"/>
  <c r="H203" i="8"/>
  <c r="L203" i="8"/>
  <c r="I300" i="11"/>
  <c r="I308" i="11"/>
  <c r="I299" i="11"/>
  <c r="I298" i="11"/>
  <c r="I273" i="11"/>
  <c r="I271" i="11"/>
  <c r="I280" i="11"/>
  <c r="I272" i="11"/>
  <c r="I261" i="11"/>
  <c r="I269" i="11"/>
  <c r="I270" i="11"/>
  <c r="I254" i="11"/>
  <c r="I227" i="11"/>
  <c r="I220" i="11"/>
  <c r="I182" i="11"/>
  <c r="I180" i="11"/>
  <c r="I181" i="11"/>
  <c r="I123" i="11"/>
  <c r="I115" i="11"/>
  <c r="I122" i="11"/>
  <c r="I107" i="11"/>
  <c r="I105" i="11"/>
  <c r="I77" i="11"/>
  <c r="I60" i="11"/>
  <c r="I106" i="11"/>
  <c r="I104" i="11"/>
  <c r="I8" i="11"/>
  <c r="I6" i="11"/>
  <c r="I100" i="11" s="1"/>
  <c r="H56" i="11"/>
  <c r="J1" i="11"/>
  <c r="I11" i="11"/>
  <c r="I12" i="11"/>
  <c r="I7" i="11"/>
  <c r="I56" i="11" s="1"/>
  <c r="H21" i="11"/>
  <c r="H41" i="11"/>
  <c r="I21" i="11"/>
  <c r="H63" i="11"/>
  <c r="H72" i="11" s="1"/>
  <c r="H73" i="11" s="1"/>
  <c r="H100" i="11"/>
  <c r="J155" i="11"/>
  <c r="J165" i="11"/>
  <c r="H175" i="11"/>
  <c r="H215" i="11"/>
  <c r="H207" i="11"/>
  <c r="H240" i="11"/>
  <c r="I240" i="11"/>
  <c r="H223" i="11"/>
  <c r="D10" i="5"/>
  <c r="D26" i="5"/>
  <c r="D47" i="5"/>
  <c r="D7" i="5"/>
  <c r="D11" i="5"/>
  <c r="D15" i="5"/>
  <c r="D23" i="5"/>
  <c r="D30" i="5"/>
  <c r="D34" i="5"/>
  <c r="D41" i="5"/>
  <c r="D48" i="5"/>
  <c r="D52" i="5"/>
  <c r="D56" i="5"/>
  <c r="D14" i="5"/>
  <c r="D40" i="5"/>
  <c r="D51" i="5"/>
  <c r="D8" i="5"/>
  <c r="D12" i="5"/>
  <c r="D20" i="5"/>
  <c r="D24" i="5"/>
  <c r="D31" i="5"/>
  <c r="D38" i="5"/>
  <c r="D42" i="5"/>
  <c r="D49" i="5"/>
  <c r="D53" i="5"/>
  <c r="D57" i="5"/>
  <c r="D22" i="5"/>
  <c r="D33" i="5"/>
  <c r="D9" i="5"/>
  <c r="D13" i="5"/>
  <c r="D21" i="5"/>
  <c r="D25" i="5"/>
  <c r="D32" i="5"/>
  <c r="D39" i="5"/>
  <c r="D43" i="5"/>
  <c r="D50" i="5"/>
  <c r="D54" i="5"/>
  <c r="Z19" i="10"/>
  <c r="V19" i="10"/>
  <c r="R19" i="10"/>
  <c r="Z31" i="10"/>
  <c r="V31" i="10"/>
  <c r="R31" i="10"/>
  <c r="X39" i="10"/>
  <c r="T39" i="10"/>
  <c r="P39" i="10"/>
  <c r="AA39" i="10"/>
  <c r="W39" i="10"/>
  <c r="S39" i="10"/>
  <c r="Z39" i="10"/>
  <c r="V39" i="10"/>
  <c r="R39" i="10"/>
  <c r="X47" i="10"/>
  <c r="T47" i="10"/>
  <c r="P47" i="10"/>
  <c r="AA47" i="10"/>
  <c r="W47" i="10"/>
  <c r="S47" i="10"/>
  <c r="Z47" i="10"/>
  <c r="V47" i="10"/>
  <c r="R47" i="10"/>
  <c r="X55" i="10"/>
  <c r="T55" i="10"/>
  <c r="P55" i="10"/>
  <c r="AA55" i="10"/>
  <c r="V55" i="10"/>
  <c r="Q55" i="10"/>
  <c r="Z55" i="10"/>
  <c r="U55" i="10"/>
  <c r="Y55" i="10"/>
  <c r="S55" i="10"/>
  <c r="X63" i="10"/>
  <c r="T63" i="10"/>
  <c r="P63" i="10"/>
  <c r="AA63" i="10"/>
  <c r="V63" i="10"/>
  <c r="Q63" i="10"/>
  <c r="Z63" i="10"/>
  <c r="U63" i="10"/>
  <c r="Y63" i="10"/>
  <c r="S63" i="10"/>
  <c r="X71" i="10"/>
  <c r="T71" i="10"/>
  <c r="P71" i="10"/>
  <c r="AA71" i="10"/>
  <c r="V71" i="10"/>
  <c r="Q71" i="10"/>
  <c r="Z71" i="10"/>
  <c r="U71" i="10"/>
  <c r="Y71" i="10"/>
  <c r="S71" i="10"/>
  <c r="X79" i="10"/>
  <c r="T79" i="10"/>
  <c r="P79" i="10"/>
  <c r="AA79" i="10"/>
  <c r="V79" i="10"/>
  <c r="Q79" i="10"/>
  <c r="Z79" i="10"/>
  <c r="U79" i="10"/>
  <c r="Y79" i="10"/>
  <c r="S79" i="10"/>
  <c r="X87" i="10"/>
  <c r="T87" i="10"/>
  <c r="P87" i="10"/>
  <c r="AA87" i="10"/>
  <c r="V87" i="10"/>
  <c r="Q87" i="10"/>
  <c r="Z87" i="10"/>
  <c r="U87" i="10"/>
  <c r="Y87" i="10"/>
  <c r="S87" i="10"/>
  <c r="X95" i="10"/>
  <c r="T95" i="10"/>
  <c r="P95" i="10"/>
  <c r="AA95" i="10"/>
  <c r="V95" i="10"/>
  <c r="Q95" i="10"/>
  <c r="Z95" i="10"/>
  <c r="U95" i="10"/>
  <c r="Y95" i="10"/>
  <c r="S95" i="10"/>
  <c r="AA103" i="10"/>
  <c r="W103" i="10"/>
  <c r="S103" i="10"/>
  <c r="Y103" i="10"/>
  <c r="T103" i="10"/>
  <c r="U103" i="10"/>
  <c r="Z103" i="10"/>
  <c r="R103" i="10"/>
  <c r="X103" i="10"/>
  <c r="Q103" i="10"/>
  <c r="AA111" i="10"/>
  <c r="W111" i="10"/>
  <c r="S111" i="10"/>
  <c r="Z111" i="10"/>
  <c r="V111" i="10"/>
  <c r="R111" i="10"/>
  <c r="Y111" i="10"/>
  <c r="U111" i="10"/>
  <c r="Q111" i="10"/>
  <c r="X111" i="10"/>
  <c r="T111" i="10"/>
  <c r="X119" i="10"/>
  <c r="T119" i="10"/>
  <c r="P119" i="10"/>
  <c r="Z119" i="10"/>
  <c r="U119" i="10"/>
  <c r="Y119" i="10"/>
  <c r="S119" i="10"/>
  <c r="W119" i="10"/>
  <c r="R119" i="10"/>
  <c r="AA119" i="10"/>
  <c r="V119" i="10"/>
  <c r="Z131" i="10"/>
  <c r="Y131" i="10"/>
  <c r="X131" i="10"/>
  <c r="T131" i="10"/>
  <c r="P131" i="10"/>
  <c r="U131" i="10"/>
  <c r="AA131" i="10"/>
  <c r="S131" i="10"/>
  <c r="W131" i="10"/>
  <c r="R131" i="10"/>
  <c r="V131" i="10"/>
  <c r="AA135" i="10"/>
  <c r="W135" i="10"/>
  <c r="V135" i="10"/>
  <c r="R135" i="10"/>
  <c r="Z135" i="10"/>
  <c r="U135" i="10"/>
  <c r="Q135" i="10"/>
  <c r="Y135" i="10"/>
  <c r="T135" i="10"/>
  <c r="P135" i="10"/>
  <c r="X135" i="10"/>
  <c r="S135" i="10"/>
  <c r="X143" i="10"/>
  <c r="T143" i="10"/>
  <c r="P143" i="10"/>
  <c r="AA143" i="10"/>
  <c r="W143" i="10"/>
  <c r="S143" i="10"/>
  <c r="Z143" i="10"/>
  <c r="V143" i="10"/>
  <c r="R143" i="10"/>
  <c r="U143" i="10"/>
  <c r="Q143" i="10"/>
  <c r="Y143" i="10"/>
  <c r="X151" i="10"/>
  <c r="T151" i="10"/>
  <c r="P151" i="10"/>
  <c r="AA151" i="10"/>
  <c r="W151" i="10"/>
  <c r="S151" i="10"/>
  <c r="Z151" i="10"/>
  <c r="V151" i="10"/>
  <c r="R151" i="10"/>
  <c r="U151" i="10"/>
  <c r="Q151" i="10"/>
  <c r="Y151" i="10"/>
  <c r="U15" i="10"/>
  <c r="P19" i="10"/>
  <c r="AA19" i="10"/>
  <c r="U23" i="10"/>
  <c r="P27" i="10"/>
  <c r="P31" i="10"/>
  <c r="AA31" i="10"/>
  <c r="U35" i="10"/>
  <c r="Q47" i="10"/>
  <c r="Y51" i="10"/>
  <c r="R63" i="10"/>
  <c r="R95" i="10"/>
  <c r="Z16" i="10"/>
  <c r="V16" i="10"/>
  <c r="R16" i="10"/>
  <c r="Z24" i="10"/>
  <c r="V24" i="10"/>
  <c r="R24" i="10"/>
  <c r="Z32" i="10"/>
  <c r="V32" i="10"/>
  <c r="R32" i="10"/>
  <c r="X40" i="10"/>
  <c r="T40" i="10"/>
  <c r="P40" i="10"/>
  <c r="AA40" i="10"/>
  <c r="W40" i="10"/>
  <c r="S40" i="10"/>
  <c r="Z40" i="10"/>
  <c r="V40" i="10"/>
  <c r="R40" i="10"/>
  <c r="X48" i="10"/>
  <c r="T48" i="10"/>
  <c r="P48" i="10"/>
  <c r="AB48" i="10" s="1"/>
  <c r="AA48" i="10"/>
  <c r="W48" i="10"/>
  <c r="S48" i="10"/>
  <c r="Z48" i="10"/>
  <c r="V48" i="10"/>
  <c r="R48" i="10"/>
  <c r="X56" i="10"/>
  <c r="T56" i="10"/>
  <c r="P56" i="10"/>
  <c r="Z56" i="10"/>
  <c r="U56" i="10"/>
  <c r="Y56" i="10"/>
  <c r="S56" i="10"/>
  <c r="W56" i="10"/>
  <c r="R56" i="10"/>
  <c r="X64" i="10"/>
  <c r="T64" i="10"/>
  <c r="P64" i="10"/>
  <c r="Z64" i="10"/>
  <c r="U64" i="10"/>
  <c r="Y64" i="10"/>
  <c r="S64" i="10"/>
  <c r="W64" i="10"/>
  <c r="R64" i="10"/>
  <c r="X72" i="10"/>
  <c r="T72" i="10"/>
  <c r="P72" i="10"/>
  <c r="Z72" i="10"/>
  <c r="U72" i="10"/>
  <c r="Y72" i="10"/>
  <c r="S72" i="10"/>
  <c r="W72" i="10"/>
  <c r="R72" i="10"/>
  <c r="X80" i="10"/>
  <c r="T80" i="10"/>
  <c r="P80" i="10"/>
  <c r="AB80" i="10" s="1"/>
  <c r="Z80" i="10"/>
  <c r="U80" i="10"/>
  <c r="Y80" i="10"/>
  <c r="S80" i="10"/>
  <c r="W80" i="10"/>
  <c r="R80" i="10"/>
  <c r="X88" i="10"/>
  <c r="T88" i="10"/>
  <c r="P88" i="10"/>
  <c r="Z88" i="10"/>
  <c r="U88" i="10"/>
  <c r="Y88" i="10"/>
  <c r="S88" i="10"/>
  <c r="W88" i="10"/>
  <c r="R88" i="10"/>
  <c r="X96" i="10"/>
  <c r="T96" i="10"/>
  <c r="P96" i="10"/>
  <c r="Z96" i="10"/>
  <c r="U96" i="10"/>
  <c r="Y96" i="10"/>
  <c r="S96" i="10"/>
  <c r="W96" i="10"/>
  <c r="R96" i="10"/>
  <c r="AA104" i="10"/>
  <c r="W104" i="10"/>
  <c r="S104" i="10"/>
  <c r="X104" i="10"/>
  <c r="R104" i="10"/>
  <c r="V104" i="10"/>
  <c r="P104" i="10"/>
  <c r="U104" i="10"/>
  <c r="Z104" i="10"/>
  <c r="T104" i="10"/>
  <c r="AA112" i="10"/>
  <c r="W112" i="10"/>
  <c r="S112" i="10"/>
  <c r="Z112" i="10"/>
  <c r="V112" i="10"/>
  <c r="R112" i="10"/>
  <c r="Y112" i="10"/>
  <c r="U112" i="10"/>
  <c r="Q112" i="10"/>
  <c r="P112" i="10"/>
  <c r="AB112" i="10" s="1"/>
  <c r="T112" i="10"/>
  <c r="X120" i="10"/>
  <c r="T120" i="10"/>
  <c r="P120" i="10"/>
  <c r="Y120" i="10"/>
  <c r="S120" i="10"/>
  <c r="W120" i="10"/>
  <c r="R120" i="10"/>
  <c r="AA120" i="10"/>
  <c r="V120" i="10"/>
  <c r="Q120" i="10"/>
  <c r="Z120" i="10"/>
  <c r="U120" i="10"/>
  <c r="X128" i="10"/>
  <c r="T128" i="10"/>
  <c r="P128" i="10"/>
  <c r="AB128" i="10" s="1"/>
  <c r="Y128" i="10"/>
  <c r="S128" i="10"/>
  <c r="W128" i="10"/>
  <c r="R128" i="10"/>
  <c r="AA128" i="10"/>
  <c r="V128" i="10"/>
  <c r="Q128" i="10"/>
  <c r="Z128" i="10"/>
  <c r="X140" i="10"/>
  <c r="T140" i="10"/>
  <c r="P140" i="10"/>
  <c r="AA140" i="10"/>
  <c r="W140" i="10"/>
  <c r="S140" i="10"/>
  <c r="Z140" i="10"/>
  <c r="V140" i="10"/>
  <c r="R140" i="10"/>
  <c r="Y140" i="10"/>
  <c r="U140" i="10"/>
  <c r="Q140" i="10"/>
  <c r="X148" i="10"/>
  <c r="T148" i="10"/>
  <c r="P148" i="10"/>
  <c r="AA148" i="10"/>
  <c r="W148" i="10"/>
  <c r="S148" i="10"/>
  <c r="Z148" i="10"/>
  <c r="V148" i="10"/>
  <c r="R148" i="10"/>
  <c r="Y148" i="10"/>
  <c r="U148" i="10"/>
  <c r="Q148" i="10"/>
  <c r="U12" i="10"/>
  <c r="Q15" i="10"/>
  <c r="P16" i="10"/>
  <c r="AA16" i="10"/>
  <c r="W19" i="10"/>
  <c r="U20" i="10"/>
  <c r="Q23" i="10"/>
  <c r="P24" i="10"/>
  <c r="AA24" i="10"/>
  <c r="W27" i="10"/>
  <c r="U28" i="10"/>
  <c r="Q31" i="10"/>
  <c r="P32" i="10"/>
  <c r="U32" i="10"/>
  <c r="Q35" i="10"/>
  <c r="P36" i="10"/>
  <c r="AA36" i="10"/>
  <c r="Y40" i="10"/>
  <c r="Q44" i="10"/>
  <c r="U47" i="10"/>
  <c r="Q52" i="10"/>
  <c r="V72" i="10"/>
  <c r="Q76" i="10"/>
  <c r="W79" i="10"/>
  <c r="R83" i="10"/>
  <c r="Z17" i="10"/>
  <c r="V17" i="10"/>
  <c r="R17" i="10"/>
  <c r="Z25" i="10"/>
  <c r="V25" i="10"/>
  <c r="R25" i="10"/>
  <c r="Z29" i="10"/>
  <c r="V29" i="10"/>
  <c r="R29" i="10"/>
  <c r="Z33" i="10"/>
  <c r="V33" i="10"/>
  <c r="R33" i="10"/>
  <c r="Z37" i="10"/>
  <c r="V37" i="10"/>
  <c r="R37" i="10"/>
  <c r="X45" i="10"/>
  <c r="T45" i="10"/>
  <c r="P45" i="10"/>
  <c r="AB45" i="10" s="1"/>
  <c r="AA45" i="10"/>
  <c r="W45" i="10"/>
  <c r="S45" i="10"/>
  <c r="Z45" i="10"/>
  <c r="V45" i="10"/>
  <c r="R45" i="10"/>
  <c r="X49" i="10"/>
  <c r="T49" i="10"/>
  <c r="P49" i="10"/>
  <c r="AA49" i="10"/>
  <c r="W49" i="10"/>
  <c r="S49" i="10"/>
  <c r="Z49" i="10"/>
  <c r="V49" i="10"/>
  <c r="R49" i="10"/>
  <c r="X53" i="10"/>
  <c r="T53" i="10"/>
  <c r="P53" i="10"/>
  <c r="AA53" i="10"/>
  <c r="W53" i="10"/>
  <c r="S53" i="10"/>
  <c r="Z53" i="10"/>
  <c r="V53" i="10"/>
  <c r="R53" i="10"/>
  <c r="X57" i="10"/>
  <c r="T57" i="10"/>
  <c r="P57" i="10"/>
  <c r="Y57" i="10"/>
  <c r="S57" i="10"/>
  <c r="W57" i="10"/>
  <c r="R57" i="10"/>
  <c r="AA57" i="10"/>
  <c r="V57" i="10"/>
  <c r="Q57" i="10"/>
  <c r="X61" i="10"/>
  <c r="T61" i="10"/>
  <c r="P61" i="10"/>
  <c r="Y61" i="10"/>
  <c r="S61" i="10"/>
  <c r="W61" i="10"/>
  <c r="R61" i="10"/>
  <c r="AA61" i="10"/>
  <c r="V61" i="10"/>
  <c r="Q61" i="10"/>
  <c r="X65" i="10"/>
  <c r="T65" i="10"/>
  <c r="P65" i="10"/>
  <c r="Y65" i="10"/>
  <c r="S65" i="10"/>
  <c r="W65" i="10"/>
  <c r="R65" i="10"/>
  <c r="AA65" i="10"/>
  <c r="V65" i="10"/>
  <c r="Q65" i="10"/>
  <c r="X69" i="10"/>
  <c r="T69" i="10"/>
  <c r="P69" i="10"/>
  <c r="Y69" i="10"/>
  <c r="S69" i="10"/>
  <c r="W69" i="10"/>
  <c r="R69" i="10"/>
  <c r="AA69" i="10"/>
  <c r="V69" i="10"/>
  <c r="Q69" i="10"/>
  <c r="X73" i="10"/>
  <c r="T73" i="10"/>
  <c r="P73" i="10"/>
  <c r="Y73" i="10"/>
  <c r="S73" i="10"/>
  <c r="W73" i="10"/>
  <c r="R73" i="10"/>
  <c r="AA73" i="10"/>
  <c r="V73" i="10"/>
  <c r="Q73" i="10"/>
  <c r="X77" i="10"/>
  <c r="T77" i="10"/>
  <c r="P77" i="10"/>
  <c r="Y77" i="10"/>
  <c r="S77" i="10"/>
  <c r="W77" i="10"/>
  <c r="R77" i="10"/>
  <c r="AA77" i="10"/>
  <c r="V77" i="10"/>
  <c r="Q77" i="10"/>
  <c r="X81" i="10"/>
  <c r="T81" i="10"/>
  <c r="P81" i="10"/>
  <c r="Y81" i="10"/>
  <c r="S81" i="10"/>
  <c r="W81" i="10"/>
  <c r="R81" i="10"/>
  <c r="AA81" i="10"/>
  <c r="V81" i="10"/>
  <c r="Q81" i="10"/>
  <c r="X85" i="10"/>
  <c r="T85" i="10"/>
  <c r="P85" i="10"/>
  <c r="Y85" i="10"/>
  <c r="S85" i="10"/>
  <c r="W85" i="10"/>
  <c r="R85" i="10"/>
  <c r="AA85" i="10"/>
  <c r="V85" i="10"/>
  <c r="Q85" i="10"/>
  <c r="X89" i="10"/>
  <c r="T89" i="10"/>
  <c r="P89" i="10"/>
  <c r="Y89" i="10"/>
  <c r="S89" i="10"/>
  <c r="W89" i="10"/>
  <c r="R89" i="10"/>
  <c r="AA89" i="10"/>
  <c r="V89" i="10"/>
  <c r="Q89" i="10"/>
  <c r="X93" i="10"/>
  <c r="T93" i="10"/>
  <c r="P93" i="10"/>
  <c r="Y93" i="10"/>
  <c r="S93" i="10"/>
  <c r="W93" i="10"/>
  <c r="R93" i="10"/>
  <c r="AA93" i="10"/>
  <c r="V93" i="10"/>
  <c r="Q93" i="10"/>
  <c r="X97" i="10"/>
  <c r="T97" i="10"/>
  <c r="P97" i="10"/>
  <c r="Y97" i="10"/>
  <c r="S97" i="10"/>
  <c r="W97" i="10"/>
  <c r="R97" i="10"/>
  <c r="AA97" i="10"/>
  <c r="V97" i="10"/>
  <c r="Q97" i="10"/>
  <c r="X101" i="10"/>
  <c r="T101" i="10"/>
  <c r="P101" i="10"/>
  <c r="Y101" i="10"/>
  <c r="S101" i="10"/>
  <c r="W101" i="10"/>
  <c r="R101" i="10"/>
  <c r="AA101" i="10"/>
  <c r="V101" i="10"/>
  <c r="Q101" i="10"/>
  <c r="AA105" i="10"/>
  <c r="W105" i="10"/>
  <c r="S105" i="10"/>
  <c r="V105" i="10"/>
  <c r="Q105" i="10"/>
  <c r="Y105" i="10"/>
  <c r="R105" i="10"/>
  <c r="X105" i="10"/>
  <c r="P105" i="10"/>
  <c r="U105" i="10"/>
  <c r="AA109" i="10"/>
  <c r="W109" i="10"/>
  <c r="S109" i="10"/>
  <c r="Z109" i="10"/>
  <c r="V109" i="10"/>
  <c r="R109" i="10"/>
  <c r="Y109" i="10"/>
  <c r="U109" i="10"/>
  <c r="Q109" i="10"/>
  <c r="AB109" i="10" s="1"/>
  <c r="T109" i="10"/>
  <c r="X109" i="10"/>
  <c r="AA113" i="10"/>
  <c r="W113" i="10"/>
  <c r="S113" i="10"/>
  <c r="Z113" i="10"/>
  <c r="V113" i="10"/>
  <c r="R113" i="10"/>
  <c r="Y113" i="10"/>
  <c r="U113" i="10"/>
  <c r="Q113" i="10"/>
  <c r="T113" i="10"/>
  <c r="X113" i="10"/>
  <c r="P113" i="10"/>
  <c r="X117" i="10"/>
  <c r="T117" i="10"/>
  <c r="P117" i="10"/>
  <c r="AB117" i="10" s="1"/>
  <c r="W117" i="10"/>
  <c r="R117" i="10"/>
  <c r="AA117" i="10"/>
  <c r="V117" i="10"/>
  <c r="Q117" i="10"/>
  <c r="Z117" i="10"/>
  <c r="U117" i="10"/>
  <c r="Y117" i="10"/>
  <c r="S117" i="10"/>
  <c r="X121" i="10"/>
  <c r="T121" i="10"/>
  <c r="P121" i="10"/>
  <c r="W121" i="10"/>
  <c r="R121" i="10"/>
  <c r="AA121" i="10"/>
  <c r="V121" i="10"/>
  <c r="Q121" i="10"/>
  <c r="Z121" i="10"/>
  <c r="U121" i="10"/>
  <c r="Y121" i="10"/>
  <c r="X125" i="10"/>
  <c r="T125" i="10"/>
  <c r="P125" i="10"/>
  <c r="W125" i="10"/>
  <c r="R125" i="10"/>
  <c r="AA125" i="10"/>
  <c r="V125" i="10"/>
  <c r="Q125" i="10"/>
  <c r="Z125" i="10"/>
  <c r="U125" i="10"/>
  <c r="S125" i="10"/>
  <c r="Y125" i="10"/>
  <c r="X129" i="10"/>
  <c r="T129" i="10"/>
  <c r="P129" i="10"/>
  <c r="W129" i="10"/>
  <c r="R129" i="10"/>
  <c r="AA129" i="10"/>
  <c r="V129" i="10"/>
  <c r="Q129" i="10"/>
  <c r="Z129" i="10"/>
  <c r="U129" i="10"/>
  <c r="Y129" i="10"/>
  <c r="S129" i="10"/>
  <c r="Z133" i="10"/>
  <c r="V133" i="10"/>
  <c r="R133" i="10"/>
  <c r="Y133" i="10"/>
  <c r="U133" i="10"/>
  <c r="Q133" i="10"/>
  <c r="X133" i="10"/>
  <c r="T133" i="10"/>
  <c r="P133" i="10"/>
  <c r="W133" i="10"/>
  <c r="S133" i="10"/>
  <c r="AA133" i="10"/>
  <c r="X137" i="10"/>
  <c r="T137" i="10"/>
  <c r="P137" i="10"/>
  <c r="AA137" i="10"/>
  <c r="W137" i="10"/>
  <c r="S137" i="10"/>
  <c r="U137" i="10"/>
  <c r="Z137" i="10"/>
  <c r="R137" i="10"/>
  <c r="Y137" i="10"/>
  <c r="Q137" i="10"/>
  <c r="X141" i="10"/>
  <c r="T141" i="10"/>
  <c r="P141" i="10"/>
  <c r="AA141" i="10"/>
  <c r="W141" i="10"/>
  <c r="S141" i="10"/>
  <c r="Z141" i="10"/>
  <c r="V141" i="10"/>
  <c r="R141" i="10"/>
  <c r="Y141" i="10"/>
  <c r="U141" i="10"/>
  <c r="Q141" i="10"/>
  <c r="X145" i="10"/>
  <c r="T145" i="10"/>
  <c r="P145" i="10"/>
  <c r="AA145" i="10"/>
  <c r="W145" i="10"/>
  <c r="S145" i="10"/>
  <c r="Z145" i="10"/>
  <c r="V145" i="10"/>
  <c r="R145" i="10"/>
  <c r="Y145" i="10"/>
  <c r="U145" i="10"/>
  <c r="Q145" i="10"/>
  <c r="X149" i="10"/>
  <c r="T149" i="10"/>
  <c r="P149" i="10"/>
  <c r="AA149" i="10"/>
  <c r="W149" i="10"/>
  <c r="S149" i="10"/>
  <c r="Z149" i="10"/>
  <c r="V149" i="10"/>
  <c r="R149" i="10"/>
  <c r="Y149" i="10"/>
  <c r="U149" i="10"/>
  <c r="Q149" i="10"/>
  <c r="Q12" i="10"/>
  <c r="P13" i="10"/>
  <c r="U13" i="10"/>
  <c r="S15" i="10"/>
  <c r="Q16" i="10"/>
  <c r="W16" i="10"/>
  <c r="P17" i="10"/>
  <c r="U17" i="10"/>
  <c r="AA17" i="10"/>
  <c r="S19" i="10"/>
  <c r="X19" i="10"/>
  <c r="Q20" i="10"/>
  <c r="P21" i="10"/>
  <c r="U21" i="10"/>
  <c r="S23" i="10"/>
  <c r="Q24" i="10"/>
  <c r="W24" i="10"/>
  <c r="P25" i="10"/>
  <c r="U25" i="10"/>
  <c r="AA25" i="10"/>
  <c r="S27" i="10"/>
  <c r="Q28" i="10"/>
  <c r="P29" i="10"/>
  <c r="U29" i="10"/>
  <c r="AA29" i="10"/>
  <c r="S31" i="10"/>
  <c r="X31" i="10"/>
  <c r="Q32" i="10"/>
  <c r="W32" i="10"/>
  <c r="P33" i="10"/>
  <c r="U33" i="10"/>
  <c r="AA33" i="10"/>
  <c r="S35" i="10"/>
  <c r="Q36" i="10"/>
  <c r="P37" i="10"/>
  <c r="U37" i="10"/>
  <c r="AA37" i="10"/>
  <c r="Y39" i="10"/>
  <c r="Y45" i="10"/>
  <c r="Y47" i="10"/>
  <c r="Q49" i="10"/>
  <c r="Y53" i="10"/>
  <c r="R55" i="10"/>
  <c r="AA56" i="10"/>
  <c r="Q64" i="10"/>
  <c r="Z65" i="10"/>
  <c r="U69" i="10"/>
  <c r="R71" i="10"/>
  <c r="AA72" i="10"/>
  <c r="Q80" i="10"/>
  <c r="Z81" i="10"/>
  <c r="U85" i="10"/>
  <c r="R87" i="10"/>
  <c r="AA88" i="10"/>
  <c r="Q96" i="10"/>
  <c r="Z97" i="10"/>
  <c r="U101" i="10"/>
  <c r="V103" i="10"/>
  <c r="Z105" i="10"/>
  <c r="P111" i="10"/>
  <c r="Q119" i="10"/>
  <c r="U128" i="10"/>
  <c r="Z15" i="10"/>
  <c r="V15" i="10"/>
  <c r="R15" i="10"/>
  <c r="Z23" i="10"/>
  <c r="V23" i="10"/>
  <c r="R23" i="10"/>
  <c r="Z27" i="10"/>
  <c r="V27" i="10"/>
  <c r="R27" i="10"/>
  <c r="Z35" i="10"/>
  <c r="V35" i="10"/>
  <c r="R35" i="10"/>
  <c r="X43" i="10"/>
  <c r="T43" i="10"/>
  <c r="P43" i="10"/>
  <c r="AB43" i="10" s="1"/>
  <c r="AA43" i="10"/>
  <c r="W43" i="10"/>
  <c r="S43" i="10"/>
  <c r="Z43" i="10"/>
  <c r="V43" i="10"/>
  <c r="R43" i="10"/>
  <c r="X51" i="10"/>
  <c r="T51" i="10"/>
  <c r="P51" i="10"/>
  <c r="AA51" i="10"/>
  <c r="W51" i="10"/>
  <c r="S51" i="10"/>
  <c r="Z51" i="10"/>
  <c r="V51" i="10"/>
  <c r="R51" i="10"/>
  <c r="X59" i="10"/>
  <c r="T59" i="10"/>
  <c r="P59" i="10"/>
  <c r="AA59" i="10"/>
  <c r="V59" i="10"/>
  <c r="Q59" i="10"/>
  <c r="Z59" i="10"/>
  <c r="U59" i="10"/>
  <c r="Y59" i="10"/>
  <c r="S59" i="10"/>
  <c r="X67" i="10"/>
  <c r="T67" i="10"/>
  <c r="P67" i="10"/>
  <c r="AB67" i="10" s="1"/>
  <c r="AA67" i="10"/>
  <c r="V67" i="10"/>
  <c r="Q67" i="10"/>
  <c r="Z67" i="10"/>
  <c r="U67" i="10"/>
  <c r="Y67" i="10"/>
  <c r="S67" i="10"/>
  <c r="X75" i="10"/>
  <c r="T75" i="10"/>
  <c r="P75" i="10"/>
  <c r="AA75" i="10"/>
  <c r="V75" i="10"/>
  <c r="Q75" i="10"/>
  <c r="Z75" i="10"/>
  <c r="U75" i="10"/>
  <c r="Y75" i="10"/>
  <c r="S75" i="10"/>
  <c r="X83" i="10"/>
  <c r="T83" i="10"/>
  <c r="P83" i="10"/>
  <c r="AB83" i="10" s="1"/>
  <c r="AA83" i="10"/>
  <c r="V83" i="10"/>
  <c r="Q83" i="10"/>
  <c r="Z83" i="10"/>
  <c r="U83" i="10"/>
  <c r="Y83" i="10"/>
  <c r="S83" i="10"/>
  <c r="X91" i="10"/>
  <c r="T91" i="10"/>
  <c r="P91" i="10"/>
  <c r="AA91" i="10"/>
  <c r="V91" i="10"/>
  <c r="Q91" i="10"/>
  <c r="Z91" i="10"/>
  <c r="U91" i="10"/>
  <c r="Y91" i="10"/>
  <c r="S91" i="10"/>
  <c r="X99" i="10"/>
  <c r="T99" i="10"/>
  <c r="P99" i="10"/>
  <c r="AB99" i="10" s="1"/>
  <c r="AA99" i="10"/>
  <c r="V99" i="10"/>
  <c r="Q99" i="10"/>
  <c r="Z99" i="10"/>
  <c r="U99" i="10"/>
  <c r="Y99" i="10"/>
  <c r="S99" i="10"/>
  <c r="AA107" i="10"/>
  <c r="W107" i="10"/>
  <c r="S107" i="10"/>
  <c r="Z107" i="10"/>
  <c r="V107" i="10"/>
  <c r="R107" i="10"/>
  <c r="Y107" i="10"/>
  <c r="U107" i="10"/>
  <c r="Q107" i="10"/>
  <c r="P107" i="10"/>
  <c r="X107" i="10"/>
  <c r="X115" i="10"/>
  <c r="T115" i="10"/>
  <c r="P115" i="10"/>
  <c r="Z115" i="10"/>
  <c r="U115" i="10"/>
  <c r="Y115" i="10"/>
  <c r="S115" i="10"/>
  <c r="W115" i="10"/>
  <c r="R115" i="10"/>
  <c r="AA115" i="10"/>
  <c r="V115" i="10"/>
  <c r="Q115" i="10"/>
  <c r="X123" i="10"/>
  <c r="T123" i="10"/>
  <c r="P123" i="10"/>
  <c r="Z123" i="10"/>
  <c r="U123" i="10"/>
  <c r="Y123" i="10"/>
  <c r="S123" i="10"/>
  <c r="W123" i="10"/>
  <c r="R123" i="10"/>
  <c r="V123" i="10"/>
  <c r="Q123" i="10"/>
  <c r="X127" i="10"/>
  <c r="T127" i="10"/>
  <c r="P127" i="10"/>
  <c r="Z127" i="10"/>
  <c r="U127" i="10"/>
  <c r="Y127" i="10"/>
  <c r="S127" i="10"/>
  <c r="W127" i="10"/>
  <c r="R127" i="10"/>
  <c r="Q127" i="10"/>
  <c r="AA127" i="10"/>
  <c r="V127" i="10"/>
  <c r="X139" i="10"/>
  <c r="T139" i="10"/>
  <c r="P139" i="10"/>
  <c r="AA139" i="10"/>
  <c r="W139" i="10"/>
  <c r="S139" i="10"/>
  <c r="Z139" i="10"/>
  <c r="V139" i="10"/>
  <c r="R139" i="10"/>
  <c r="U139" i="10"/>
  <c r="Q139" i="10"/>
  <c r="Y139" i="10"/>
  <c r="X147" i="10"/>
  <c r="T147" i="10"/>
  <c r="P147" i="10"/>
  <c r="AB147" i="10" s="1"/>
  <c r="AA147" i="10"/>
  <c r="W147" i="10"/>
  <c r="S147" i="10"/>
  <c r="Z147" i="10"/>
  <c r="V147" i="10"/>
  <c r="R147" i="10"/>
  <c r="U147" i="10"/>
  <c r="Q147" i="10"/>
  <c r="Y147" i="10"/>
  <c r="P15" i="10"/>
  <c r="AA15" i="10"/>
  <c r="U19" i="10"/>
  <c r="P23" i="10"/>
  <c r="AA23" i="10"/>
  <c r="U27" i="10"/>
  <c r="AA27" i="10"/>
  <c r="U31" i="10"/>
  <c r="P35" i="10"/>
  <c r="AA35" i="10"/>
  <c r="Q39" i="10"/>
  <c r="Y43" i="10"/>
  <c r="W75" i="10"/>
  <c r="R79" i="10"/>
  <c r="AA123" i="10"/>
  <c r="Z12" i="10"/>
  <c r="V12" i="10"/>
  <c r="R12" i="10"/>
  <c r="Z20" i="10"/>
  <c r="V20" i="10"/>
  <c r="R20" i="10"/>
  <c r="Z28" i="10"/>
  <c r="V28" i="10"/>
  <c r="R28" i="10"/>
  <c r="Z36" i="10"/>
  <c r="V36" i="10"/>
  <c r="R36" i="10"/>
  <c r="X44" i="10"/>
  <c r="T44" i="10"/>
  <c r="P44" i="10"/>
  <c r="AA44" i="10"/>
  <c r="W44" i="10"/>
  <c r="S44" i="10"/>
  <c r="Z44" i="10"/>
  <c r="V44" i="10"/>
  <c r="R44" i="10"/>
  <c r="X52" i="10"/>
  <c r="T52" i="10"/>
  <c r="P52" i="10"/>
  <c r="AB52" i="10" s="1"/>
  <c r="AA52" i="10"/>
  <c r="W52" i="10"/>
  <c r="S52" i="10"/>
  <c r="Z52" i="10"/>
  <c r="V52" i="10"/>
  <c r="R52" i="10"/>
  <c r="X60" i="10"/>
  <c r="T60" i="10"/>
  <c r="P60" i="10"/>
  <c r="Z60" i="10"/>
  <c r="U60" i="10"/>
  <c r="Y60" i="10"/>
  <c r="S60" i="10"/>
  <c r="W60" i="10"/>
  <c r="R60" i="10"/>
  <c r="X68" i="10"/>
  <c r="T68" i="10"/>
  <c r="P68" i="10"/>
  <c r="Z68" i="10"/>
  <c r="U68" i="10"/>
  <c r="Y68" i="10"/>
  <c r="S68" i="10"/>
  <c r="W68" i="10"/>
  <c r="R68" i="10"/>
  <c r="X76" i="10"/>
  <c r="T76" i="10"/>
  <c r="P76" i="10"/>
  <c r="Z76" i="10"/>
  <c r="U76" i="10"/>
  <c r="Y76" i="10"/>
  <c r="S76" i="10"/>
  <c r="W76" i="10"/>
  <c r="R76" i="10"/>
  <c r="X84" i="10"/>
  <c r="T84" i="10"/>
  <c r="P84" i="10"/>
  <c r="AB84" i="10" s="1"/>
  <c r="Z84" i="10"/>
  <c r="U84" i="10"/>
  <c r="Y84" i="10"/>
  <c r="S84" i="10"/>
  <c r="W84" i="10"/>
  <c r="R84" i="10"/>
  <c r="X92" i="10"/>
  <c r="T92" i="10"/>
  <c r="P92" i="10"/>
  <c r="Z92" i="10"/>
  <c r="U92" i="10"/>
  <c r="Y92" i="10"/>
  <c r="S92" i="10"/>
  <c r="W92" i="10"/>
  <c r="R92" i="10"/>
  <c r="X100" i="10"/>
  <c r="T100" i="10"/>
  <c r="P100" i="10"/>
  <c r="Z100" i="10"/>
  <c r="U100" i="10"/>
  <c r="Y100" i="10"/>
  <c r="S100" i="10"/>
  <c r="W100" i="10"/>
  <c r="R100" i="10"/>
  <c r="AA108" i="10"/>
  <c r="W108" i="10"/>
  <c r="S108" i="10"/>
  <c r="Z108" i="10"/>
  <c r="V108" i="10"/>
  <c r="R108" i="10"/>
  <c r="Y108" i="10"/>
  <c r="U108" i="10"/>
  <c r="Q108" i="10"/>
  <c r="P108" i="10"/>
  <c r="X108" i="10"/>
  <c r="T108" i="10"/>
  <c r="X116" i="10"/>
  <c r="T116" i="10"/>
  <c r="P116" i="10"/>
  <c r="Y116" i="10"/>
  <c r="S116" i="10"/>
  <c r="W116" i="10"/>
  <c r="R116" i="10"/>
  <c r="AA116" i="10"/>
  <c r="V116" i="10"/>
  <c r="Q116" i="10"/>
  <c r="U116" i="10"/>
  <c r="X124" i="10"/>
  <c r="T124" i="10"/>
  <c r="P124" i="10"/>
  <c r="Y124" i="10"/>
  <c r="S124" i="10"/>
  <c r="W124" i="10"/>
  <c r="R124" i="10"/>
  <c r="AA124" i="10"/>
  <c r="V124" i="10"/>
  <c r="Q124" i="10"/>
  <c r="Z124" i="10"/>
  <c r="U124" i="10"/>
  <c r="Z132" i="10"/>
  <c r="V132" i="10"/>
  <c r="R132" i="10"/>
  <c r="Y132" i="10"/>
  <c r="U132" i="10"/>
  <c r="Q132" i="10"/>
  <c r="X132" i="10"/>
  <c r="T132" i="10"/>
  <c r="P132" i="10"/>
  <c r="AB132" i="10" s="1"/>
  <c r="S132" i="10"/>
  <c r="AA132" i="10"/>
  <c r="W132" i="10"/>
  <c r="X136" i="10"/>
  <c r="T136" i="10"/>
  <c r="P136" i="10"/>
  <c r="AA136" i="10"/>
  <c r="W136" i="10"/>
  <c r="S136" i="10"/>
  <c r="Y136" i="10"/>
  <c r="Q136" i="10"/>
  <c r="V136" i="10"/>
  <c r="U136" i="10"/>
  <c r="Z136" i="10"/>
  <c r="R136" i="10"/>
  <c r="X144" i="10"/>
  <c r="T144" i="10"/>
  <c r="P144" i="10"/>
  <c r="AA144" i="10"/>
  <c r="W144" i="10"/>
  <c r="S144" i="10"/>
  <c r="Z144" i="10"/>
  <c r="V144" i="10"/>
  <c r="R144" i="10"/>
  <c r="Y144" i="10"/>
  <c r="U144" i="10"/>
  <c r="Q144" i="10"/>
  <c r="P12" i="10"/>
  <c r="AA12" i="10"/>
  <c r="W15" i="10"/>
  <c r="U16" i="10"/>
  <c r="Q19" i="10"/>
  <c r="P20" i="10"/>
  <c r="AA20" i="10"/>
  <c r="W23" i="10"/>
  <c r="U24" i="10"/>
  <c r="Q27" i="10"/>
  <c r="P28" i="10"/>
  <c r="AA28" i="10"/>
  <c r="W31" i="10"/>
  <c r="AA32" i="10"/>
  <c r="W35" i="10"/>
  <c r="U36" i="10"/>
  <c r="U39" i="10"/>
  <c r="Y48" i="10"/>
  <c r="V56" i="10"/>
  <c r="Q60" i="10"/>
  <c r="W63" i="10"/>
  <c r="R67" i="10"/>
  <c r="AA84" i="10"/>
  <c r="V88" i="10"/>
  <c r="Q92" i="10"/>
  <c r="W95" i="10"/>
  <c r="R99" i="10"/>
  <c r="AA100" i="10"/>
  <c r="P103" i="10"/>
  <c r="AB103" i="10" s="1"/>
  <c r="Z13" i="10"/>
  <c r="V13" i="10"/>
  <c r="R13" i="10"/>
  <c r="Z21" i="10"/>
  <c r="V21" i="10"/>
  <c r="R21" i="10"/>
  <c r="X41" i="10"/>
  <c r="T41" i="10"/>
  <c r="P41" i="10"/>
  <c r="AA41" i="10"/>
  <c r="W41" i="10"/>
  <c r="S41" i="10"/>
  <c r="Z41" i="10"/>
  <c r="V41" i="10"/>
  <c r="R41" i="10"/>
  <c r="S12" i="10"/>
  <c r="X12" i="10"/>
  <c r="Q13" i="10"/>
  <c r="W13" i="10"/>
  <c r="AB14" i="10"/>
  <c r="T15" i="10"/>
  <c r="Y15" i="10"/>
  <c r="S16" i="10"/>
  <c r="X16" i="10"/>
  <c r="Q17" i="10"/>
  <c r="W17" i="10"/>
  <c r="T19" i="10"/>
  <c r="Y19" i="10"/>
  <c r="S20" i="10"/>
  <c r="X20" i="10"/>
  <c r="Q21" i="10"/>
  <c r="W21" i="10"/>
  <c r="T23" i="10"/>
  <c r="Y23" i="10"/>
  <c r="S24" i="10"/>
  <c r="X24" i="10"/>
  <c r="Q25" i="10"/>
  <c r="W25" i="10"/>
  <c r="T27" i="10"/>
  <c r="Y27" i="10"/>
  <c r="S28" i="10"/>
  <c r="X28" i="10"/>
  <c r="Q29" i="10"/>
  <c r="W29" i="10"/>
  <c r="AB30" i="10"/>
  <c r="T31" i="10"/>
  <c r="Y31" i="10"/>
  <c r="S32" i="10"/>
  <c r="X32" i="10"/>
  <c r="Q33" i="10"/>
  <c r="W33" i="10"/>
  <c r="T35" i="10"/>
  <c r="Y35" i="10"/>
  <c r="S36" i="10"/>
  <c r="X36" i="10"/>
  <c r="Q37" i="10"/>
  <c r="W37" i="10"/>
  <c r="Q40" i="10"/>
  <c r="U41" i="10"/>
  <c r="U43" i="10"/>
  <c r="Y44" i="10"/>
  <c r="Q48" i="10"/>
  <c r="U49" i="10"/>
  <c r="U51" i="10"/>
  <c r="Y52" i="10"/>
  <c r="W55" i="10"/>
  <c r="U57" i="10"/>
  <c r="R59" i="10"/>
  <c r="AA60" i="10"/>
  <c r="V64" i="10"/>
  <c r="Q68" i="10"/>
  <c r="Z69" i="10"/>
  <c r="W71" i="10"/>
  <c r="U73" i="10"/>
  <c r="R75" i="10"/>
  <c r="AA76" i="10"/>
  <c r="V80" i="10"/>
  <c r="Q84" i="10"/>
  <c r="Z85" i="10"/>
  <c r="W87" i="10"/>
  <c r="U89" i="10"/>
  <c r="R91" i="10"/>
  <c r="AA92" i="10"/>
  <c r="V96" i="10"/>
  <c r="Q100" i="10"/>
  <c r="Z101" i="10"/>
  <c r="Q104" i="10"/>
  <c r="X112" i="10"/>
  <c r="S121" i="10"/>
  <c r="Q131" i="10"/>
  <c r="X58" i="10"/>
  <c r="T58" i="10"/>
  <c r="P58" i="10"/>
  <c r="X62" i="10"/>
  <c r="T62" i="10"/>
  <c r="P62" i="10"/>
  <c r="X66" i="10"/>
  <c r="T66" i="10"/>
  <c r="P66" i="10"/>
  <c r="X70" i="10"/>
  <c r="T70" i="10"/>
  <c r="P70" i="10"/>
  <c r="X74" i="10"/>
  <c r="T74" i="10"/>
  <c r="P74" i="10"/>
  <c r="X78" i="10"/>
  <c r="T78" i="10"/>
  <c r="P78" i="10"/>
  <c r="X82" i="10"/>
  <c r="T82" i="10"/>
  <c r="P82" i="10"/>
  <c r="X86" i="10"/>
  <c r="T86" i="10"/>
  <c r="P86" i="10"/>
  <c r="X90" i="10"/>
  <c r="T90" i="10"/>
  <c r="P90" i="10"/>
  <c r="X94" i="10"/>
  <c r="T94" i="10"/>
  <c r="P94" i="10"/>
  <c r="X98" i="10"/>
  <c r="T98" i="10"/>
  <c r="P98" i="10"/>
  <c r="AA102" i="10"/>
  <c r="W102" i="10"/>
  <c r="S102" i="10"/>
  <c r="Z102" i="10"/>
  <c r="U102" i="10"/>
  <c r="P102" i="10"/>
  <c r="AA106" i="10"/>
  <c r="W106" i="10"/>
  <c r="S106" i="10"/>
  <c r="Z106" i="10"/>
  <c r="U106" i="10"/>
  <c r="P106" i="10"/>
  <c r="AA110" i="10"/>
  <c r="W110" i="10"/>
  <c r="S110" i="10"/>
  <c r="Z110" i="10"/>
  <c r="V110" i="10"/>
  <c r="R110" i="10"/>
  <c r="Y110" i="10"/>
  <c r="U110" i="10"/>
  <c r="Q110" i="10"/>
  <c r="X110" i="10"/>
  <c r="AA114" i="10"/>
  <c r="W114" i="10"/>
  <c r="S114" i="10"/>
  <c r="Z114" i="10"/>
  <c r="V114" i="10"/>
  <c r="R114" i="10"/>
  <c r="Y114" i="10"/>
  <c r="U114" i="10"/>
  <c r="Q114" i="10"/>
  <c r="X114" i="10"/>
  <c r="X118" i="10"/>
  <c r="T118" i="10"/>
  <c r="P118" i="10"/>
  <c r="AA118" i="10"/>
  <c r="V118" i="10"/>
  <c r="Q118" i="10"/>
  <c r="Z118" i="10"/>
  <c r="U118" i="10"/>
  <c r="Y118" i="10"/>
  <c r="S118" i="10"/>
  <c r="R118" i="10"/>
  <c r="X122" i="10"/>
  <c r="T122" i="10"/>
  <c r="P122" i="10"/>
  <c r="AA122" i="10"/>
  <c r="V122" i="10"/>
  <c r="Q122" i="10"/>
  <c r="Z122" i="10"/>
  <c r="U122" i="10"/>
  <c r="Y122" i="10"/>
  <c r="S122" i="10"/>
  <c r="X126" i="10"/>
  <c r="T126" i="10"/>
  <c r="P126" i="10"/>
  <c r="AB126" i="10" s="1"/>
  <c r="AA126" i="10"/>
  <c r="V126" i="10"/>
  <c r="Q126" i="10"/>
  <c r="Z126" i="10"/>
  <c r="U126" i="10"/>
  <c r="Y126" i="10"/>
  <c r="S126" i="10"/>
  <c r="X130" i="10"/>
  <c r="T130" i="10"/>
  <c r="P130" i="10"/>
  <c r="AA130" i="10"/>
  <c r="V130" i="10"/>
  <c r="Q130" i="10"/>
  <c r="Z130" i="10"/>
  <c r="U130" i="10"/>
  <c r="Y130" i="10"/>
  <c r="S130" i="10"/>
  <c r="W130" i="10"/>
  <c r="Z134" i="10"/>
  <c r="V134" i="10"/>
  <c r="R134" i="10"/>
  <c r="Y134" i="10"/>
  <c r="U134" i="10"/>
  <c r="Q134" i="10"/>
  <c r="X134" i="10"/>
  <c r="T134" i="10"/>
  <c r="P134" i="10"/>
  <c r="AA134" i="10"/>
  <c r="W134" i="10"/>
  <c r="S134" i="10"/>
  <c r="X138" i="10"/>
  <c r="T138" i="10"/>
  <c r="P138" i="10"/>
  <c r="AA138" i="10"/>
  <c r="W138" i="10"/>
  <c r="S138" i="10"/>
  <c r="Z138" i="10"/>
  <c r="V138" i="10"/>
  <c r="R138" i="10"/>
  <c r="Q138" i="10"/>
  <c r="Y138" i="10"/>
  <c r="U138" i="10"/>
  <c r="X142" i="10"/>
  <c r="T142" i="10"/>
  <c r="P142" i="10"/>
  <c r="AA142" i="10"/>
  <c r="W142" i="10"/>
  <c r="S142" i="10"/>
  <c r="Z142" i="10"/>
  <c r="V142" i="10"/>
  <c r="R142" i="10"/>
  <c r="Q142" i="10"/>
  <c r="Y142" i="10"/>
  <c r="X146" i="10"/>
  <c r="T146" i="10"/>
  <c r="P146" i="10"/>
  <c r="AB146" i="10" s="1"/>
  <c r="AA146" i="10"/>
  <c r="W146" i="10"/>
  <c r="S146" i="10"/>
  <c r="Z146" i="10"/>
  <c r="V146" i="10"/>
  <c r="R146" i="10"/>
  <c r="Q146" i="10"/>
  <c r="Y146" i="10"/>
  <c r="U146" i="10"/>
  <c r="X150" i="10"/>
  <c r="T150" i="10"/>
  <c r="P150" i="10"/>
  <c r="AA150" i="10"/>
  <c r="W150" i="10"/>
  <c r="S150" i="10"/>
  <c r="Z150" i="10"/>
  <c r="V150" i="10"/>
  <c r="R150" i="10"/>
  <c r="Q150" i="10"/>
  <c r="Y150" i="10"/>
  <c r="U150" i="10"/>
  <c r="R14" i="10"/>
  <c r="V14" i="10"/>
  <c r="R18" i="10"/>
  <c r="AB18" i="10" s="1"/>
  <c r="V18" i="10"/>
  <c r="R22" i="10"/>
  <c r="AB22" i="10" s="1"/>
  <c r="V22" i="10"/>
  <c r="R26" i="10"/>
  <c r="AB26" i="10" s="1"/>
  <c r="V26" i="10"/>
  <c r="R30" i="10"/>
  <c r="V30" i="10"/>
  <c r="R34" i="10"/>
  <c r="AB34" i="10" s="1"/>
  <c r="V34" i="10"/>
  <c r="R38" i="10"/>
  <c r="AB38" i="10" s="1"/>
  <c r="V38" i="10"/>
  <c r="R42" i="10"/>
  <c r="AB42" i="10" s="1"/>
  <c r="V42" i="10"/>
  <c r="R46" i="10"/>
  <c r="V46" i="10"/>
  <c r="R50" i="10"/>
  <c r="AB50" i="10" s="1"/>
  <c r="V50" i="10"/>
  <c r="R54" i="10"/>
  <c r="V54" i="10"/>
  <c r="Z54" i="10"/>
  <c r="U58" i="10"/>
  <c r="Z58" i="10"/>
  <c r="U62" i="10"/>
  <c r="Z62" i="10"/>
  <c r="U66" i="10"/>
  <c r="Z66" i="10"/>
  <c r="U70" i="10"/>
  <c r="Z70" i="10"/>
  <c r="U74" i="10"/>
  <c r="Z74" i="10"/>
  <c r="U78" i="10"/>
  <c r="Z78" i="10"/>
  <c r="U82" i="10"/>
  <c r="Z82" i="10"/>
  <c r="U86" i="10"/>
  <c r="Z86" i="10"/>
  <c r="U90" i="10"/>
  <c r="Z90" i="10"/>
  <c r="U94" i="10"/>
  <c r="Z94" i="10"/>
  <c r="U98" i="10"/>
  <c r="Z98" i="10"/>
  <c r="V102" i="10"/>
  <c r="Q106" i="10"/>
  <c r="X106" i="10"/>
  <c r="R122" i="10"/>
  <c r="W126" i="10"/>
  <c r="U142" i="10"/>
  <c r="S54" i="10"/>
  <c r="W54" i="10"/>
  <c r="AA54" i="10"/>
  <c r="Q58" i="10"/>
  <c r="V58" i="10"/>
  <c r="AA58" i="10"/>
  <c r="Q62" i="10"/>
  <c r="V62" i="10"/>
  <c r="AA62" i="10"/>
  <c r="Q66" i="10"/>
  <c r="V66" i="10"/>
  <c r="AA66" i="10"/>
  <c r="Q70" i="10"/>
  <c r="V70" i="10"/>
  <c r="AA70" i="10"/>
  <c r="Q74" i="10"/>
  <c r="V74" i="10"/>
  <c r="AA74" i="10"/>
  <c r="Q78" i="10"/>
  <c r="V78" i="10"/>
  <c r="AA78" i="10"/>
  <c r="Q82" i="10"/>
  <c r="V82" i="10"/>
  <c r="AA82" i="10"/>
  <c r="Q86" i="10"/>
  <c r="V86" i="10"/>
  <c r="AA86" i="10"/>
  <c r="Q90" i="10"/>
  <c r="V90" i="10"/>
  <c r="AA90" i="10"/>
  <c r="Q94" i="10"/>
  <c r="V94" i="10"/>
  <c r="AA94" i="10"/>
  <c r="Q98" i="10"/>
  <c r="V98" i="10"/>
  <c r="AA98" i="10"/>
  <c r="Q102" i="10"/>
  <c r="X102" i="10"/>
  <c r="R106" i="10"/>
  <c r="Y106" i="10"/>
  <c r="P110" i="10"/>
  <c r="W122" i="10"/>
  <c r="AB46" i="10"/>
  <c r="P54" i="10"/>
  <c r="T54" i="10"/>
  <c r="R58" i="10"/>
  <c r="W58" i="10"/>
  <c r="R62" i="10"/>
  <c r="W62" i="10"/>
  <c r="R66" i="10"/>
  <c r="W66" i="10"/>
  <c r="R70" i="10"/>
  <c r="W70" i="10"/>
  <c r="R74" i="10"/>
  <c r="W74" i="10"/>
  <c r="R78" i="10"/>
  <c r="W78" i="10"/>
  <c r="R82" i="10"/>
  <c r="W82" i="10"/>
  <c r="R86" i="10"/>
  <c r="W86" i="10"/>
  <c r="R90" i="10"/>
  <c r="W90" i="10"/>
  <c r="R94" i="10"/>
  <c r="W94" i="10"/>
  <c r="R98" i="10"/>
  <c r="W98" i="10"/>
  <c r="R102" i="10"/>
  <c r="Y102" i="10"/>
  <c r="T106" i="10"/>
  <c r="T110" i="10"/>
  <c r="P114" i="10"/>
  <c r="W118" i="10"/>
  <c r="R130" i="10"/>
  <c r="P200" i="8" l="1"/>
  <c r="P142" i="8"/>
  <c r="P96" i="8"/>
  <c r="P74" i="8"/>
  <c r="P75" i="8" s="1"/>
  <c r="P73" i="8"/>
  <c r="P131" i="8" s="1"/>
  <c r="P97" i="8"/>
  <c r="R137" i="8"/>
  <c r="R72" i="8"/>
  <c r="R84" i="8" s="1"/>
  <c r="S52" i="8"/>
  <c r="Q142" i="8"/>
  <c r="Q74" i="8"/>
  <c r="Q75" i="8" s="1"/>
  <c r="Q97" i="8"/>
  <c r="Q96" i="8"/>
  <c r="Q73" i="8"/>
  <c r="Q131" i="8" s="1"/>
  <c r="P89" i="8"/>
  <c r="Q89" i="8" s="1"/>
  <c r="P90" i="8"/>
  <c r="Q90" i="8" s="1"/>
  <c r="M206" i="8"/>
  <c r="M132" i="8"/>
  <c r="M130" i="8" s="1"/>
  <c r="N114" i="8"/>
  <c r="H197" i="8"/>
  <c r="H198" i="8" s="1"/>
  <c r="K142" i="8"/>
  <c r="K200" i="8"/>
  <c r="K197" i="8" s="1"/>
  <c r="K198" i="8" s="1"/>
  <c r="K111" i="8"/>
  <c r="K127" i="8"/>
  <c r="L123" i="8"/>
  <c r="K130" i="8"/>
  <c r="K73" i="8"/>
  <c r="K131" i="8" s="1"/>
  <c r="N200" i="8"/>
  <c r="N94" i="8"/>
  <c r="N73" i="8"/>
  <c r="N131" i="8" s="1"/>
  <c r="N97" i="8"/>
  <c r="N74" i="8"/>
  <c r="N75" i="8" s="1"/>
  <c r="N142" i="8"/>
  <c r="N96" i="8"/>
  <c r="L73" i="8"/>
  <c r="N119" i="8"/>
  <c r="O119" i="8" s="1"/>
  <c r="P119" i="8" s="1"/>
  <c r="Q119" i="8" s="1"/>
  <c r="N120" i="8"/>
  <c r="O120" i="8" s="1"/>
  <c r="P120" i="8" s="1"/>
  <c r="Q120" i="8" s="1"/>
  <c r="N83" i="8"/>
  <c r="O83" i="8" s="1"/>
  <c r="P83" i="8" s="1"/>
  <c r="Q83" i="8" s="1"/>
  <c r="R83" i="8" s="1"/>
  <c r="L74" i="8"/>
  <c r="U1" i="8"/>
  <c r="T7" i="8"/>
  <c r="T6" i="8"/>
  <c r="U138" i="8"/>
  <c r="V54" i="8"/>
  <c r="R85" i="8"/>
  <c r="M91" i="8"/>
  <c r="N87" i="8"/>
  <c r="M204" i="8"/>
  <c r="N110" i="8"/>
  <c r="M97" i="8"/>
  <c r="M201" i="8"/>
  <c r="M93" i="8"/>
  <c r="M86" i="8"/>
  <c r="N82" i="8"/>
  <c r="M99" i="8"/>
  <c r="M100" i="8" s="1"/>
  <c r="P118" i="8"/>
  <c r="Q118" i="8" s="1"/>
  <c r="M203" i="8"/>
  <c r="N117" i="8"/>
  <c r="M207" i="8"/>
  <c r="N126" i="8"/>
  <c r="O142" i="8"/>
  <c r="O200" i="8"/>
  <c r="O97" i="8"/>
  <c r="O96" i="8"/>
  <c r="O73" i="8"/>
  <c r="O131" i="8" s="1"/>
  <c r="O74" i="8"/>
  <c r="O75" i="8" s="1"/>
  <c r="H313" i="11"/>
  <c r="I256" i="11"/>
  <c r="I257" i="11" s="1"/>
  <c r="BB254" i="11"/>
  <c r="J254" i="11"/>
  <c r="I79" i="11"/>
  <c r="I80" i="11" s="1"/>
  <c r="BB77" i="11"/>
  <c r="J77" i="11"/>
  <c r="BB115" i="11"/>
  <c r="J115" i="11"/>
  <c r="I117" i="11"/>
  <c r="I118" i="11" s="1"/>
  <c r="BB182" i="11"/>
  <c r="J182" i="11"/>
  <c r="BB270" i="11"/>
  <c r="J270" i="11"/>
  <c r="K270" i="11" s="1"/>
  <c r="BB280" i="11"/>
  <c r="J280" i="11"/>
  <c r="I282" i="11"/>
  <c r="I283" i="11" s="1"/>
  <c r="BB299" i="11"/>
  <c r="J299" i="11"/>
  <c r="I207" i="11"/>
  <c r="I194" i="11"/>
  <c r="I184" i="11"/>
  <c r="I185" i="11" s="1"/>
  <c r="BB180" i="11"/>
  <c r="J180" i="11"/>
  <c r="I302" i="11"/>
  <c r="I303" i="11" s="1"/>
  <c r="BB298" i="11"/>
  <c r="J298" i="11"/>
  <c r="I215" i="11"/>
  <c r="K165" i="11"/>
  <c r="J287" i="11"/>
  <c r="J297" i="11"/>
  <c r="J244" i="11"/>
  <c r="J237" i="11"/>
  <c r="K237" i="11" s="1"/>
  <c r="J236" i="11"/>
  <c r="J235" i="11"/>
  <c r="J234" i="11"/>
  <c r="J245" i="11"/>
  <c r="K245" i="11" s="1"/>
  <c r="J199" i="11"/>
  <c r="J211" i="11"/>
  <c r="J198" i="11"/>
  <c r="J191" i="11"/>
  <c r="K191" i="11" s="1"/>
  <c r="J204" i="11"/>
  <c r="J203" i="11"/>
  <c r="J202" i="11"/>
  <c r="J201" i="11"/>
  <c r="K201" i="11" s="1"/>
  <c r="J190" i="11"/>
  <c r="J200" i="11"/>
  <c r="J171" i="11"/>
  <c r="J170" i="11"/>
  <c r="K170" i="11" s="1"/>
  <c r="J169" i="11"/>
  <c r="J168" i="11"/>
  <c r="J167" i="11"/>
  <c r="J166" i="11"/>
  <c r="K166" i="11" s="1"/>
  <c r="J172" i="11"/>
  <c r="J164" i="11"/>
  <c r="J163" i="11"/>
  <c r="J162" i="11"/>
  <c r="K162" i="11" s="1"/>
  <c r="J160" i="11"/>
  <c r="J159" i="11"/>
  <c r="J158" i="11"/>
  <c r="J157" i="11"/>
  <c r="K157" i="11" s="1"/>
  <c r="J156" i="11"/>
  <c r="J131" i="11"/>
  <c r="J154" i="11"/>
  <c r="J153" i="11"/>
  <c r="K153" i="11" s="1"/>
  <c r="J152" i="11"/>
  <c r="J151" i="11"/>
  <c r="J150" i="11"/>
  <c r="J149" i="11"/>
  <c r="K149" i="11" s="1"/>
  <c r="J148" i="11"/>
  <c r="J147" i="11"/>
  <c r="J146" i="11"/>
  <c r="J145" i="11"/>
  <c r="K145" i="11" s="1"/>
  <c r="J144" i="11"/>
  <c r="J143" i="11"/>
  <c r="J142" i="11"/>
  <c r="J141" i="11"/>
  <c r="K141" i="11" s="1"/>
  <c r="J140" i="11"/>
  <c r="J139" i="11"/>
  <c r="J138" i="11"/>
  <c r="J137" i="11"/>
  <c r="K137" i="11" s="1"/>
  <c r="J136" i="11"/>
  <c r="J135" i="11"/>
  <c r="J134" i="11"/>
  <c r="J130" i="11"/>
  <c r="J133" i="11"/>
  <c r="J132" i="11"/>
  <c r="J97" i="11"/>
  <c r="J96" i="11"/>
  <c r="K96" i="11" s="1"/>
  <c r="J68" i="11"/>
  <c r="J95" i="11"/>
  <c r="J94" i="11"/>
  <c r="J93" i="11"/>
  <c r="K93" i="11" s="1"/>
  <c r="J92" i="11"/>
  <c r="J91" i="11"/>
  <c r="J90" i="11"/>
  <c r="J89" i="11"/>
  <c r="K89" i="11" s="1"/>
  <c r="J88" i="11"/>
  <c r="J87" i="11"/>
  <c r="J86" i="11"/>
  <c r="J85" i="11"/>
  <c r="K85" i="11" s="1"/>
  <c r="J84" i="11"/>
  <c r="J70" i="11"/>
  <c r="J69" i="11"/>
  <c r="J46" i="11"/>
  <c r="K46" i="11" s="1"/>
  <c r="J37" i="11"/>
  <c r="J33" i="11"/>
  <c r="J29" i="11"/>
  <c r="J25" i="11"/>
  <c r="J12" i="11"/>
  <c r="J45" i="11"/>
  <c r="J36" i="11"/>
  <c r="J32" i="11"/>
  <c r="K32" i="11" s="1"/>
  <c r="J28" i="11"/>
  <c r="J53" i="11"/>
  <c r="J52" i="11"/>
  <c r="J51" i="11"/>
  <c r="K51" i="11" s="1"/>
  <c r="J50" i="11"/>
  <c r="J49" i="11"/>
  <c r="J48" i="11"/>
  <c r="J35" i="11"/>
  <c r="K35" i="11" s="1"/>
  <c r="J31" i="11"/>
  <c r="J27" i="11"/>
  <c r="J15" i="11"/>
  <c r="J47" i="11"/>
  <c r="K47" i="11" s="1"/>
  <c r="J38" i="11"/>
  <c r="K38" i="11" s="1"/>
  <c r="J34" i="11"/>
  <c r="J30" i="11"/>
  <c r="J26" i="11"/>
  <c r="K26" i="11" s="1"/>
  <c r="J7" i="11"/>
  <c r="J6" i="11"/>
  <c r="J17" i="11"/>
  <c r="J11" i="11"/>
  <c r="J8" i="11"/>
  <c r="K1" i="11"/>
  <c r="J18" i="11"/>
  <c r="J16" i="11"/>
  <c r="K16" i="11" s="1"/>
  <c r="I109" i="11"/>
  <c r="I110" i="11" s="1"/>
  <c r="BB104" i="11"/>
  <c r="J104" i="11"/>
  <c r="BB105" i="11"/>
  <c r="J105" i="11"/>
  <c r="K105" i="11" s="1"/>
  <c r="BB123" i="11"/>
  <c r="J123" i="11"/>
  <c r="I222" i="11"/>
  <c r="I223" i="11" s="1"/>
  <c r="J220" i="11"/>
  <c r="BB220" i="11"/>
  <c r="I275" i="11"/>
  <c r="I276" i="11" s="1"/>
  <c r="BB269" i="11"/>
  <c r="J269" i="11"/>
  <c r="BB271" i="11"/>
  <c r="J271" i="11"/>
  <c r="K271" i="11" s="1"/>
  <c r="BB308" i="11"/>
  <c r="J308" i="11"/>
  <c r="I310" i="11"/>
  <c r="I311" i="11" s="1"/>
  <c r="K155" i="11"/>
  <c r="BB60" i="11"/>
  <c r="BB313" i="11" s="1"/>
  <c r="I62" i="11"/>
  <c r="J60" i="11"/>
  <c r="I125" i="11"/>
  <c r="I126" i="11" s="1"/>
  <c r="BB122" i="11"/>
  <c r="J122" i="11"/>
  <c r="BB272" i="11"/>
  <c r="J272" i="11"/>
  <c r="K272" i="11" s="1"/>
  <c r="I175" i="11"/>
  <c r="I41" i="11"/>
  <c r="BB106" i="11"/>
  <c r="J106" i="11"/>
  <c r="K106" i="11" s="1"/>
  <c r="BB107" i="11"/>
  <c r="J107" i="11"/>
  <c r="K107" i="11" s="1"/>
  <c r="BB181" i="11"/>
  <c r="J181" i="11"/>
  <c r="K181" i="11" s="1"/>
  <c r="BB227" i="11"/>
  <c r="J227" i="11"/>
  <c r="I229" i="11"/>
  <c r="I230" i="11" s="1"/>
  <c r="I263" i="11"/>
  <c r="I264" i="11" s="1"/>
  <c r="BB261" i="11"/>
  <c r="J261" i="11"/>
  <c r="BB273" i="11"/>
  <c r="J273" i="11"/>
  <c r="K273" i="11" s="1"/>
  <c r="BB300" i="11"/>
  <c r="J300" i="11"/>
  <c r="K300" i="11" s="1"/>
  <c r="AB150" i="10"/>
  <c r="AB98" i="10"/>
  <c r="AB66" i="10"/>
  <c r="AB12" i="10"/>
  <c r="AC12" i="10" s="1"/>
  <c r="AB127" i="10"/>
  <c r="AB21" i="10"/>
  <c r="AB36" i="10"/>
  <c r="AB120" i="10"/>
  <c r="AB27" i="10"/>
  <c r="AB119" i="10"/>
  <c r="AB134" i="10"/>
  <c r="AB118" i="10"/>
  <c r="AB70" i="10"/>
  <c r="AB116" i="10"/>
  <c r="AB44" i="10"/>
  <c r="AB137" i="10"/>
  <c r="AB129" i="10"/>
  <c r="AB89" i="10"/>
  <c r="AB73" i="10"/>
  <c r="AB65" i="10"/>
  <c r="AB16" i="10"/>
  <c r="AB104" i="10"/>
  <c r="AB40" i="10"/>
  <c r="AB71" i="10"/>
  <c r="AB114" i="10"/>
  <c r="AB54" i="10"/>
  <c r="AB130" i="10"/>
  <c r="AB122" i="10"/>
  <c r="AB102" i="10"/>
  <c r="AB90" i="10"/>
  <c r="AB74" i="10"/>
  <c r="AB58" i="10"/>
  <c r="AB28" i="10"/>
  <c r="AB144" i="10"/>
  <c r="AB136" i="10"/>
  <c r="AB124" i="10"/>
  <c r="AB108" i="10"/>
  <c r="AB100" i="10"/>
  <c r="AB68" i="10"/>
  <c r="AB35" i="10"/>
  <c r="AB15" i="10"/>
  <c r="AB91" i="10"/>
  <c r="AB75" i="10"/>
  <c r="AB59" i="10"/>
  <c r="AB37" i="10"/>
  <c r="AB29" i="10"/>
  <c r="AB17" i="10"/>
  <c r="AB149" i="10"/>
  <c r="AB145" i="10"/>
  <c r="AB141" i="10"/>
  <c r="AB53" i="10"/>
  <c r="AB96" i="10"/>
  <c r="AB64" i="10"/>
  <c r="AB151" i="10"/>
  <c r="AB143" i="10"/>
  <c r="AB47" i="10"/>
  <c r="AB106" i="10"/>
  <c r="AB82" i="10"/>
  <c r="AB139" i="10"/>
  <c r="AB121" i="10"/>
  <c r="AB24" i="10"/>
  <c r="AB86" i="10"/>
  <c r="AB76" i="10"/>
  <c r="AB111" i="10"/>
  <c r="AB125" i="10"/>
  <c r="AB97" i="10"/>
  <c r="AB81" i="10"/>
  <c r="AB57" i="10"/>
  <c r="AB148" i="10"/>
  <c r="AB140" i="10"/>
  <c r="AB72" i="10"/>
  <c r="AB87" i="10"/>
  <c r="AB55" i="10"/>
  <c r="AB110" i="10"/>
  <c r="AB142" i="10"/>
  <c r="AB138" i="10"/>
  <c r="AB94" i="10"/>
  <c r="AB78" i="10"/>
  <c r="AB62" i="10"/>
  <c r="AB41" i="10"/>
  <c r="AB20" i="10"/>
  <c r="AB92" i="10"/>
  <c r="AB60" i="10"/>
  <c r="AB23" i="10"/>
  <c r="AB123" i="10"/>
  <c r="AB115" i="10"/>
  <c r="AB107" i="10"/>
  <c r="AB51" i="10"/>
  <c r="AB33" i="10"/>
  <c r="AB25" i="10"/>
  <c r="AB13" i="10"/>
  <c r="AB133" i="10"/>
  <c r="AB113" i="10"/>
  <c r="AB105" i="10"/>
  <c r="AB101" i="10"/>
  <c r="AB93" i="10"/>
  <c r="AB85" i="10"/>
  <c r="AB77" i="10"/>
  <c r="AB69" i="10"/>
  <c r="AB61" i="10"/>
  <c r="AB49" i="10"/>
  <c r="AB32" i="10"/>
  <c r="AB88" i="10"/>
  <c r="AB56" i="10"/>
  <c r="AB31" i="10"/>
  <c r="AB19" i="10"/>
  <c r="AB135" i="10"/>
  <c r="AB131" i="10"/>
  <c r="AB95" i="10"/>
  <c r="AB79" i="10"/>
  <c r="AB63" i="10"/>
  <c r="AB39" i="10"/>
  <c r="N204" i="8" l="1"/>
  <c r="O110" i="8"/>
  <c r="N207" i="8"/>
  <c r="O126" i="8"/>
  <c r="R118" i="8"/>
  <c r="V138" i="8"/>
  <c r="W54" i="8"/>
  <c r="V1" i="8"/>
  <c r="U7" i="8"/>
  <c r="U6" i="8"/>
  <c r="R120" i="8"/>
  <c r="N111" i="8"/>
  <c r="R90" i="8"/>
  <c r="Q95" i="8"/>
  <c r="N91" i="8"/>
  <c r="O87" i="8"/>
  <c r="R119" i="8"/>
  <c r="N127" i="8"/>
  <c r="N206" i="8"/>
  <c r="N132" i="8"/>
  <c r="N130" i="8" s="1"/>
  <c r="O114" i="8"/>
  <c r="R89" i="8"/>
  <c r="L205" i="8"/>
  <c r="L197" i="8" s="1"/>
  <c r="L198" i="8" s="1"/>
  <c r="M123" i="8"/>
  <c r="R142" i="8"/>
  <c r="R73" i="8"/>
  <c r="R131" i="8" s="1"/>
  <c r="R97" i="8"/>
  <c r="R95" i="8"/>
  <c r="R96" i="8"/>
  <c r="R74" i="8"/>
  <c r="R75" i="8" s="1"/>
  <c r="O95" i="8"/>
  <c r="N203" i="8"/>
  <c r="O117" i="8"/>
  <c r="N201" i="8"/>
  <c r="N99" i="8"/>
  <c r="N100" i="8" s="1"/>
  <c r="N86" i="8"/>
  <c r="O82" i="8"/>
  <c r="N93" i="8"/>
  <c r="M202" i="8"/>
  <c r="M92" i="8"/>
  <c r="M98" i="8"/>
  <c r="L75" i="8"/>
  <c r="L157" i="8"/>
  <c r="M157" i="8" s="1"/>
  <c r="N157" i="8" s="1"/>
  <c r="O157" i="8" s="1"/>
  <c r="P157" i="8" s="1"/>
  <c r="Q157" i="8" s="1"/>
  <c r="R157" i="8" s="1"/>
  <c r="N95" i="8"/>
  <c r="S137" i="8"/>
  <c r="S72" i="8"/>
  <c r="T52" i="8"/>
  <c r="P95" i="8"/>
  <c r="R88" i="8"/>
  <c r="K123" i="11"/>
  <c r="J109" i="11"/>
  <c r="J110" i="11" s="1"/>
  <c r="K104" i="11"/>
  <c r="K18" i="11"/>
  <c r="K17" i="11"/>
  <c r="K30" i="11"/>
  <c r="J20" i="11"/>
  <c r="J21" i="11" s="1"/>
  <c r="K15" i="11"/>
  <c r="K48" i="11"/>
  <c r="K52" i="11"/>
  <c r="K36" i="11"/>
  <c r="K29" i="11"/>
  <c r="K69" i="11"/>
  <c r="K86" i="11"/>
  <c r="K90" i="11"/>
  <c r="K94" i="11"/>
  <c r="K97" i="11"/>
  <c r="K134" i="11"/>
  <c r="K138" i="11"/>
  <c r="K142" i="11"/>
  <c r="K146" i="11"/>
  <c r="K150" i="11"/>
  <c r="K154" i="11"/>
  <c r="K158" i="11"/>
  <c r="K163" i="11"/>
  <c r="K167" i="11"/>
  <c r="K171" i="11"/>
  <c r="K202" i="11"/>
  <c r="J206" i="11"/>
  <c r="J207" i="11" s="1"/>
  <c r="K198" i="11"/>
  <c r="K234" i="11"/>
  <c r="J239" i="11"/>
  <c r="J240" i="11" s="1"/>
  <c r="J247" i="11"/>
  <c r="J248" i="11" s="1"/>
  <c r="K244" i="11"/>
  <c r="J117" i="11"/>
  <c r="J118" i="11" s="1"/>
  <c r="K115" i="11"/>
  <c r="J256" i="11"/>
  <c r="J257" i="11" s="1"/>
  <c r="K254" i="11"/>
  <c r="J40" i="11"/>
  <c r="J41" i="11" s="1"/>
  <c r="K25" i="11"/>
  <c r="J62" i="11"/>
  <c r="K60" i="11"/>
  <c r="K11" i="11"/>
  <c r="K7" i="11"/>
  <c r="K12" i="11"/>
  <c r="K8" i="11"/>
  <c r="L1" i="11"/>
  <c r="L26" i="11" s="1"/>
  <c r="K6" i="11"/>
  <c r="K34" i="11"/>
  <c r="K27" i="11"/>
  <c r="L27" i="11" s="1"/>
  <c r="K49" i="11"/>
  <c r="L49" i="11" s="1"/>
  <c r="K53" i="11"/>
  <c r="L53" i="11" s="1"/>
  <c r="J55" i="11"/>
  <c r="J56" i="11" s="1"/>
  <c r="K45" i="11"/>
  <c r="K33" i="11"/>
  <c r="L33" i="11" s="1"/>
  <c r="K70" i="11"/>
  <c r="L70" i="11" s="1"/>
  <c r="K87" i="11"/>
  <c r="L87" i="11" s="1"/>
  <c r="K91" i="11"/>
  <c r="L91" i="11" s="1"/>
  <c r="K95" i="11"/>
  <c r="L95" i="11" s="1"/>
  <c r="K132" i="11"/>
  <c r="L132" i="11" s="1"/>
  <c r="K135" i="11"/>
  <c r="L135" i="11" s="1"/>
  <c r="K139" i="11"/>
  <c r="L139" i="11" s="1"/>
  <c r="K143" i="11"/>
  <c r="L143" i="11" s="1"/>
  <c r="K147" i="11"/>
  <c r="L147" i="11" s="1"/>
  <c r="K151" i="11"/>
  <c r="L151" i="11" s="1"/>
  <c r="K131" i="11"/>
  <c r="L131" i="11" s="1"/>
  <c r="K159" i="11"/>
  <c r="L159" i="11" s="1"/>
  <c r="K164" i="11"/>
  <c r="L164" i="11" s="1"/>
  <c r="K168" i="11"/>
  <c r="L168" i="11" s="1"/>
  <c r="K200" i="11"/>
  <c r="L200" i="11" s="1"/>
  <c r="K203" i="11"/>
  <c r="L203" i="11" s="1"/>
  <c r="J214" i="11"/>
  <c r="J215" i="11" s="1"/>
  <c r="K211" i="11"/>
  <c r="K235" i="11"/>
  <c r="L235" i="11" s="1"/>
  <c r="J302" i="11"/>
  <c r="J303" i="11" s="1"/>
  <c r="K297" i="11"/>
  <c r="J184" i="11"/>
  <c r="J185" i="11" s="1"/>
  <c r="K180" i="11"/>
  <c r="J282" i="11"/>
  <c r="J283" i="11" s="1"/>
  <c r="K280" i="11"/>
  <c r="K182" i="11"/>
  <c r="L182" i="11" s="1"/>
  <c r="L35" i="11"/>
  <c r="L46" i="11"/>
  <c r="L93" i="11"/>
  <c r="J174" i="11"/>
  <c r="J175" i="11" s="1"/>
  <c r="K130" i="11"/>
  <c r="L141" i="11"/>
  <c r="L153" i="11"/>
  <c r="L166" i="11"/>
  <c r="L201" i="11"/>
  <c r="L245" i="11"/>
  <c r="L270" i="11"/>
  <c r="L300" i="11"/>
  <c r="J263" i="11"/>
  <c r="J264" i="11" s="1"/>
  <c r="K261" i="11"/>
  <c r="J229" i="11"/>
  <c r="J230" i="11" s="1"/>
  <c r="K227" i="11"/>
  <c r="L107" i="11"/>
  <c r="J125" i="11"/>
  <c r="J126" i="11" s="1"/>
  <c r="K122" i="11"/>
  <c r="I72" i="11"/>
  <c r="I73" i="11" s="1"/>
  <c r="I63" i="11"/>
  <c r="I313" i="11" s="1"/>
  <c r="F24" i="5" s="1"/>
  <c r="J310" i="11"/>
  <c r="J311" i="11" s="1"/>
  <c r="K308" i="11"/>
  <c r="J275" i="11"/>
  <c r="J276" i="11" s="1"/>
  <c r="K269" i="11"/>
  <c r="J222" i="11"/>
  <c r="J223" i="11" s="1"/>
  <c r="K220" i="11"/>
  <c r="L105" i="11"/>
  <c r="L38" i="11"/>
  <c r="K31" i="11"/>
  <c r="L31" i="11" s="1"/>
  <c r="K50" i="11"/>
  <c r="L50" i="11" s="1"/>
  <c r="K28" i="11"/>
  <c r="L28" i="11" s="1"/>
  <c r="K37" i="11"/>
  <c r="L37" i="11" s="1"/>
  <c r="K84" i="11"/>
  <c r="J99" i="11"/>
  <c r="J100" i="11" s="1"/>
  <c r="K88" i="11"/>
  <c r="L88" i="11" s="1"/>
  <c r="K92" i="11"/>
  <c r="L92" i="11" s="1"/>
  <c r="K68" i="11"/>
  <c r="L68" i="11" s="1"/>
  <c r="K133" i="11"/>
  <c r="L133" i="11" s="1"/>
  <c r="K136" i="11"/>
  <c r="L136" i="11" s="1"/>
  <c r="K140" i="11"/>
  <c r="L140" i="11" s="1"/>
  <c r="K144" i="11"/>
  <c r="L144" i="11" s="1"/>
  <c r="K148" i="11"/>
  <c r="L148" i="11" s="1"/>
  <c r="K152" i="11"/>
  <c r="L152" i="11" s="1"/>
  <c r="K156" i="11"/>
  <c r="L156" i="11" s="1"/>
  <c r="K160" i="11"/>
  <c r="L160" i="11" s="1"/>
  <c r="K172" i="11"/>
  <c r="L172" i="11" s="1"/>
  <c r="K169" i="11"/>
  <c r="L169" i="11" s="1"/>
  <c r="K190" i="11"/>
  <c r="J193" i="11"/>
  <c r="J194" i="11" s="1"/>
  <c r="K204" i="11"/>
  <c r="L204" i="11" s="1"/>
  <c r="K199" i="11"/>
  <c r="L199" i="11" s="1"/>
  <c r="K236" i="11"/>
  <c r="L236" i="11" s="1"/>
  <c r="J289" i="11"/>
  <c r="J290" i="11" s="1"/>
  <c r="K287" i="11"/>
  <c r="K298" i="11"/>
  <c r="L298" i="11" s="1"/>
  <c r="K299" i="11"/>
  <c r="L299" i="11" s="1"/>
  <c r="J79" i="11"/>
  <c r="J80" i="11" s="1"/>
  <c r="K77" i="11"/>
  <c r="A1" i="5"/>
  <c r="W58" i="5"/>
  <c r="S58" i="5"/>
  <c r="O58" i="5"/>
  <c r="K58" i="5"/>
  <c r="W57" i="5"/>
  <c r="O57" i="5"/>
  <c r="K57" i="5"/>
  <c r="W56" i="5"/>
  <c r="S56" i="5"/>
  <c r="O56" i="5"/>
  <c r="K56" i="5"/>
  <c r="W55" i="5"/>
  <c r="O55" i="5"/>
  <c r="K55" i="5"/>
  <c r="W54" i="5"/>
  <c r="S54" i="5"/>
  <c r="O54" i="5"/>
  <c r="K54" i="5"/>
  <c r="W53" i="5"/>
  <c r="O53" i="5"/>
  <c r="K53" i="5"/>
  <c r="W52" i="5"/>
  <c r="S52" i="5"/>
  <c r="O52" i="5"/>
  <c r="K52" i="5"/>
  <c r="W51" i="5"/>
  <c r="O51" i="5"/>
  <c r="K51" i="5"/>
  <c r="W50" i="5"/>
  <c r="S50" i="5"/>
  <c r="O50" i="5"/>
  <c r="K50" i="5"/>
  <c r="W49" i="5"/>
  <c r="O49" i="5"/>
  <c r="K49" i="5"/>
  <c r="W48" i="5"/>
  <c r="S48" i="5"/>
  <c r="O48" i="5"/>
  <c r="K48" i="5"/>
  <c r="T59" i="5"/>
  <c r="O47" i="5"/>
  <c r="J59" i="5"/>
  <c r="W43" i="5"/>
  <c r="S43" i="5"/>
  <c r="O43" i="5"/>
  <c r="K43" i="5"/>
  <c r="W42" i="5"/>
  <c r="O42" i="5"/>
  <c r="K42" i="5"/>
  <c r="W41" i="5"/>
  <c r="S41" i="5"/>
  <c r="O41" i="5"/>
  <c r="K41" i="5"/>
  <c r="W40" i="5"/>
  <c r="O40" i="5"/>
  <c r="K40" i="5"/>
  <c r="W39" i="5"/>
  <c r="O39" i="5"/>
  <c r="K39" i="5"/>
  <c r="U44" i="5"/>
  <c r="T44" i="5"/>
  <c r="P44" i="5"/>
  <c r="N44" i="5"/>
  <c r="J44" i="5"/>
  <c r="I44" i="5"/>
  <c r="W34" i="5"/>
  <c r="O34" i="5"/>
  <c r="K34" i="5"/>
  <c r="W33" i="5"/>
  <c r="O33" i="5"/>
  <c r="K33" i="5"/>
  <c r="W32" i="5"/>
  <c r="S32" i="5"/>
  <c r="O32" i="5"/>
  <c r="K32" i="5"/>
  <c r="W31" i="5"/>
  <c r="O31" i="5"/>
  <c r="K31" i="5"/>
  <c r="U35" i="5"/>
  <c r="W30" i="5"/>
  <c r="S30" i="5"/>
  <c r="N35" i="5"/>
  <c r="J35" i="5"/>
  <c r="I35" i="5"/>
  <c r="W26" i="5"/>
  <c r="O26" i="5"/>
  <c r="K26" i="5"/>
  <c r="W25" i="5"/>
  <c r="S25" i="5"/>
  <c r="W24" i="5"/>
  <c r="O24" i="5"/>
  <c r="K24" i="5"/>
  <c r="S23" i="5"/>
  <c r="K23" i="5"/>
  <c r="W22" i="5"/>
  <c r="O22" i="5"/>
  <c r="K22" i="5"/>
  <c r="O21" i="5"/>
  <c r="K21" i="5"/>
  <c r="V27" i="5"/>
  <c r="U27" i="5"/>
  <c r="T27" i="5"/>
  <c r="Q27" i="5"/>
  <c r="P27" i="5"/>
  <c r="N27" i="5"/>
  <c r="J27" i="5"/>
  <c r="H27" i="5"/>
  <c r="O15" i="5"/>
  <c r="W13" i="5"/>
  <c r="K13" i="5"/>
  <c r="V16" i="5"/>
  <c r="T16" i="5"/>
  <c r="R16" i="5"/>
  <c r="N16" i="5"/>
  <c r="M16" i="5"/>
  <c r="L16" i="5"/>
  <c r="J16" i="5"/>
  <c r="I16" i="5"/>
  <c r="H16" i="5"/>
  <c r="C45" i="4"/>
  <c r="B45" i="4"/>
  <c r="C35"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B8" i="4"/>
  <c r="C7" i="4"/>
  <c r="B7" i="4"/>
  <c r="C6" i="4"/>
  <c r="B6" i="4"/>
  <c r="B24" i="4" s="1"/>
  <c r="S34" i="5"/>
  <c r="S39" i="5"/>
  <c r="Q44" i="5"/>
  <c r="R44" i="5"/>
  <c r="L44" i="5"/>
  <c r="M44" i="5"/>
  <c r="H44" i="5"/>
  <c r="L35" i="5"/>
  <c r="M35" i="5"/>
  <c r="H35" i="5"/>
  <c r="P35" i="5"/>
  <c r="Q35" i="5"/>
  <c r="R35" i="5"/>
  <c r="R27" i="5"/>
  <c r="M27" i="5"/>
  <c r="P16" i="5"/>
  <c r="H59" i="5"/>
  <c r="L59" i="5"/>
  <c r="M59" i="5"/>
  <c r="P59" i="5"/>
  <c r="Q59" i="5"/>
  <c r="R59" i="5"/>
  <c r="U59" i="5"/>
  <c r="V59" i="5"/>
  <c r="V44" i="5"/>
  <c r="V35" i="5"/>
  <c r="D58" i="4"/>
  <c r="D42" i="4"/>
  <c r="D31" i="4"/>
  <c r="D26" i="4"/>
  <c r="D34" i="4"/>
  <c r="D44" i="4" s="1"/>
  <c r="D24" i="4"/>
  <c r="B58" i="4"/>
  <c r="H5" i="5"/>
  <c r="I5" i="5" s="1"/>
  <c r="J5" i="5" s="1"/>
  <c r="K5" i="5" s="1"/>
  <c r="L5" i="5" s="1"/>
  <c r="M5" i="5" s="1"/>
  <c r="N5" i="5" s="1"/>
  <c r="O5" i="5" s="1"/>
  <c r="P5" i="5" s="1"/>
  <c r="Q5" i="5" s="1"/>
  <c r="R5" i="5" s="1"/>
  <c r="S5" i="5" s="1"/>
  <c r="T5" i="5" s="1"/>
  <c r="U5" i="5" s="1"/>
  <c r="V5" i="5" s="1"/>
  <c r="W5" i="5" s="1"/>
  <c r="F27" i="5"/>
  <c r="C26" i="4"/>
  <c r="C34" i="4"/>
  <c r="C44" i="4" s="1"/>
  <c r="B26" i="4"/>
  <c r="B34" i="4"/>
  <c r="C58" i="4"/>
  <c r="B37" i="4"/>
  <c r="B44" i="4"/>
  <c r="B47" i="4" s="1"/>
  <c r="B50" i="4" s="1"/>
  <c r="B53" i="4"/>
  <c r="S142" i="8" l="1"/>
  <c r="S73" i="8"/>
  <c r="S131" i="8" s="1"/>
  <c r="S74" i="8"/>
  <c r="S75" i="8" s="1"/>
  <c r="N202" i="8"/>
  <c r="N92" i="8"/>
  <c r="N98" i="8"/>
  <c r="V7" i="8"/>
  <c r="W1" i="8"/>
  <c r="V6" i="8"/>
  <c r="O204" i="8"/>
  <c r="P110" i="8"/>
  <c r="O111" i="8"/>
  <c r="S88" i="8"/>
  <c r="S89" i="8"/>
  <c r="S120" i="8"/>
  <c r="O207" i="8"/>
  <c r="P126" i="8"/>
  <c r="O127" i="8"/>
  <c r="C24" i="4"/>
  <c r="M205" i="8"/>
  <c r="M197" i="8" s="1"/>
  <c r="M198" i="8" s="1"/>
  <c r="N123" i="8"/>
  <c r="O206" i="8"/>
  <c r="O132" i="8"/>
  <c r="O130" i="8" s="1"/>
  <c r="P114" i="8"/>
  <c r="S119" i="8"/>
  <c r="W138" i="8"/>
  <c r="X54" i="8"/>
  <c r="S84" i="8"/>
  <c r="S118" i="8"/>
  <c r="S83" i="8"/>
  <c r="C31" i="4"/>
  <c r="C42" i="4"/>
  <c r="T137" i="8"/>
  <c r="U52" i="8"/>
  <c r="T72" i="8"/>
  <c r="O201" i="8"/>
  <c r="O93" i="8"/>
  <c r="O99" i="8"/>
  <c r="O100" i="8" s="1"/>
  <c r="P82" i="8"/>
  <c r="O86" i="8"/>
  <c r="O94" i="8"/>
  <c r="O203" i="8"/>
  <c r="P117" i="8"/>
  <c r="O91" i="8"/>
  <c r="P87" i="8"/>
  <c r="S90" i="8"/>
  <c r="S85" i="8"/>
  <c r="T85" i="8" s="1"/>
  <c r="K229" i="11"/>
  <c r="K230" i="11" s="1"/>
  <c r="L227" i="11"/>
  <c r="K302" i="11"/>
  <c r="K303" i="11" s="1"/>
  <c r="L297" i="11"/>
  <c r="F23" i="5"/>
  <c r="L170" i="11"/>
  <c r="L89" i="11"/>
  <c r="L47" i="11"/>
  <c r="K117" i="11"/>
  <c r="K118" i="11" s="1"/>
  <c r="L115" i="11"/>
  <c r="L202" i="11"/>
  <c r="L158" i="11"/>
  <c r="L142" i="11"/>
  <c r="M142" i="11" s="1"/>
  <c r="L94" i="11"/>
  <c r="L29" i="11"/>
  <c r="L15" i="11"/>
  <c r="K20" i="11"/>
  <c r="K21" i="11" s="1"/>
  <c r="L18" i="11"/>
  <c r="L271" i="11"/>
  <c r="L145" i="11"/>
  <c r="M199" i="11"/>
  <c r="L77" i="11"/>
  <c r="K79" i="11"/>
  <c r="K80" i="11" s="1"/>
  <c r="K289" i="11"/>
  <c r="K290" i="11" s="1"/>
  <c r="L287" i="11"/>
  <c r="M148" i="11"/>
  <c r="K222" i="11"/>
  <c r="K223" i="11" s="1"/>
  <c r="L220" i="11"/>
  <c r="K310" i="11"/>
  <c r="K311" i="11" s="1"/>
  <c r="L308" i="11"/>
  <c r="K125" i="11"/>
  <c r="K126" i="11" s="1"/>
  <c r="L122" i="11"/>
  <c r="L180" i="11"/>
  <c r="K184" i="11"/>
  <c r="K185" i="11" s="1"/>
  <c r="M143" i="11"/>
  <c r="L12" i="11"/>
  <c r="L11" i="11"/>
  <c r="L6" i="11"/>
  <c r="L8" i="11"/>
  <c r="L7" i="11"/>
  <c r="M1" i="11"/>
  <c r="M152" i="11" s="1"/>
  <c r="L165" i="11"/>
  <c r="L157" i="11"/>
  <c r="M157" i="11" s="1"/>
  <c r="L25" i="11"/>
  <c r="K40" i="11"/>
  <c r="K41" i="11" s="1"/>
  <c r="L16" i="11"/>
  <c r="M16" i="11" s="1"/>
  <c r="L234" i="11"/>
  <c r="K239" i="11"/>
  <c r="K240" i="11" s="1"/>
  <c r="L171" i="11"/>
  <c r="L154" i="11"/>
  <c r="M154" i="11" s="1"/>
  <c r="L138" i="11"/>
  <c r="M138" i="11" s="1"/>
  <c r="L90" i="11"/>
  <c r="M90" i="11" s="1"/>
  <c r="L36" i="11"/>
  <c r="K109" i="11"/>
  <c r="K110" i="11" s="1"/>
  <c r="L104" i="11"/>
  <c r="L155" i="11"/>
  <c r="M155" i="11" s="1"/>
  <c r="L96" i="11"/>
  <c r="L106" i="11"/>
  <c r="M106" i="11" s="1"/>
  <c r="M169" i="11"/>
  <c r="M88" i="11"/>
  <c r="M144" i="11"/>
  <c r="M68" i="11"/>
  <c r="K99" i="11"/>
  <c r="K100" i="11" s="1"/>
  <c r="L84" i="11"/>
  <c r="M31" i="11"/>
  <c r="L261" i="11"/>
  <c r="K263" i="11"/>
  <c r="K264" i="11" s="1"/>
  <c r="M141" i="11"/>
  <c r="M46" i="11"/>
  <c r="M182" i="11"/>
  <c r="M200" i="11"/>
  <c r="M131" i="11"/>
  <c r="M139" i="11"/>
  <c r="M91" i="11"/>
  <c r="K55" i="11"/>
  <c r="K56" i="11" s="1"/>
  <c r="L45" i="11"/>
  <c r="M27" i="11"/>
  <c r="K62" i="11"/>
  <c r="L60" i="11"/>
  <c r="L237" i="11"/>
  <c r="M237" i="11" s="1"/>
  <c r="L149" i="11"/>
  <c r="M149" i="11" s="1"/>
  <c r="L254" i="11"/>
  <c r="K256" i="11"/>
  <c r="K257" i="11" s="1"/>
  <c r="K247" i="11"/>
  <c r="K248" i="11" s="1"/>
  <c r="L244" i="11"/>
  <c r="L198" i="11"/>
  <c r="K206" i="11"/>
  <c r="K207" i="11" s="1"/>
  <c r="L167" i="11"/>
  <c r="M167" i="11" s="1"/>
  <c r="L150" i="11"/>
  <c r="M150" i="11" s="1"/>
  <c r="L134" i="11"/>
  <c r="M134" i="11" s="1"/>
  <c r="L86" i="11"/>
  <c r="M86" i="11" s="1"/>
  <c r="L52" i="11"/>
  <c r="M52" i="11" s="1"/>
  <c r="L30" i="11"/>
  <c r="M30" i="11" s="1"/>
  <c r="L272" i="11"/>
  <c r="M272" i="11" s="1"/>
  <c r="L85" i="11"/>
  <c r="M85" i="11" s="1"/>
  <c r="L181" i="11"/>
  <c r="M181" i="11" s="1"/>
  <c r="M299" i="11"/>
  <c r="M236" i="11"/>
  <c r="K193" i="11"/>
  <c r="K194" i="11" s="1"/>
  <c r="L190" i="11"/>
  <c r="M156" i="11"/>
  <c r="M140" i="11"/>
  <c r="M92" i="11"/>
  <c r="M37" i="11"/>
  <c r="M38" i="11"/>
  <c r="K275" i="11"/>
  <c r="K276" i="11" s="1"/>
  <c r="L269" i="11"/>
  <c r="F22" i="5"/>
  <c r="F20" i="5"/>
  <c r="M107" i="11"/>
  <c r="M201" i="11"/>
  <c r="K174" i="11"/>
  <c r="K175" i="11" s="1"/>
  <c r="L130" i="11"/>
  <c r="M35" i="11"/>
  <c r="K282" i="11"/>
  <c r="K283" i="11" s="1"/>
  <c r="L280" i="11"/>
  <c r="F21" i="5"/>
  <c r="K214" i="11"/>
  <c r="K215" i="11" s="1"/>
  <c r="L211" i="11"/>
  <c r="M168" i="11"/>
  <c r="M151" i="11"/>
  <c r="M135" i="11"/>
  <c r="M87" i="11"/>
  <c r="L34" i="11"/>
  <c r="M34" i="11" s="1"/>
  <c r="J63" i="11"/>
  <c r="L191" i="11"/>
  <c r="M191" i="11" s="1"/>
  <c r="L137" i="11"/>
  <c r="M137" i="11" s="1"/>
  <c r="L32" i="11"/>
  <c r="M32" i="11" s="1"/>
  <c r="L163" i="11"/>
  <c r="M163" i="11" s="1"/>
  <c r="L146" i="11"/>
  <c r="M146" i="11" s="1"/>
  <c r="L97" i="11"/>
  <c r="M97" i="11" s="1"/>
  <c r="L69" i="11"/>
  <c r="M69" i="11" s="1"/>
  <c r="L48" i="11"/>
  <c r="M48" i="11" s="1"/>
  <c r="L17" i="11"/>
  <c r="M17" i="11" s="1"/>
  <c r="L123" i="11"/>
  <c r="M123" i="11" s="1"/>
  <c r="L162" i="11"/>
  <c r="M162" i="11" s="1"/>
  <c r="L51" i="11"/>
  <c r="M51" i="11" s="1"/>
  <c r="L273" i="11"/>
  <c r="M273" i="11" s="1"/>
  <c r="I27" i="5"/>
  <c r="W38" i="5"/>
  <c r="I59" i="5"/>
  <c r="K30" i="5"/>
  <c r="S15" i="5"/>
  <c r="S21" i="5"/>
  <c r="T35" i="5"/>
  <c r="K38" i="5"/>
  <c r="P61" i="5"/>
  <c r="O30" i="5"/>
  <c r="K47" i="5"/>
  <c r="W47" i="5"/>
  <c r="O38" i="5"/>
  <c r="O20" i="5"/>
  <c r="O23" i="5"/>
  <c r="W23" i="5"/>
  <c r="Y23" i="5" s="1"/>
  <c r="N59" i="5"/>
  <c r="W12" i="5"/>
  <c r="D44" i="5"/>
  <c r="D59" i="5"/>
  <c r="S35" i="5"/>
  <c r="R61" i="5"/>
  <c r="M61" i="5"/>
  <c r="M62" i="5" s="1"/>
  <c r="M64" i="5" s="1"/>
  <c r="W9" i="5"/>
  <c r="O10" i="5"/>
  <c r="W10" i="5"/>
  <c r="W11" i="5"/>
  <c r="K12" i="5"/>
  <c r="W14" i="5"/>
  <c r="W15" i="5"/>
  <c r="W20" i="5"/>
  <c r="W21" i="5"/>
  <c r="K44" i="5"/>
  <c r="S59" i="5"/>
  <c r="S22" i="5"/>
  <c r="Y22" i="5" s="1"/>
  <c r="Y58" i="5"/>
  <c r="L27" i="5"/>
  <c r="L61" i="5" s="1"/>
  <c r="L62" i="5" s="1"/>
  <c r="L64" i="5" s="1"/>
  <c r="K8" i="5"/>
  <c r="K9" i="5"/>
  <c r="O9" i="5"/>
  <c r="K10" i="5"/>
  <c r="K11" i="5"/>
  <c r="S11" i="5"/>
  <c r="O12" i="5"/>
  <c r="O13" i="5"/>
  <c r="S13" i="5"/>
  <c r="K14" i="5"/>
  <c r="O14" i="5"/>
  <c r="K15" i="5"/>
  <c r="H61" i="5"/>
  <c r="H62" i="5" s="1"/>
  <c r="H64" i="5" s="1"/>
  <c r="K25" i="5"/>
  <c r="O25" i="5"/>
  <c r="S33" i="5"/>
  <c r="Y33" i="5" s="1"/>
  <c r="K27" i="5"/>
  <c r="N61" i="5"/>
  <c r="N62" i="5" s="1"/>
  <c r="N64" i="5" s="1"/>
  <c r="O7" i="5"/>
  <c r="R62" i="5"/>
  <c r="R64" i="5" s="1"/>
  <c r="K59" i="5"/>
  <c r="V61" i="5"/>
  <c r="V62" i="5" s="1"/>
  <c r="V64" i="5" s="1"/>
  <c r="T61" i="5"/>
  <c r="T62" i="5" s="1"/>
  <c r="T64" i="5" s="1"/>
  <c r="S27" i="5"/>
  <c r="W27" i="5"/>
  <c r="W59" i="5"/>
  <c r="Q61" i="5"/>
  <c r="O59" i="5"/>
  <c r="K20" i="5"/>
  <c r="S10" i="5"/>
  <c r="Y10" i="5" s="1"/>
  <c r="S14" i="5"/>
  <c r="S20" i="5"/>
  <c r="S7" i="5"/>
  <c r="O8" i="5"/>
  <c r="S26" i="5"/>
  <c r="Y26" i="5" s="1"/>
  <c r="S31" i="5"/>
  <c r="S47" i="5"/>
  <c r="S55" i="5"/>
  <c r="Y55" i="5" s="1"/>
  <c r="S49" i="5"/>
  <c r="Y49" i="5" s="1"/>
  <c r="S57" i="5"/>
  <c r="Y57" i="5" s="1"/>
  <c r="Y48" i="5"/>
  <c r="S24" i="5"/>
  <c r="Y24" i="5" s="1"/>
  <c r="S40" i="5"/>
  <c r="Y40" i="5" s="1"/>
  <c r="S42" i="5"/>
  <c r="Y42" i="5" s="1"/>
  <c r="J61" i="5"/>
  <c r="J62" i="5" s="1"/>
  <c r="J64" i="5" s="1"/>
  <c r="Y56" i="5"/>
  <c r="Y34" i="5"/>
  <c r="K7" i="5"/>
  <c r="W35" i="5"/>
  <c r="W44" i="5"/>
  <c r="P62" i="5"/>
  <c r="P64" i="5" s="1"/>
  <c r="K16" i="5"/>
  <c r="K35" i="5"/>
  <c r="O35" i="5"/>
  <c r="O44" i="5"/>
  <c r="S44" i="5"/>
  <c r="Y15" i="5"/>
  <c r="Y54" i="5"/>
  <c r="Y43" i="5"/>
  <c r="Y50" i="5"/>
  <c r="Y39" i="5"/>
  <c r="S8" i="5"/>
  <c r="W8" i="5"/>
  <c r="S9" i="5"/>
  <c r="O11" i="5"/>
  <c r="S38" i="5"/>
  <c r="S51" i="5"/>
  <c r="Y51" i="5" s="1"/>
  <c r="S53" i="5"/>
  <c r="Y53" i="5" s="1"/>
  <c r="Y32" i="5"/>
  <c r="Y52" i="5"/>
  <c r="Y41" i="5"/>
  <c r="S12" i="5"/>
  <c r="Y31" i="5"/>
  <c r="D16" i="5"/>
  <c r="D27" i="5"/>
  <c r="D35" i="5"/>
  <c r="B31" i="4"/>
  <c r="B42" i="4"/>
  <c r="C47" i="4"/>
  <c r="C50" i="4" s="1"/>
  <c r="C53" i="4"/>
  <c r="O16" i="5"/>
  <c r="D47" i="4"/>
  <c r="D50" i="4" s="1"/>
  <c r="D53" i="4"/>
  <c r="U61" i="5"/>
  <c r="I61" i="5"/>
  <c r="I62" i="5" s="1"/>
  <c r="I64" i="5" s="1"/>
  <c r="D37" i="4"/>
  <c r="C37" i="4"/>
  <c r="W7" i="5"/>
  <c r="U16" i="5"/>
  <c r="Q16" i="5"/>
  <c r="P203" i="8" l="1"/>
  <c r="Q117" i="8"/>
  <c r="R117" i="8" s="1"/>
  <c r="S117" i="8" s="1"/>
  <c r="T117" i="8" s="1"/>
  <c r="U117" i="8" s="1"/>
  <c r="T142" i="8"/>
  <c r="T73" i="8"/>
  <c r="T131" i="8" s="1"/>
  <c r="T97" i="8"/>
  <c r="T74" i="8"/>
  <c r="T75" i="8" s="1"/>
  <c r="T118" i="8"/>
  <c r="U118" i="8" s="1"/>
  <c r="T119" i="8"/>
  <c r="U119" i="8" s="1"/>
  <c r="P207" i="8"/>
  <c r="Q126" i="8"/>
  <c r="P127" i="8"/>
  <c r="T88" i="8"/>
  <c r="U88" i="8" s="1"/>
  <c r="P206" i="8"/>
  <c r="P132" i="8"/>
  <c r="P130" i="8" s="1"/>
  <c r="Q114" i="8"/>
  <c r="W6" i="8"/>
  <c r="W7" i="8"/>
  <c r="X1" i="8"/>
  <c r="Q87" i="8"/>
  <c r="R87" i="8" s="1"/>
  <c r="S87" i="8" s="1"/>
  <c r="T87" i="8" s="1"/>
  <c r="U87" i="8" s="1"/>
  <c r="P91" i="8"/>
  <c r="T83" i="8"/>
  <c r="X138" i="8"/>
  <c r="Y54" i="8"/>
  <c r="T120" i="8"/>
  <c r="P204" i="8"/>
  <c r="Q110" i="8"/>
  <c r="P111" i="8"/>
  <c r="P201" i="8"/>
  <c r="P99" i="8"/>
  <c r="P100" i="8" s="1"/>
  <c r="P86" i="8"/>
  <c r="Q82" i="8"/>
  <c r="P93" i="8"/>
  <c r="P94" i="8"/>
  <c r="N205" i="8"/>
  <c r="N197" i="8" s="1"/>
  <c r="N198" i="8" s="1"/>
  <c r="O123" i="8"/>
  <c r="S97" i="8"/>
  <c r="T90" i="8"/>
  <c r="U90" i="8" s="1"/>
  <c r="U137" i="8"/>
  <c r="U72" i="8"/>
  <c r="V52" i="8"/>
  <c r="T84" i="8"/>
  <c r="U84" i="8" s="1"/>
  <c r="O202" i="8"/>
  <c r="O92" i="8"/>
  <c r="O98" i="8"/>
  <c r="S157" i="8"/>
  <c r="T157" i="8" s="1"/>
  <c r="T89" i="8"/>
  <c r="U89" i="8" s="1"/>
  <c r="S95" i="8"/>
  <c r="S96" i="8"/>
  <c r="F25" i="5"/>
  <c r="L174" i="11"/>
  <c r="L175" i="11" s="1"/>
  <c r="M130" i="11"/>
  <c r="M280" i="11"/>
  <c r="L282" i="11"/>
  <c r="L283" i="11" s="1"/>
  <c r="M190" i="11"/>
  <c r="L193" i="11"/>
  <c r="L194" i="11" s="1"/>
  <c r="L55" i="11"/>
  <c r="L56" i="11" s="1"/>
  <c r="M45" i="11"/>
  <c r="L109" i="11"/>
  <c r="L110" i="11" s="1"/>
  <c r="M104" i="11"/>
  <c r="L125" i="11"/>
  <c r="L126" i="11" s="1"/>
  <c r="M122" i="11"/>
  <c r="L214" i="11"/>
  <c r="L215" i="11" s="1"/>
  <c r="M211" i="11"/>
  <c r="M269" i="11"/>
  <c r="L275" i="11"/>
  <c r="L276" i="11" s="1"/>
  <c r="M60" i="11"/>
  <c r="L62" i="11"/>
  <c r="M165" i="11"/>
  <c r="M49" i="11"/>
  <c r="M159" i="11"/>
  <c r="M93" i="11"/>
  <c r="M172" i="11"/>
  <c r="M145" i="11"/>
  <c r="M15" i="11"/>
  <c r="L20" i="11"/>
  <c r="L21" i="11" s="1"/>
  <c r="M158" i="11"/>
  <c r="M47" i="11"/>
  <c r="M53" i="11"/>
  <c r="M164" i="11"/>
  <c r="M300" i="11"/>
  <c r="M28" i="11"/>
  <c r="M261" i="11"/>
  <c r="L263" i="11"/>
  <c r="L264" i="11" s="1"/>
  <c r="L239" i="11"/>
  <c r="L240" i="11" s="1"/>
  <c r="M234" i="11"/>
  <c r="M180" i="11"/>
  <c r="L184" i="11"/>
  <c r="L185" i="11" s="1"/>
  <c r="L222" i="11"/>
  <c r="L223" i="11" s="1"/>
  <c r="M220" i="11"/>
  <c r="J72" i="11"/>
  <c r="J73" i="11" s="1"/>
  <c r="L206" i="11"/>
  <c r="L207" i="11" s="1"/>
  <c r="M198" i="11"/>
  <c r="M254" i="11"/>
  <c r="L256" i="11"/>
  <c r="L257" i="11" s="1"/>
  <c r="K72" i="11"/>
  <c r="K73" i="11" s="1"/>
  <c r="K63" i="11"/>
  <c r="M235" i="11"/>
  <c r="M245" i="11"/>
  <c r="M84" i="11"/>
  <c r="L99" i="11"/>
  <c r="L100" i="11" s="1"/>
  <c r="M160" i="11"/>
  <c r="M96" i="11"/>
  <c r="M36" i="11"/>
  <c r="M171" i="11"/>
  <c r="M33" i="11"/>
  <c r="M203" i="11"/>
  <c r="M153" i="11"/>
  <c r="M308" i="11"/>
  <c r="L310" i="11"/>
  <c r="L311" i="11" s="1"/>
  <c r="M50" i="11"/>
  <c r="M204" i="11"/>
  <c r="M77" i="11"/>
  <c r="L79" i="11"/>
  <c r="L80" i="11" s="1"/>
  <c r="M271" i="11"/>
  <c r="M29" i="11"/>
  <c r="M202" i="11"/>
  <c r="M89" i="11"/>
  <c r="N89" i="11" s="1"/>
  <c r="M70" i="11"/>
  <c r="M297" i="11"/>
  <c r="L302" i="11"/>
  <c r="L303" i="11" s="1"/>
  <c r="L229" i="11"/>
  <c r="L230" i="11" s="1"/>
  <c r="M227" i="11"/>
  <c r="N299" i="11"/>
  <c r="M244" i="11"/>
  <c r="L247" i="11"/>
  <c r="L248" i="11" s="1"/>
  <c r="N182" i="11"/>
  <c r="M25" i="11"/>
  <c r="L40" i="11"/>
  <c r="L41" i="11" s="1"/>
  <c r="M8" i="11"/>
  <c r="M6" i="11"/>
  <c r="M11" i="11"/>
  <c r="M12" i="11"/>
  <c r="M7" i="11"/>
  <c r="N1" i="11"/>
  <c r="N137" i="11" s="1"/>
  <c r="M95" i="11"/>
  <c r="N95" i="11" s="1"/>
  <c r="M270" i="11"/>
  <c r="M133" i="11"/>
  <c r="N133" i="11" s="1"/>
  <c r="M287" i="11"/>
  <c r="L289" i="11"/>
  <c r="L290" i="11" s="1"/>
  <c r="M136" i="11"/>
  <c r="M18" i="11"/>
  <c r="N18" i="11" s="1"/>
  <c r="M94" i="11"/>
  <c r="N94" i="11" s="1"/>
  <c r="M115" i="11"/>
  <c r="L117" i="11"/>
  <c r="L118" i="11" s="1"/>
  <c r="M170" i="11"/>
  <c r="N170" i="11" s="1"/>
  <c r="M132" i="11"/>
  <c r="N132" i="11" s="1"/>
  <c r="M298" i="11"/>
  <c r="N298" i="11" s="1"/>
  <c r="M147" i="11"/>
  <c r="M166" i="11"/>
  <c r="N166" i="11" s="1"/>
  <c r="M105" i="11"/>
  <c r="N105" i="11" s="1"/>
  <c r="M26" i="11"/>
  <c r="N26" i="11" s="1"/>
  <c r="Y30" i="5"/>
  <c r="Y21" i="5"/>
  <c r="Y38" i="5"/>
  <c r="Y35" i="5"/>
  <c r="Y25" i="5"/>
  <c r="Y47" i="5"/>
  <c r="K61" i="5"/>
  <c r="K62" i="5" s="1"/>
  <c r="Y14" i="5"/>
  <c r="D61" i="5"/>
  <c r="D62" i="5" s="1"/>
  <c r="D64" i="5" s="1"/>
  <c r="S61" i="5"/>
  <c r="Y12" i="5"/>
  <c r="Y8" i="5"/>
  <c r="Y20" i="5"/>
  <c r="Y44" i="5"/>
  <c r="Y59" i="5"/>
  <c r="Y11" i="5"/>
  <c r="W61" i="5"/>
  <c r="Y13" i="5"/>
  <c r="Y9" i="5"/>
  <c r="O27" i="5"/>
  <c r="Y27" i="5" s="1"/>
  <c r="Y7" i="5"/>
  <c r="Q62" i="5"/>
  <c r="Q64" i="5" s="1"/>
  <c r="S16" i="5"/>
  <c r="U62" i="5"/>
  <c r="U64" i="5" s="1"/>
  <c r="W16" i="5"/>
  <c r="W62" i="5" s="1"/>
  <c r="W64" i="5" s="1"/>
  <c r="T96" i="8" l="1"/>
  <c r="V90" i="8"/>
  <c r="Y1" i="8"/>
  <c r="X6" i="8"/>
  <c r="X7" i="8"/>
  <c r="U83" i="8"/>
  <c r="V83" i="8" s="1"/>
  <c r="R126" i="8"/>
  <c r="Q127" i="8"/>
  <c r="T95" i="8"/>
  <c r="V84" i="8"/>
  <c r="Y138" i="8"/>
  <c r="Z54" i="8"/>
  <c r="V88" i="8"/>
  <c r="V137" i="8"/>
  <c r="V72" i="8"/>
  <c r="W52" i="8"/>
  <c r="R110" i="8"/>
  <c r="Q111" i="8"/>
  <c r="Q132" i="8"/>
  <c r="Q130" i="8" s="1"/>
  <c r="R114" i="8"/>
  <c r="V117" i="8"/>
  <c r="U142" i="8"/>
  <c r="U74" i="8"/>
  <c r="U75" i="8" s="1"/>
  <c r="U96" i="8"/>
  <c r="U73" i="8"/>
  <c r="U131" i="8" s="1"/>
  <c r="U157" i="8"/>
  <c r="O205" i="8"/>
  <c r="O197" i="8" s="1"/>
  <c r="O198" i="8" s="1"/>
  <c r="P123" i="8"/>
  <c r="Q91" i="8"/>
  <c r="Q98" i="8" s="1"/>
  <c r="Q99" i="8"/>
  <c r="Q100" i="8" s="1"/>
  <c r="R82" i="8"/>
  <c r="Q93" i="8"/>
  <c r="Q94" i="8"/>
  <c r="U85" i="8"/>
  <c r="V85" i="8" s="1"/>
  <c r="U120" i="8"/>
  <c r="V120" i="8" s="1"/>
  <c r="P202" i="8"/>
  <c r="P92" i="8"/>
  <c r="P98" i="8"/>
  <c r="N147" i="11"/>
  <c r="N136" i="11"/>
  <c r="N270" i="11"/>
  <c r="N155" i="11"/>
  <c r="N27" i="11"/>
  <c r="N150" i="11"/>
  <c r="N38" i="11"/>
  <c r="M302" i="11"/>
  <c r="M303" i="11" s="1"/>
  <c r="N297" i="11"/>
  <c r="N29" i="11"/>
  <c r="N204" i="11"/>
  <c r="N153" i="11"/>
  <c r="N171" i="11"/>
  <c r="N91" i="11"/>
  <c r="M256" i="11"/>
  <c r="M257" i="11" s="1"/>
  <c r="N254" i="11"/>
  <c r="N272" i="11"/>
  <c r="N35" i="11"/>
  <c r="N48" i="11"/>
  <c r="N273" i="11"/>
  <c r="N138" i="11"/>
  <c r="N131" i="11"/>
  <c r="N151" i="11"/>
  <c r="N162" i="11"/>
  <c r="N53" i="11"/>
  <c r="M20" i="11"/>
  <c r="M21" i="11" s="1"/>
  <c r="N15" i="11"/>
  <c r="N159" i="11"/>
  <c r="N154" i="11"/>
  <c r="N141" i="11"/>
  <c r="N86" i="11"/>
  <c r="M275" i="11"/>
  <c r="M276" i="11" s="1"/>
  <c r="N269" i="11"/>
  <c r="N191" i="11"/>
  <c r="M125" i="11"/>
  <c r="M126" i="11" s="1"/>
  <c r="N122" i="11"/>
  <c r="M109" i="11"/>
  <c r="M110" i="11" s="1"/>
  <c r="N104" i="11"/>
  <c r="M55" i="11"/>
  <c r="M56" i="11" s="1"/>
  <c r="N45" i="11"/>
  <c r="N190" i="11"/>
  <c r="M193" i="11"/>
  <c r="M194" i="11" s="1"/>
  <c r="N168" i="11"/>
  <c r="N123" i="11"/>
  <c r="N115" i="11"/>
  <c r="M117" i="11"/>
  <c r="M118" i="11" s="1"/>
  <c r="N88" i="11"/>
  <c r="N149" i="11"/>
  <c r="N30" i="11"/>
  <c r="N227" i="11"/>
  <c r="M229" i="11"/>
  <c r="M230" i="11" s="1"/>
  <c r="N70" i="11"/>
  <c r="N271" i="11"/>
  <c r="N50" i="11"/>
  <c r="N203" i="11"/>
  <c r="N36" i="11"/>
  <c r="N84" i="11"/>
  <c r="M99" i="11"/>
  <c r="M100" i="11" s="1"/>
  <c r="M206" i="11"/>
  <c r="M207" i="11" s="1"/>
  <c r="N198" i="11"/>
  <c r="N236" i="11"/>
  <c r="N135" i="11"/>
  <c r="N51" i="11"/>
  <c r="N199" i="11"/>
  <c r="M184" i="11"/>
  <c r="M185" i="11" s="1"/>
  <c r="N180" i="11"/>
  <c r="N169" i="11"/>
  <c r="N237" i="11"/>
  <c r="J313" i="11"/>
  <c r="N28" i="11"/>
  <c r="N47" i="11"/>
  <c r="N145" i="11"/>
  <c r="N49" i="11"/>
  <c r="N106" i="11"/>
  <c r="N200" i="11"/>
  <c r="N85" i="11"/>
  <c r="N201" i="11"/>
  <c r="N17" i="11"/>
  <c r="N37" i="11"/>
  <c r="N34" i="11"/>
  <c r="M174" i="11"/>
  <c r="M175" i="11" s="1"/>
  <c r="N130" i="11"/>
  <c r="N287" i="11"/>
  <c r="M289" i="11"/>
  <c r="M290" i="11" s="1"/>
  <c r="N33" i="11"/>
  <c r="N96" i="11"/>
  <c r="N245" i="11"/>
  <c r="N140" i="11"/>
  <c r="N87" i="11"/>
  <c r="M222" i="11"/>
  <c r="M223" i="11" s="1"/>
  <c r="N220" i="11"/>
  <c r="M239" i="11"/>
  <c r="M240" i="11" s="1"/>
  <c r="N234" i="11"/>
  <c r="N167" i="11"/>
  <c r="N32" i="11"/>
  <c r="N300" i="11"/>
  <c r="N158" i="11"/>
  <c r="N172" i="11"/>
  <c r="N165" i="11"/>
  <c r="N144" i="11"/>
  <c r="L63" i="11"/>
  <c r="N92" i="11"/>
  <c r="M214" i="11"/>
  <c r="M215" i="11" s="1"/>
  <c r="N211" i="11"/>
  <c r="N142" i="11"/>
  <c r="N143" i="11"/>
  <c r="N68" i="11"/>
  <c r="N52" i="11"/>
  <c r="N25" i="11"/>
  <c r="M40" i="11"/>
  <c r="M41" i="11" s="1"/>
  <c r="N12" i="11"/>
  <c r="N7" i="11"/>
  <c r="N6" i="11"/>
  <c r="O1" i="11"/>
  <c r="N8" i="11"/>
  <c r="N11" i="11"/>
  <c r="N90" i="11"/>
  <c r="N139" i="11"/>
  <c r="O139" i="11" s="1"/>
  <c r="N244" i="11"/>
  <c r="M247" i="11"/>
  <c r="M248" i="11" s="1"/>
  <c r="N156" i="11"/>
  <c r="N202" i="11"/>
  <c r="O202" i="11" s="1"/>
  <c r="M79" i="11"/>
  <c r="M80" i="11" s="1"/>
  <c r="N77" i="11"/>
  <c r="N308" i="11"/>
  <c r="M310" i="11"/>
  <c r="M311" i="11" s="1"/>
  <c r="K313" i="11"/>
  <c r="N160" i="11"/>
  <c r="N235" i="11"/>
  <c r="N134" i="11"/>
  <c r="O134" i="11" s="1"/>
  <c r="N107" i="11"/>
  <c r="O107" i="11" s="1"/>
  <c r="N163" i="11"/>
  <c r="N146" i="11"/>
  <c r="M263" i="11"/>
  <c r="M264" i="11" s="1"/>
  <c r="N261" i="11"/>
  <c r="N181" i="11"/>
  <c r="N69" i="11"/>
  <c r="N164" i="11"/>
  <c r="O164" i="11" s="1"/>
  <c r="N93" i="11"/>
  <c r="O93" i="11" s="1"/>
  <c r="N16" i="11"/>
  <c r="N31" i="11"/>
  <c r="N60" i="11"/>
  <c r="M62" i="11"/>
  <c r="N148" i="11"/>
  <c r="N157" i="11"/>
  <c r="N46" i="11"/>
  <c r="O46" i="11" s="1"/>
  <c r="M282" i="11"/>
  <c r="M283" i="11" s="1"/>
  <c r="N280" i="11"/>
  <c r="N97" i="11"/>
  <c r="N152" i="11"/>
  <c r="O152" i="11" s="1"/>
  <c r="S62" i="5"/>
  <c r="S64" i="5" s="1"/>
  <c r="O61" i="5"/>
  <c r="Y16" i="5"/>
  <c r="K64" i="5"/>
  <c r="W117" i="8" l="1"/>
  <c r="S110" i="8"/>
  <c r="R111" i="8"/>
  <c r="S114" i="8"/>
  <c r="R132" i="8"/>
  <c r="R130" i="8" s="1"/>
  <c r="P205" i="8"/>
  <c r="P197" i="8" s="1"/>
  <c r="P198" i="8" s="1"/>
  <c r="Q123" i="8"/>
  <c r="U95" i="8"/>
  <c r="V142" i="8"/>
  <c r="V73" i="8"/>
  <c r="V131" i="8" s="1"/>
  <c r="V97" i="8"/>
  <c r="V74" i="8"/>
  <c r="V75" i="8" s="1"/>
  <c r="V95" i="8"/>
  <c r="V96" i="8"/>
  <c r="Z138" i="8"/>
  <c r="AA54" i="8"/>
  <c r="V89" i="8"/>
  <c r="W89" i="8" s="1"/>
  <c r="Z1" i="8"/>
  <c r="Y7" i="8"/>
  <c r="Y6" i="8"/>
  <c r="V119" i="8"/>
  <c r="W119" i="8" s="1"/>
  <c r="W137" i="8"/>
  <c r="X52" i="8"/>
  <c r="W72" i="8"/>
  <c r="W85" i="8"/>
  <c r="R99" i="8"/>
  <c r="R100" i="8" s="1"/>
  <c r="S82" i="8"/>
  <c r="R93" i="8"/>
  <c r="R91" i="8"/>
  <c r="R98" i="8" s="1"/>
  <c r="R94" i="8"/>
  <c r="U97" i="8"/>
  <c r="S126" i="8"/>
  <c r="R127" i="8"/>
  <c r="V118" i="8"/>
  <c r="V87" i="8"/>
  <c r="W87" i="8" s="1"/>
  <c r="N263" i="11"/>
  <c r="N264" i="11" s="1"/>
  <c r="O261" i="11"/>
  <c r="N62" i="11"/>
  <c r="O60" i="11"/>
  <c r="O11" i="11"/>
  <c r="O7" i="11"/>
  <c r="O12" i="11"/>
  <c r="O6" i="11"/>
  <c r="P1" i="11"/>
  <c r="P134" i="11" s="1"/>
  <c r="O8" i="11"/>
  <c r="O133" i="11"/>
  <c r="O143" i="11"/>
  <c r="O165" i="11"/>
  <c r="P165" i="11" s="1"/>
  <c r="N222" i="11"/>
  <c r="N223" i="11" s="1"/>
  <c r="O220" i="11"/>
  <c r="N282" i="11"/>
  <c r="N283" i="11" s="1"/>
  <c r="O280" i="11"/>
  <c r="O148" i="11"/>
  <c r="P148" i="11" s="1"/>
  <c r="O16" i="11"/>
  <c r="O181" i="11"/>
  <c r="P181" i="11" s="1"/>
  <c r="O163" i="11"/>
  <c r="P163" i="11" s="1"/>
  <c r="O160" i="11"/>
  <c r="P160" i="11" s="1"/>
  <c r="N79" i="11"/>
  <c r="N80" i="11" s="1"/>
  <c r="O77" i="11"/>
  <c r="O299" i="11"/>
  <c r="P299" i="11" s="1"/>
  <c r="O52" i="11"/>
  <c r="P52" i="11" s="1"/>
  <c r="N214" i="11"/>
  <c r="N215" i="11" s="1"/>
  <c r="O211" i="11"/>
  <c r="O158" i="11"/>
  <c r="P158" i="11" s="1"/>
  <c r="O234" i="11"/>
  <c r="N239" i="11"/>
  <c r="N240" i="11" s="1"/>
  <c r="O87" i="11"/>
  <c r="P87" i="11" s="1"/>
  <c r="O33" i="11"/>
  <c r="P33" i="11" s="1"/>
  <c r="O132" i="11"/>
  <c r="P132" i="11" s="1"/>
  <c r="O37" i="11"/>
  <c r="P37" i="11" s="1"/>
  <c r="O200" i="11"/>
  <c r="P200" i="11" s="1"/>
  <c r="O47" i="11"/>
  <c r="P47" i="11" s="1"/>
  <c r="O169" i="11"/>
  <c r="P169" i="11" s="1"/>
  <c r="O51" i="11"/>
  <c r="P51" i="11" s="1"/>
  <c r="O203" i="11"/>
  <c r="P203" i="11" s="1"/>
  <c r="O88" i="11"/>
  <c r="P88" i="11" s="1"/>
  <c r="O298" i="11"/>
  <c r="P298" i="11" s="1"/>
  <c r="N109" i="11"/>
  <c r="N110" i="11" s="1"/>
  <c r="O104" i="11"/>
  <c r="O191" i="11"/>
  <c r="P191" i="11" s="1"/>
  <c r="O141" i="11"/>
  <c r="P141" i="11" s="1"/>
  <c r="O131" i="11"/>
  <c r="P131" i="11" s="1"/>
  <c r="O35" i="11"/>
  <c r="P35" i="11" s="1"/>
  <c r="O91" i="11"/>
  <c r="P91" i="11" s="1"/>
  <c r="O29" i="11"/>
  <c r="P29" i="11" s="1"/>
  <c r="O150" i="11"/>
  <c r="P150" i="11" s="1"/>
  <c r="O136" i="11"/>
  <c r="P136" i="11" s="1"/>
  <c r="O182" i="11"/>
  <c r="P182" i="11" s="1"/>
  <c r="N247" i="11"/>
  <c r="N248" i="11" s="1"/>
  <c r="O244" i="11"/>
  <c r="O68" i="11"/>
  <c r="P68" i="11" s="1"/>
  <c r="O144" i="11"/>
  <c r="P144" i="11" s="1"/>
  <c r="O300" i="11"/>
  <c r="P300" i="11" s="1"/>
  <c r="O140" i="11"/>
  <c r="P140" i="11" s="1"/>
  <c r="O89" i="11"/>
  <c r="P89" i="11" s="1"/>
  <c r="N174" i="11"/>
  <c r="N175" i="11" s="1"/>
  <c r="O130" i="11"/>
  <c r="O17" i="11"/>
  <c r="P17" i="11" s="1"/>
  <c r="O106" i="11"/>
  <c r="P106" i="11" s="1"/>
  <c r="O28" i="11"/>
  <c r="P28" i="11" s="1"/>
  <c r="N184" i="11"/>
  <c r="N185" i="11" s="1"/>
  <c r="O180" i="11"/>
  <c r="O135" i="11"/>
  <c r="P135" i="11" s="1"/>
  <c r="O50" i="11"/>
  <c r="P50" i="11" s="1"/>
  <c r="N229" i="11"/>
  <c r="N230" i="11" s="1"/>
  <c r="O227" i="11"/>
  <c r="O95" i="11"/>
  <c r="P95" i="11" s="1"/>
  <c r="O26" i="11"/>
  <c r="P26" i="11" s="1"/>
  <c r="O190" i="11"/>
  <c r="N193" i="11"/>
  <c r="N194" i="11" s="1"/>
  <c r="N275" i="11"/>
  <c r="N276" i="11" s="1"/>
  <c r="O269" i="11"/>
  <c r="O154" i="11"/>
  <c r="P154" i="11" s="1"/>
  <c r="O53" i="11"/>
  <c r="P53" i="11" s="1"/>
  <c r="O138" i="11"/>
  <c r="P138" i="11" s="1"/>
  <c r="O272" i="11"/>
  <c r="P272" i="11" s="1"/>
  <c r="O171" i="11"/>
  <c r="P171" i="11" s="1"/>
  <c r="N302" i="11"/>
  <c r="N303" i="11" s="1"/>
  <c r="O297" i="11"/>
  <c r="O27" i="11"/>
  <c r="P27" i="11" s="1"/>
  <c r="O147" i="11"/>
  <c r="P147" i="11" s="1"/>
  <c r="O236" i="11"/>
  <c r="P236" i="11" s="1"/>
  <c r="O84" i="11"/>
  <c r="N99" i="11"/>
  <c r="N100" i="11" s="1"/>
  <c r="O271" i="11"/>
  <c r="P271" i="11" s="1"/>
  <c r="O30" i="11"/>
  <c r="P30" i="11" s="1"/>
  <c r="O123" i="11"/>
  <c r="P123" i="11" s="1"/>
  <c r="O45" i="11"/>
  <c r="N55" i="11"/>
  <c r="N56" i="11" s="1"/>
  <c r="N125" i="11"/>
  <c r="N126" i="11" s="1"/>
  <c r="O122" i="11"/>
  <c r="O159" i="11"/>
  <c r="P159" i="11" s="1"/>
  <c r="O162" i="11"/>
  <c r="P162" i="11" s="1"/>
  <c r="O273" i="11"/>
  <c r="P273" i="11" s="1"/>
  <c r="N256" i="11"/>
  <c r="N257" i="11" s="1"/>
  <c r="O254" i="11"/>
  <c r="O153" i="11"/>
  <c r="P153" i="11" s="1"/>
  <c r="O155" i="11"/>
  <c r="P155" i="11" s="1"/>
  <c r="O18" i="11"/>
  <c r="P18" i="11" s="1"/>
  <c r="O105" i="11"/>
  <c r="P105" i="11" s="1"/>
  <c r="M63" i="11"/>
  <c r="P107" i="11"/>
  <c r="P46" i="11"/>
  <c r="P164" i="11"/>
  <c r="P139" i="11"/>
  <c r="N40" i="11"/>
  <c r="N41" i="11" s="1"/>
  <c r="O25" i="11"/>
  <c r="O92" i="11"/>
  <c r="P92" i="11" s="1"/>
  <c r="O32" i="11"/>
  <c r="P32" i="11" s="1"/>
  <c r="O245" i="11"/>
  <c r="P245" i="11" s="1"/>
  <c r="O201" i="11"/>
  <c r="P201" i="11" s="1"/>
  <c r="O49" i="11"/>
  <c r="P49" i="11" s="1"/>
  <c r="O97" i="11"/>
  <c r="P97" i="11" s="1"/>
  <c r="O157" i="11"/>
  <c r="P157" i="11" s="1"/>
  <c r="O31" i="11"/>
  <c r="P31" i="11" s="1"/>
  <c r="O69" i="11"/>
  <c r="P69" i="11" s="1"/>
  <c r="O146" i="11"/>
  <c r="P146" i="11" s="1"/>
  <c r="O235" i="11"/>
  <c r="P235" i="11" s="1"/>
  <c r="N310" i="11"/>
  <c r="N311" i="11" s="1"/>
  <c r="O308" i="11"/>
  <c r="O156" i="11"/>
  <c r="P156" i="11" s="1"/>
  <c r="O90" i="11"/>
  <c r="P90" i="11" s="1"/>
  <c r="O170" i="11"/>
  <c r="P170" i="11" s="1"/>
  <c r="O94" i="11"/>
  <c r="P94" i="11" s="1"/>
  <c r="O142" i="11"/>
  <c r="P142" i="11" s="1"/>
  <c r="L72" i="11"/>
  <c r="L73" i="11" s="1"/>
  <c r="O172" i="11"/>
  <c r="P172" i="11" s="1"/>
  <c r="O167" i="11"/>
  <c r="P167" i="11" s="1"/>
  <c r="O96" i="11"/>
  <c r="P96" i="11" s="1"/>
  <c r="N289" i="11"/>
  <c r="N290" i="11" s="1"/>
  <c r="O287" i="11"/>
  <c r="O34" i="11"/>
  <c r="P34" i="11" s="1"/>
  <c r="O85" i="11"/>
  <c r="P85" i="11" s="1"/>
  <c r="O145" i="11"/>
  <c r="P145" i="11" s="1"/>
  <c r="O237" i="11"/>
  <c r="P237" i="11" s="1"/>
  <c r="O199" i="11"/>
  <c r="P199" i="11" s="1"/>
  <c r="N206" i="11"/>
  <c r="N207" i="11" s="1"/>
  <c r="O198" i="11"/>
  <c r="O36" i="11"/>
  <c r="P36" i="11" s="1"/>
  <c r="O70" i="11"/>
  <c r="P70" i="11" s="1"/>
  <c r="O149" i="11"/>
  <c r="P149" i="11" s="1"/>
  <c r="N117" i="11"/>
  <c r="N118" i="11" s="1"/>
  <c r="O115" i="11"/>
  <c r="O168" i="11"/>
  <c r="P168" i="11" s="1"/>
  <c r="O86" i="11"/>
  <c r="P86" i="11" s="1"/>
  <c r="N20" i="11"/>
  <c r="N21" i="11" s="1"/>
  <c r="O15" i="11"/>
  <c r="O151" i="11"/>
  <c r="P151" i="11" s="1"/>
  <c r="O48" i="11"/>
  <c r="P48" i="11" s="1"/>
  <c r="O204" i="11"/>
  <c r="P204" i="11" s="1"/>
  <c r="O38" i="11"/>
  <c r="P38" i="11" s="1"/>
  <c r="O270" i="11"/>
  <c r="P270" i="11" s="1"/>
  <c r="O166" i="11"/>
  <c r="P166" i="11" s="1"/>
  <c r="O137" i="11"/>
  <c r="P137" i="11" s="1"/>
  <c r="Y61" i="5"/>
  <c r="O62" i="5"/>
  <c r="R123" i="8" l="1"/>
  <c r="Q197" i="8"/>
  <c r="Q198" i="8" s="1"/>
  <c r="T110" i="8"/>
  <c r="S111" i="8"/>
  <c r="T126" i="8"/>
  <c r="S127" i="8"/>
  <c r="T114" i="8"/>
  <c r="S132" i="8"/>
  <c r="S130" i="8" s="1"/>
  <c r="W142" i="8"/>
  <c r="W97" i="8"/>
  <c r="W96" i="8"/>
  <c r="W73" i="8"/>
  <c r="W131" i="8" s="1"/>
  <c r="W74" i="8"/>
  <c r="W75" i="8" s="1"/>
  <c r="W90" i="8"/>
  <c r="AA138" i="8"/>
  <c r="AB54" i="8"/>
  <c r="W120" i="8"/>
  <c r="W83" i="8"/>
  <c r="V157" i="8"/>
  <c r="W118" i="8"/>
  <c r="S99" i="8"/>
  <c r="S100" i="8" s="1"/>
  <c r="S93" i="8"/>
  <c r="T82" i="8"/>
  <c r="S91" i="8"/>
  <c r="S98" i="8" s="1"/>
  <c r="S94" i="8"/>
  <c r="X137" i="8"/>
  <c r="X72" i="8"/>
  <c r="Y52" i="8"/>
  <c r="W84" i="8"/>
  <c r="Z7" i="8"/>
  <c r="Z6" i="8"/>
  <c r="AA1" i="8"/>
  <c r="W88" i="8"/>
  <c r="P15" i="11"/>
  <c r="O20" i="11"/>
  <c r="O21" i="11" s="1"/>
  <c r="O117" i="11"/>
  <c r="O118" i="11" s="1"/>
  <c r="P115" i="11"/>
  <c r="O289" i="11"/>
  <c r="O290" i="11" s="1"/>
  <c r="P287" i="11"/>
  <c r="P25" i="11"/>
  <c r="O40" i="11"/>
  <c r="O41" i="11" s="1"/>
  <c r="P254" i="11"/>
  <c r="O256" i="11"/>
  <c r="O257" i="11" s="1"/>
  <c r="O55" i="11"/>
  <c r="O56" i="11" s="1"/>
  <c r="P45" i="11"/>
  <c r="O193" i="11"/>
  <c r="O194" i="11" s="1"/>
  <c r="P190" i="11"/>
  <c r="O174" i="11"/>
  <c r="O175" i="11" s="1"/>
  <c r="P130" i="11"/>
  <c r="P234" i="11"/>
  <c r="O239" i="11"/>
  <c r="O240" i="11" s="1"/>
  <c r="P77" i="11"/>
  <c r="O79" i="11"/>
  <c r="O80" i="11" s="1"/>
  <c r="P143" i="11"/>
  <c r="P202" i="11"/>
  <c r="P152" i="11"/>
  <c r="O206" i="11"/>
  <c r="O207" i="11" s="1"/>
  <c r="P198" i="11"/>
  <c r="O125" i="11"/>
  <c r="O126" i="11" s="1"/>
  <c r="P122" i="11"/>
  <c r="O99" i="11"/>
  <c r="O100" i="11" s="1"/>
  <c r="P84" i="11"/>
  <c r="O275" i="11"/>
  <c r="O276" i="11" s="1"/>
  <c r="P269" i="11"/>
  <c r="Q28" i="11"/>
  <c r="Q191" i="11"/>
  <c r="Q158" i="11"/>
  <c r="P16" i="11"/>
  <c r="O222" i="11"/>
  <c r="O223" i="11" s="1"/>
  <c r="P220" i="11"/>
  <c r="P133" i="11"/>
  <c r="P261" i="11"/>
  <c r="O263" i="11"/>
  <c r="O264" i="11" s="1"/>
  <c r="Q86" i="11"/>
  <c r="Q142" i="11"/>
  <c r="Q32" i="11"/>
  <c r="Q30" i="11"/>
  <c r="O302" i="11"/>
  <c r="O303" i="11" s="1"/>
  <c r="P297" i="11"/>
  <c r="Q138" i="11"/>
  <c r="Q89" i="11"/>
  <c r="O109" i="11"/>
  <c r="O110" i="11" s="1"/>
  <c r="P104" i="11"/>
  <c r="Q87" i="11"/>
  <c r="L313" i="11"/>
  <c r="Q148" i="11"/>
  <c r="O62" i="11"/>
  <c r="P60" i="11"/>
  <c r="Q48" i="11"/>
  <c r="Q151" i="11"/>
  <c r="Q199" i="11"/>
  <c r="Q34" i="11"/>
  <c r="O310" i="11"/>
  <c r="O311" i="11" s="1"/>
  <c r="P308" i="11"/>
  <c r="Q92" i="11"/>
  <c r="Q164" i="11"/>
  <c r="M72" i="11"/>
  <c r="M73" i="11" s="1"/>
  <c r="M313" i="11" s="1"/>
  <c r="Q162" i="11"/>
  <c r="Q271" i="11"/>
  <c r="O229" i="11"/>
  <c r="O230" i="11" s="1"/>
  <c r="P227" i="11"/>
  <c r="P180" i="11"/>
  <c r="O184" i="11"/>
  <c r="O185" i="11" s="1"/>
  <c r="Q140" i="11"/>
  <c r="O247" i="11"/>
  <c r="O248" i="11" s="1"/>
  <c r="P244" i="11"/>
  <c r="Q131" i="11"/>
  <c r="Q51" i="11"/>
  <c r="O214" i="11"/>
  <c r="O215" i="11" s="1"/>
  <c r="P211" i="11"/>
  <c r="O282" i="11"/>
  <c r="O283" i="11" s="1"/>
  <c r="P280" i="11"/>
  <c r="Q165" i="11"/>
  <c r="P12" i="11"/>
  <c r="P11" i="11"/>
  <c r="P8" i="11"/>
  <c r="P7" i="11"/>
  <c r="P6" i="11"/>
  <c r="Q1" i="11"/>
  <c r="N63" i="11"/>
  <c r="N72" i="11" s="1"/>
  <c r="N73" i="11" s="1"/>
  <c r="P93" i="11"/>
  <c r="Q93" i="11" s="1"/>
  <c r="O64" i="5"/>
  <c r="Y64" i="5" s="1"/>
  <c r="Y62" i="5"/>
  <c r="X142" i="8" l="1"/>
  <c r="X73" i="8"/>
  <c r="X131" i="8" s="1"/>
  <c r="X74" i="8"/>
  <c r="X75" i="8" s="1"/>
  <c r="X89" i="8"/>
  <c r="Y89" i="8" s="1"/>
  <c r="X120" i="8"/>
  <c r="U114" i="8"/>
  <c r="T132" i="8"/>
  <c r="T130" i="8" s="1"/>
  <c r="X118" i="8"/>
  <c r="Y118" i="8" s="1"/>
  <c r="AB138" i="8"/>
  <c r="AC54" i="8"/>
  <c r="X85" i="8"/>
  <c r="X84" i="8"/>
  <c r="Y84" i="8" s="1"/>
  <c r="T99" i="8"/>
  <c r="T100" i="8" s="1"/>
  <c r="T91" i="8"/>
  <c r="T98" i="8" s="1"/>
  <c r="T93" i="8"/>
  <c r="U82" i="8"/>
  <c r="T94" i="8"/>
  <c r="X88" i="8"/>
  <c r="X119" i="8"/>
  <c r="Y119" i="8" s="1"/>
  <c r="U110" i="8"/>
  <c r="T111" i="8"/>
  <c r="AA6" i="8"/>
  <c r="AA7" i="8"/>
  <c r="AB1" i="8"/>
  <c r="X87" i="8"/>
  <c r="W157" i="8"/>
  <c r="X157" i="8" s="1"/>
  <c r="Y137" i="8"/>
  <c r="Y72" i="8"/>
  <c r="Z52" i="8"/>
  <c r="X117" i="8"/>
  <c r="X83" i="8"/>
  <c r="X90" i="8"/>
  <c r="Y90" i="8" s="1"/>
  <c r="W95" i="8"/>
  <c r="U126" i="8"/>
  <c r="T127" i="8"/>
  <c r="S123" i="8"/>
  <c r="R197" i="8"/>
  <c r="R198" i="8" s="1"/>
  <c r="P229" i="11"/>
  <c r="P230" i="11" s="1"/>
  <c r="Q227" i="11"/>
  <c r="R87" i="11"/>
  <c r="R93" i="11"/>
  <c r="Q8" i="11"/>
  <c r="Q6" i="11"/>
  <c r="Q12" i="11"/>
  <c r="Q11" i="11"/>
  <c r="R1" i="11"/>
  <c r="R34" i="11" s="1"/>
  <c r="Q7" i="11"/>
  <c r="Q150" i="11"/>
  <c r="R150" i="11" s="1"/>
  <c r="Q17" i="11"/>
  <c r="R17" i="11" s="1"/>
  <c r="Q153" i="11"/>
  <c r="R153" i="11" s="1"/>
  <c r="Q49" i="11"/>
  <c r="R49" i="11" s="1"/>
  <c r="Q94" i="11"/>
  <c r="R94" i="11" s="1"/>
  <c r="Q70" i="11"/>
  <c r="R70" i="11" s="1"/>
  <c r="Q137" i="11"/>
  <c r="R137" i="11" s="1"/>
  <c r="Q160" i="11"/>
  <c r="R160" i="11" s="1"/>
  <c r="Q200" i="11"/>
  <c r="R200" i="11" s="1"/>
  <c r="Q35" i="11"/>
  <c r="R35" i="11" s="1"/>
  <c r="Q106" i="11"/>
  <c r="R106" i="11" s="1"/>
  <c r="Q297" i="11"/>
  <c r="P302" i="11"/>
  <c r="P303" i="11" s="1"/>
  <c r="Q273" i="11"/>
  <c r="R273" i="11" s="1"/>
  <c r="Q97" i="11"/>
  <c r="R97" i="11" s="1"/>
  <c r="Q96" i="11"/>
  <c r="R96" i="11" s="1"/>
  <c r="Q33" i="11"/>
  <c r="R33" i="11" s="1"/>
  <c r="Q91" i="11"/>
  <c r="R91" i="11" s="1"/>
  <c r="Q50" i="11"/>
  <c r="R50" i="11" s="1"/>
  <c r="Q272" i="11"/>
  <c r="R272" i="11" s="1"/>
  <c r="Q123" i="11"/>
  <c r="R123" i="11" s="1"/>
  <c r="Q107" i="11"/>
  <c r="R107" i="11" s="1"/>
  <c r="Q90" i="11"/>
  <c r="R90" i="11" s="1"/>
  <c r="Q204" i="11"/>
  <c r="R204" i="11" s="1"/>
  <c r="Q181" i="11"/>
  <c r="R181" i="11" s="1"/>
  <c r="P239" i="11"/>
  <c r="P240" i="11" s="1"/>
  <c r="Q234" i="11"/>
  <c r="Q141" i="11"/>
  <c r="R141" i="11" s="1"/>
  <c r="Q171" i="11"/>
  <c r="R171" i="11" s="1"/>
  <c r="Q159" i="11"/>
  <c r="R159" i="11" s="1"/>
  <c r="Q46" i="11"/>
  <c r="R46" i="11" s="1"/>
  <c r="Q31" i="11"/>
  <c r="R31" i="11" s="1"/>
  <c r="Q270" i="11"/>
  <c r="R270" i="11" s="1"/>
  <c r="N313" i="11"/>
  <c r="Q180" i="11"/>
  <c r="P184" i="11"/>
  <c r="P185" i="11" s="1"/>
  <c r="Q308" i="11"/>
  <c r="P310" i="11"/>
  <c r="P311" i="11" s="1"/>
  <c r="R151" i="11"/>
  <c r="P282" i="11"/>
  <c r="P283" i="11" s="1"/>
  <c r="Q280" i="11"/>
  <c r="R140" i="11"/>
  <c r="R162" i="11"/>
  <c r="R199" i="11"/>
  <c r="R30" i="11"/>
  <c r="R86" i="11"/>
  <c r="Q163" i="11"/>
  <c r="R163" i="11" s="1"/>
  <c r="Q37" i="11"/>
  <c r="R37" i="11" s="1"/>
  <c r="Q244" i="11"/>
  <c r="P247" i="11"/>
  <c r="P248" i="11" s="1"/>
  <c r="Q53" i="11"/>
  <c r="R53" i="11" s="1"/>
  <c r="Q69" i="11"/>
  <c r="R69" i="11" s="1"/>
  <c r="Q167" i="11"/>
  <c r="R167" i="11" s="1"/>
  <c r="Q168" i="11"/>
  <c r="R168" i="11" s="1"/>
  <c r="Q60" i="11"/>
  <c r="P62" i="11"/>
  <c r="Q299" i="11"/>
  <c r="R299" i="11" s="1"/>
  <c r="Q203" i="11"/>
  <c r="R203" i="11" s="1"/>
  <c r="Q136" i="11"/>
  <c r="R136" i="11" s="1"/>
  <c r="Q135" i="11"/>
  <c r="R135" i="11" s="1"/>
  <c r="Q155" i="11"/>
  <c r="R155" i="11" s="1"/>
  <c r="Q146" i="11"/>
  <c r="R146" i="11" s="1"/>
  <c r="Q85" i="11"/>
  <c r="R85" i="11" s="1"/>
  <c r="Q261" i="11"/>
  <c r="P263" i="11"/>
  <c r="P264" i="11" s="1"/>
  <c r="Q16" i="11"/>
  <c r="R16" i="11" s="1"/>
  <c r="Q47" i="11"/>
  <c r="R47" i="11" s="1"/>
  <c r="Q182" i="11"/>
  <c r="R182" i="11" s="1"/>
  <c r="Q26" i="11"/>
  <c r="R26" i="11" s="1"/>
  <c r="Q27" i="11"/>
  <c r="R27" i="11" s="1"/>
  <c r="P125" i="11"/>
  <c r="P126" i="11" s="1"/>
  <c r="Q122" i="11"/>
  <c r="Q245" i="11"/>
  <c r="R245" i="11" s="1"/>
  <c r="Q145" i="11"/>
  <c r="R145" i="11" s="1"/>
  <c r="Q152" i="11"/>
  <c r="R152" i="11" s="1"/>
  <c r="Q132" i="11"/>
  <c r="R132" i="11" s="1"/>
  <c r="Q29" i="11"/>
  <c r="R29" i="11" s="1"/>
  <c r="Q190" i="11"/>
  <c r="P193" i="11"/>
  <c r="P194" i="11" s="1"/>
  <c r="Q147" i="11"/>
  <c r="R147" i="11" s="1"/>
  <c r="Q170" i="11"/>
  <c r="R170" i="11" s="1"/>
  <c r="Q237" i="11"/>
  <c r="R237" i="11" s="1"/>
  <c r="Q166" i="11"/>
  <c r="R166" i="11" s="1"/>
  <c r="P109" i="11"/>
  <c r="P110" i="11" s="1"/>
  <c r="Q104" i="11"/>
  <c r="Q68" i="11"/>
  <c r="R68" i="11" s="1"/>
  <c r="Q95" i="11"/>
  <c r="R95" i="11" s="1"/>
  <c r="Q236" i="11"/>
  <c r="R236" i="11" s="1"/>
  <c r="Q139" i="11"/>
  <c r="R139" i="11" s="1"/>
  <c r="Q156" i="11"/>
  <c r="R156" i="11" s="1"/>
  <c r="Q149" i="11"/>
  <c r="R149" i="11" s="1"/>
  <c r="Q133" i="11"/>
  <c r="R133" i="11" s="1"/>
  <c r="Q52" i="11"/>
  <c r="R52" i="11" s="1"/>
  <c r="Q88" i="11"/>
  <c r="R88" i="11" s="1"/>
  <c r="Q144" i="11"/>
  <c r="R144" i="11" s="1"/>
  <c r="Q269" i="11"/>
  <c r="P275" i="11"/>
  <c r="P276" i="11" s="1"/>
  <c r="Q84" i="11"/>
  <c r="P99" i="11"/>
  <c r="P100" i="11" s="1"/>
  <c r="Q157" i="11"/>
  <c r="R157" i="11" s="1"/>
  <c r="P206" i="11"/>
  <c r="P207" i="11" s="1"/>
  <c r="Q198" i="11"/>
  <c r="Q202" i="11"/>
  <c r="R202" i="11" s="1"/>
  <c r="Q77" i="11"/>
  <c r="P79" i="11"/>
  <c r="P80" i="11" s="1"/>
  <c r="Q169" i="11"/>
  <c r="R169" i="11" s="1"/>
  <c r="Q300" i="11"/>
  <c r="R300" i="11" s="1"/>
  <c r="Q45" i="11"/>
  <c r="P55" i="11"/>
  <c r="P56" i="11" s="1"/>
  <c r="Q254" i="11"/>
  <c r="P256" i="11"/>
  <c r="P257" i="11" s="1"/>
  <c r="Q25" i="11"/>
  <c r="P40" i="11"/>
  <c r="P41" i="11" s="1"/>
  <c r="Q172" i="11"/>
  <c r="R172" i="11" s="1"/>
  <c r="Q36" i="11"/>
  <c r="R36" i="11" s="1"/>
  <c r="Q15" i="11"/>
  <c r="P20" i="11"/>
  <c r="P21" i="11" s="1"/>
  <c r="Q134" i="11"/>
  <c r="R134" i="11" s="1"/>
  <c r="R165" i="11"/>
  <c r="R51" i="11"/>
  <c r="R271" i="11"/>
  <c r="O72" i="11"/>
  <c r="O73" i="11" s="1"/>
  <c r="O63" i="11"/>
  <c r="O313" i="11" s="1"/>
  <c r="P214" i="11"/>
  <c r="P215" i="11" s="1"/>
  <c r="Q211" i="11"/>
  <c r="R148" i="11"/>
  <c r="R138" i="11"/>
  <c r="R142" i="11"/>
  <c r="Q220" i="11"/>
  <c r="P222" i="11"/>
  <c r="P223" i="11" s="1"/>
  <c r="R191" i="11"/>
  <c r="R28" i="11"/>
  <c r="Q18" i="11"/>
  <c r="R18" i="11" s="1"/>
  <c r="Q235" i="11"/>
  <c r="R235" i="11" s="1"/>
  <c r="Q143" i="11"/>
  <c r="R143" i="11" s="1"/>
  <c r="Q298" i="11"/>
  <c r="R298" i="11" s="1"/>
  <c r="P174" i="11"/>
  <c r="P175" i="11" s="1"/>
  <c r="Q130" i="11"/>
  <c r="Q154" i="11"/>
  <c r="R154" i="11" s="1"/>
  <c r="Q105" i="11"/>
  <c r="R105" i="11" s="1"/>
  <c r="Q201" i="11"/>
  <c r="R201" i="11" s="1"/>
  <c r="Q287" i="11"/>
  <c r="P289" i="11"/>
  <c r="P290" i="11" s="1"/>
  <c r="Q115" i="11"/>
  <c r="P117" i="11"/>
  <c r="P118" i="11" s="1"/>
  <c r="Q38" i="11"/>
  <c r="R38" i="11" s="1"/>
  <c r="Z137" i="8" l="1"/>
  <c r="Z72" i="8"/>
  <c r="AA52" i="8"/>
  <c r="X96" i="8"/>
  <c r="Z90" i="8"/>
  <c r="Y87" i="8"/>
  <c r="Z87" i="8" s="1"/>
  <c r="Y88" i="8"/>
  <c r="Z88" i="8" s="1"/>
  <c r="Y85" i="8"/>
  <c r="Z85" i="8" s="1"/>
  <c r="X97" i="8"/>
  <c r="Y83" i="8"/>
  <c r="Z83" i="8" s="1"/>
  <c r="AC1" i="8"/>
  <c r="AB6" i="8"/>
  <c r="AB7" i="8"/>
  <c r="AC138" i="8"/>
  <c r="AD54" i="8"/>
  <c r="U132" i="8"/>
  <c r="U130" i="8" s="1"/>
  <c r="V114" i="8"/>
  <c r="Z119" i="8"/>
  <c r="U91" i="8"/>
  <c r="U99" i="8"/>
  <c r="U100" i="8" s="1"/>
  <c r="U93" i="8"/>
  <c r="V82" i="8"/>
  <c r="U94" i="8"/>
  <c r="Z118" i="8"/>
  <c r="T123" i="8"/>
  <c r="U123" i="8" s="1"/>
  <c r="V123" i="8" s="1"/>
  <c r="W123" i="8" s="1"/>
  <c r="X123" i="8" s="1"/>
  <c r="Y123" i="8" s="1"/>
  <c r="Z123" i="8" s="1"/>
  <c r="S197" i="8"/>
  <c r="S198" i="8" s="1"/>
  <c r="Y95" i="8"/>
  <c r="Y74" i="8"/>
  <c r="Y75" i="8" s="1"/>
  <c r="Y73" i="8"/>
  <c r="Y131" i="8" s="1"/>
  <c r="Y142" i="8"/>
  <c r="Y96" i="8"/>
  <c r="Y97" i="8"/>
  <c r="V126" i="8"/>
  <c r="U127" i="8"/>
  <c r="Y117" i="8"/>
  <c r="Z117" i="8" s="1"/>
  <c r="V110" i="8"/>
  <c r="U111" i="8"/>
  <c r="T197" i="8"/>
  <c r="T198" i="8" s="1"/>
  <c r="Y120" i="8"/>
  <c r="Z120" i="8" s="1"/>
  <c r="X95" i="8"/>
  <c r="Q256" i="11"/>
  <c r="Q257" i="11" s="1"/>
  <c r="R254" i="11"/>
  <c r="R115" i="11"/>
  <c r="Q117" i="11"/>
  <c r="Q118" i="11" s="1"/>
  <c r="Q20" i="11"/>
  <c r="Q21" i="11" s="1"/>
  <c r="R15" i="11"/>
  <c r="R25" i="11"/>
  <c r="Q40" i="11"/>
  <c r="Q41" i="11" s="1"/>
  <c r="Q55" i="11"/>
  <c r="Q56" i="11" s="1"/>
  <c r="R45" i="11"/>
  <c r="Q79" i="11"/>
  <c r="Q80" i="11" s="1"/>
  <c r="R77" i="11"/>
  <c r="Q275" i="11"/>
  <c r="Q276" i="11" s="1"/>
  <c r="R269" i="11"/>
  <c r="Q125" i="11"/>
  <c r="Q126" i="11" s="1"/>
  <c r="R122" i="11"/>
  <c r="Q263" i="11"/>
  <c r="Q264" i="11" s="1"/>
  <c r="R261" i="11"/>
  <c r="P63" i="11"/>
  <c r="P72" i="11"/>
  <c r="P73" i="11" s="1"/>
  <c r="Q302" i="11"/>
  <c r="Q303" i="11" s="1"/>
  <c r="R297" i="11"/>
  <c r="P313" i="11"/>
  <c r="R158" i="11"/>
  <c r="R48" i="11"/>
  <c r="R131" i="11"/>
  <c r="R287" i="11"/>
  <c r="Q289" i="11"/>
  <c r="Q290" i="11" s="1"/>
  <c r="Q174" i="11"/>
  <c r="Q175" i="11" s="1"/>
  <c r="R130" i="11"/>
  <c r="S169" i="11"/>
  <c r="R84" i="11"/>
  <c r="Q99" i="11"/>
  <c r="Q100" i="11" s="1"/>
  <c r="S145" i="11"/>
  <c r="S143" i="11"/>
  <c r="S36" i="11"/>
  <c r="S149" i="11"/>
  <c r="S47" i="11"/>
  <c r="Q62" i="11"/>
  <c r="R60" i="11"/>
  <c r="S151" i="11"/>
  <c r="Q184" i="11"/>
  <c r="Q185" i="11" s="1"/>
  <c r="R180" i="11"/>
  <c r="Q239" i="11"/>
  <c r="Q240" i="11" s="1"/>
  <c r="R234" i="11"/>
  <c r="S97" i="11"/>
  <c r="R32" i="11"/>
  <c r="S32" i="11" s="1"/>
  <c r="R92" i="11"/>
  <c r="S91" i="11"/>
  <c r="S17" i="11"/>
  <c r="R12" i="11"/>
  <c r="R11" i="11"/>
  <c r="S1" i="11"/>
  <c r="S27" i="11" s="1"/>
  <c r="R7" i="11"/>
  <c r="R6" i="11"/>
  <c r="R8" i="11"/>
  <c r="R89" i="11"/>
  <c r="S89" i="11" s="1"/>
  <c r="R227" i="11"/>
  <c r="Q229" i="11"/>
  <c r="Q230" i="11" s="1"/>
  <c r="R164" i="11"/>
  <c r="S164" i="11" s="1"/>
  <c r="S235" i="11"/>
  <c r="S148" i="11"/>
  <c r="S172" i="11"/>
  <c r="Q206" i="11"/>
  <c r="Q207" i="11" s="1"/>
  <c r="R198" i="11"/>
  <c r="S156" i="11"/>
  <c r="R190" i="11"/>
  <c r="Q193" i="11"/>
  <c r="Q194" i="11" s="1"/>
  <c r="S16" i="11"/>
  <c r="S168" i="11"/>
  <c r="S86" i="11"/>
  <c r="S201" i="11"/>
  <c r="S18" i="11"/>
  <c r="Q222" i="11"/>
  <c r="Q223" i="11" s="1"/>
  <c r="R220" i="11"/>
  <c r="Q214" i="11"/>
  <c r="Q215" i="11" s="1"/>
  <c r="R211" i="11"/>
  <c r="S271" i="11"/>
  <c r="S52" i="11"/>
  <c r="S139" i="11"/>
  <c r="Q109" i="11"/>
  <c r="Q110" i="11" s="1"/>
  <c r="R104" i="11"/>
  <c r="S170" i="11"/>
  <c r="S29" i="11"/>
  <c r="S245" i="11"/>
  <c r="S26" i="11"/>
  <c r="S155" i="11"/>
  <c r="S299" i="11"/>
  <c r="S167" i="11"/>
  <c r="R244" i="11"/>
  <c r="Q247" i="11"/>
  <c r="Q248" i="11" s="1"/>
  <c r="S30" i="11"/>
  <c r="Q282" i="11"/>
  <c r="Q283" i="11" s="1"/>
  <c r="R280" i="11"/>
  <c r="R308" i="11"/>
  <c r="Q310" i="11"/>
  <c r="Q311" i="11" s="1"/>
  <c r="S270" i="11"/>
  <c r="S171" i="11"/>
  <c r="S181" i="11"/>
  <c r="S123" i="11"/>
  <c r="S33" i="11"/>
  <c r="S200" i="11"/>
  <c r="S94" i="11"/>
  <c r="S150" i="11"/>
  <c r="S93" i="11"/>
  <c r="S87" i="11"/>
  <c r="U197" i="8" l="1"/>
  <c r="U198" i="8" s="1"/>
  <c r="U98" i="8"/>
  <c r="AA90" i="8"/>
  <c r="AA137" i="8"/>
  <c r="AA72" i="8"/>
  <c r="AB52" i="8"/>
  <c r="V99" i="8"/>
  <c r="V100" i="8" s="1"/>
  <c r="W82" i="8"/>
  <c r="V93" i="8"/>
  <c r="V91" i="8"/>
  <c r="V94" i="8"/>
  <c r="AA119" i="8"/>
  <c r="AD138" i="8"/>
  <c r="AE54" i="8"/>
  <c r="AD1" i="8"/>
  <c r="AC7" i="8"/>
  <c r="AC6" i="8"/>
  <c r="AA85" i="8"/>
  <c r="Z142" i="8"/>
  <c r="Z73" i="8"/>
  <c r="Z131" i="8" s="1"/>
  <c r="Z95" i="8"/>
  <c r="Z96" i="8"/>
  <c r="Z74" i="8"/>
  <c r="Z75" i="8" s="1"/>
  <c r="Z97" i="8"/>
  <c r="W110" i="8"/>
  <c r="V111" i="8"/>
  <c r="AA123" i="8"/>
  <c r="Y157" i="8"/>
  <c r="Z157" i="8" s="1"/>
  <c r="AA88" i="8"/>
  <c r="Z89" i="8"/>
  <c r="AA89" i="8" s="1"/>
  <c r="W126" i="8"/>
  <c r="V127" i="8"/>
  <c r="AA120" i="8"/>
  <c r="AA117" i="8"/>
  <c r="AA118" i="8"/>
  <c r="V132" i="8"/>
  <c r="V130" i="8" s="1"/>
  <c r="W114" i="8"/>
  <c r="AA83" i="8"/>
  <c r="AA87" i="8"/>
  <c r="Z84" i="8"/>
  <c r="AA84" i="8" s="1"/>
  <c r="S141" i="11"/>
  <c r="S69" i="11"/>
  <c r="R263" i="11"/>
  <c r="R264" i="11" s="1"/>
  <c r="S261" i="11"/>
  <c r="S133" i="11"/>
  <c r="R79" i="11"/>
  <c r="R80" i="11" s="1"/>
  <c r="S77" i="11"/>
  <c r="S51" i="11"/>
  <c r="S105" i="11"/>
  <c r="R282" i="11"/>
  <c r="R283" i="11" s="1"/>
  <c r="S280" i="11"/>
  <c r="R247" i="11"/>
  <c r="R248" i="11" s="1"/>
  <c r="S244" i="11"/>
  <c r="R109" i="11"/>
  <c r="R110" i="11" s="1"/>
  <c r="S104" i="11"/>
  <c r="T47" i="11"/>
  <c r="R289" i="11"/>
  <c r="R290" i="11" s="1"/>
  <c r="S287" i="11"/>
  <c r="T33" i="11"/>
  <c r="R214" i="11"/>
  <c r="R215" i="11" s="1"/>
  <c r="S211" i="11"/>
  <c r="R206" i="11"/>
  <c r="R207" i="11" s="1"/>
  <c r="S198" i="11"/>
  <c r="S11" i="11"/>
  <c r="S7" i="11"/>
  <c r="T1" i="11"/>
  <c r="T93" i="11" s="1"/>
  <c r="S6" i="11"/>
  <c r="S8" i="11"/>
  <c r="S70" i="11"/>
  <c r="S107" i="11"/>
  <c r="T107" i="11" s="1"/>
  <c r="S153" i="11"/>
  <c r="T153" i="11" s="1"/>
  <c r="S50" i="11"/>
  <c r="T50" i="11" s="1"/>
  <c r="S46" i="11"/>
  <c r="S162" i="11"/>
  <c r="T162" i="11" s="1"/>
  <c r="Q63" i="11"/>
  <c r="S152" i="11"/>
  <c r="S144" i="11"/>
  <c r="T144" i="11" s="1"/>
  <c r="S165" i="11"/>
  <c r="T165" i="11" s="1"/>
  <c r="S154" i="11"/>
  <c r="T154" i="11" s="1"/>
  <c r="S68" i="11"/>
  <c r="R174" i="11"/>
  <c r="R175" i="11" s="1"/>
  <c r="S130" i="11"/>
  <c r="S131" i="11"/>
  <c r="T131" i="11" s="1"/>
  <c r="S49" i="11"/>
  <c r="S96" i="11"/>
  <c r="T96" i="11" s="1"/>
  <c r="S31" i="11"/>
  <c r="T31" i="11" s="1"/>
  <c r="S132" i="11"/>
  <c r="T132" i="11" s="1"/>
  <c r="R275" i="11"/>
  <c r="R276" i="11" s="1"/>
  <c r="S269" i="11"/>
  <c r="R40" i="11"/>
  <c r="R41" i="11" s="1"/>
  <c r="S25" i="11"/>
  <c r="S142" i="11"/>
  <c r="T142" i="11" s="1"/>
  <c r="S237" i="11"/>
  <c r="T237" i="11" s="1"/>
  <c r="S134" i="11"/>
  <c r="T134" i="11" s="1"/>
  <c r="T200" i="11"/>
  <c r="T26" i="11"/>
  <c r="T271" i="11"/>
  <c r="T168" i="11"/>
  <c r="T32" i="11"/>
  <c r="T151" i="11"/>
  <c r="T36" i="11"/>
  <c r="T145" i="11"/>
  <c r="T123" i="11"/>
  <c r="T30" i="11"/>
  <c r="T299" i="11"/>
  <c r="T29" i="11"/>
  <c r="T139" i="11"/>
  <c r="T201" i="11"/>
  <c r="T164" i="11"/>
  <c r="S35" i="11"/>
  <c r="T35" i="11" s="1"/>
  <c r="S159" i="11"/>
  <c r="T159" i="11" s="1"/>
  <c r="S137" i="11"/>
  <c r="T137" i="11" s="1"/>
  <c r="S90" i="11"/>
  <c r="T90" i="11" s="1"/>
  <c r="R184" i="11"/>
  <c r="R185" i="11" s="1"/>
  <c r="S180" i="11"/>
  <c r="S163" i="11"/>
  <c r="T163" i="11" s="1"/>
  <c r="S136" i="11"/>
  <c r="T136" i="11" s="1"/>
  <c r="S166" i="11"/>
  <c r="T166" i="11" s="1"/>
  <c r="S202" i="11"/>
  <c r="T202" i="11" s="1"/>
  <c r="S138" i="11"/>
  <c r="T138" i="11" s="1"/>
  <c r="S140" i="11"/>
  <c r="T140" i="11" s="1"/>
  <c r="S48" i="11"/>
  <c r="T48" i="11" s="1"/>
  <c r="S160" i="11"/>
  <c r="T160" i="11" s="1"/>
  <c r="S272" i="11"/>
  <c r="T272" i="11" s="1"/>
  <c r="S199" i="11"/>
  <c r="T199" i="11" s="1"/>
  <c r="S182" i="11"/>
  <c r="T182" i="11" s="1"/>
  <c r="S147" i="11"/>
  <c r="T147" i="11" s="1"/>
  <c r="S45" i="11"/>
  <c r="R55" i="11"/>
  <c r="R56" i="11" s="1"/>
  <c r="R20" i="11"/>
  <c r="R21" i="11" s="1"/>
  <c r="S15" i="11"/>
  <c r="S28" i="11"/>
  <c r="T28" i="11" s="1"/>
  <c r="R117" i="11"/>
  <c r="R118" i="11" s="1"/>
  <c r="S115" i="11"/>
  <c r="S88" i="11"/>
  <c r="T88" i="11" s="1"/>
  <c r="S38" i="11"/>
  <c r="T38" i="11" s="1"/>
  <c r="T171" i="11"/>
  <c r="T148" i="11"/>
  <c r="R229" i="11"/>
  <c r="R230" i="11" s="1"/>
  <c r="S227" i="11"/>
  <c r="T91" i="11"/>
  <c r="T97" i="11"/>
  <c r="R62" i="11"/>
  <c r="S60" i="11"/>
  <c r="T149" i="11"/>
  <c r="T169" i="11"/>
  <c r="T150" i="11"/>
  <c r="T87" i="11"/>
  <c r="T94" i="11"/>
  <c r="T181" i="11"/>
  <c r="R310" i="11"/>
  <c r="R311" i="11" s="1"/>
  <c r="S308" i="11"/>
  <c r="T155" i="11"/>
  <c r="T170" i="11"/>
  <c r="T52" i="11"/>
  <c r="R222" i="11"/>
  <c r="R223" i="11" s="1"/>
  <c r="S220" i="11"/>
  <c r="T86" i="11"/>
  <c r="S190" i="11"/>
  <c r="R193" i="11"/>
  <c r="R194" i="11" s="1"/>
  <c r="T172" i="11"/>
  <c r="S273" i="11"/>
  <c r="T273" i="11" s="1"/>
  <c r="S92" i="11"/>
  <c r="T92" i="11" s="1"/>
  <c r="S106" i="11"/>
  <c r="T106" i="11" s="1"/>
  <c r="S234" i="11"/>
  <c r="R239" i="11"/>
  <c r="R240" i="11" s="1"/>
  <c r="S53" i="11"/>
  <c r="T53" i="11" s="1"/>
  <c r="S85" i="11"/>
  <c r="T85" i="11" s="1"/>
  <c r="S95" i="11"/>
  <c r="T95" i="11" s="1"/>
  <c r="S300" i="11"/>
  <c r="T300" i="11" s="1"/>
  <c r="S191" i="11"/>
  <c r="T191" i="11" s="1"/>
  <c r="S146" i="11"/>
  <c r="T146" i="11" s="1"/>
  <c r="S84" i="11"/>
  <c r="R99" i="11"/>
  <c r="R100" i="11" s="1"/>
  <c r="S158" i="11"/>
  <c r="T158" i="11" s="1"/>
  <c r="R302" i="11"/>
  <c r="R303" i="11" s="1"/>
  <c r="S297" i="11"/>
  <c r="S204" i="11"/>
  <c r="T204" i="11" s="1"/>
  <c r="S37" i="11"/>
  <c r="T37" i="11" s="1"/>
  <c r="S135" i="11"/>
  <c r="T135" i="11" s="1"/>
  <c r="R125" i="11"/>
  <c r="R126" i="11" s="1"/>
  <c r="S122" i="11"/>
  <c r="S236" i="11"/>
  <c r="T236" i="11" s="1"/>
  <c r="S157" i="11"/>
  <c r="T157" i="11" s="1"/>
  <c r="S298" i="11"/>
  <c r="T298" i="11" s="1"/>
  <c r="S203" i="11"/>
  <c r="T203" i="11" s="1"/>
  <c r="R256" i="11"/>
  <c r="R257" i="11" s="1"/>
  <c r="S254" i="11"/>
  <c r="S34" i="11"/>
  <c r="T34" i="11" s="1"/>
  <c r="W132" i="8" l="1"/>
  <c r="W130" i="8" s="1"/>
  <c r="X114" i="8"/>
  <c r="AB120" i="8"/>
  <c r="X110" i="8"/>
  <c r="W111" i="8"/>
  <c r="AB85" i="8"/>
  <c r="AE138" i="8"/>
  <c r="AF54" i="8"/>
  <c r="V197" i="8"/>
  <c r="V198" i="8" s="1"/>
  <c r="V98" i="8"/>
  <c r="AB137" i="8"/>
  <c r="AC52" i="8"/>
  <c r="AB72" i="8"/>
  <c r="AB90" i="8"/>
  <c r="AB87" i="8"/>
  <c r="AB118" i="8"/>
  <c r="X126" i="8"/>
  <c r="W127" i="8"/>
  <c r="AB123" i="8"/>
  <c r="AA142" i="8"/>
  <c r="AA97" i="8"/>
  <c r="AA96" i="8"/>
  <c r="AA74" i="8"/>
  <c r="AA75" i="8" s="1"/>
  <c r="AA95" i="8"/>
  <c r="AA73" i="8"/>
  <c r="AA131" i="8" s="1"/>
  <c r="AB117" i="8"/>
  <c r="AB89" i="8"/>
  <c r="AD7" i="8"/>
  <c r="AE1" i="8"/>
  <c r="AD6" i="8"/>
  <c r="AB119" i="8"/>
  <c r="W93" i="8"/>
  <c r="X82" i="8"/>
  <c r="W91" i="8"/>
  <c r="W99" i="8"/>
  <c r="W100" i="8" s="1"/>
  <c r="W94" i="8"/>
  <c r="S125" i="11"/>
  <c r="S126" i="11" s="1"/>
  <c r="T122" i="11"/>
  <c r="S117" i="11"/>
  <c r="S118" i="11" s="1"/>
  <c r="T115" i="11"/>
  <c r="T25" i="11"/>
  <c r="S40" i="11"/>
  <c r="S41" i="11" s="1"/>
  <c r="T77" i="11"/>
  <c r="S79" i="11"/>
  <c r="S80" i="11" s="1"/>
  <c r="S302" i="11"/>
  <c r="S303" i="11" s="1"/>
  <c r="T297" i="11"/>
  <c r="S99" i="11"/>
  <c r="S100" i="11" s="1"/>
  <c r="T84" i="11"/>
  <c r="T234" i="11"/>
  <c r="S239" i="11"/>
  <c r="S240" i="11" s="1"/>
  <c r="T220" i="11"/>
  <c r="S222" i="11"/>
  <c r="S223" i="11" s="1"/>
  <c r="S174" i="11"/>
  <c r="S175" i="11" s="1"/>
  <c r="T130" i="11"/>
  <c r="Q72" i="11"/>
  <c r="Q73" i="11" s="1"/>
  <c r="T89" i="11"/>
  <c r="T16" i="11"/>
  <c r="T245" i="11"/>
  <c r="S289" i="11"/>
  <c r="S290" i="11" s="1"/>
  <c r="T287" i="11"/>
  <c r="T17" i="11"/>
  <c r="S247" i="11"/>
  <c r="S248" i="11" s="1"/>
  <c r="T244" i="11"/>
  <c r="T69" i="11"/>
  <c r="S310" i="11"/>
  <c r="S311" i="11" s="1"/>
  <c r="T308" i="11"/>
  <c r="S62" i="11"/>
  <c r="T60" i="11"/>
  <c r="S229" i="11"/>
  <c r="S230" i="11" s="1"/>
  <c r="T227" i="11"/>
  <c r="S55" i="11"/>
  <c r="S56" i="11" s="1"/>
  <c r="T45" i="11"/>
  <c r="S275" i="11"/>
  <c r="S276" i="11" s="1"/>
  <c r="T269" i="11"/>
  <c r="T11" i="11"/>
  <c r="T6" i="11"/>
  <c r="T8" i="11"/>
  <c r="T7" i="11"/>
  <c r="U1" i="11"/>
  <c r="U300" i="11" s="1"/>
  <c r="T235" i="11"/>
  <c r="T18" i="11"/>
  <c r="T167" i="11"/>
  <c r="U167" i="11" s="1"/>
  <c r="T156" i="11"/>
  <c r="U156" i="11" s="1"/>
  <c r="T105" i="11"/>
  <c r="T133" i="11"/>
  <c r="T141" i="11"/>
  <c r="U141" i="11" s="1"/>
  <c r="T254" i="11"/>
  <c r="S256" i="11"/>
  <c r="S257" i="11" s="1"/>
  <c r="U236" i="11"/>
  <c r="U37" i="11"/>
  <c r="U53" i="11"/>
  <c r="U92" i="11"/>
  <c r="S193" i="11"/>
  <c r="S194" i="11" s="1"/>
  <c r="T190" i="11"/>
  <c r="U52" i="11"/>
  <c r="U150" i="11"/>
  <c r="R63" i="11"/>
  <c r="R313" i="11" s="1"/>
  <c r="R72" i="11"/>
  <c r="R73" i="11" s="1"/>
  <c r="U88" i="11"/>
  <c r="T15" i="11"/>
  <c r="S20" i="11"/>
  <c r="S21" i="11" s="1"/>
  <c r="U147" i="11"/>
  <c r="U160" i="11"/>
  <c r="U202" i="11"/>
  <c r="T180" i="11"/>
  <c r="S184" i="11"/>
  <c r="S185" i="11" s="1"/>
  <c r="U159" i="11"/>
  <c r="U201" i="11"/>
  <c r="U30" i="11"/>
  <c r="U151" i="11"/>
  <c r="U26" i="11"/>
  <c r="U142" i="11"/>
  <c r="T49" i="11"/>
  <c r="U49" i="11" s="1"/>
  <c r="T68" i="11"/>
  <c r="U68" i="11" s="1"/>
  <c r="T152" i="11"/>
  <c r="U152" i="11" s="1"/>
  <c r="T46" i="11"/>
  <c r="U46" i="11" s="1"/>
  <c r="T70" i="11"/>
  <c r="U70" i="11" s="1"/>
  <c r="T198" i="11"/>
  <c r="S206" i="11"/>
  <c r="S207" i="11" s="1"/>
  <c r="S214" i="11"/>
  <c r="S215" i="11" s="1"/>
  <c r="T211" i="11"/>
  <c r="T270" i="11"/>
  <c r="U270" i="11" s="1"/>
  <c r="T143" i="11"/>
  <c r="U143" i="11" s="1"/>
  <c r="S109" i="11"/>
  <c r="S110" i="11" s="1"/>
  <c r="T104" i="11"/>
  <c r="S282" i="11"/>
  <c r="S283" i="11" s="1"/>
  <c r="T280" i="11"/>
  <c r="T51" i="11"/>
  <c r="U51" i="11" s="1"/>
  <c r="T261" i="11"/>
  <c r="S263" i="11"/>
  <c r="S264" i="11" s="1"/>
  <c r="T27" i="11"/>
  <c r="U27" i="11" s="1"/>
  <c r="X99" i="8" l="1"/>
  <c r="X100" i="8" s="1"/>
  <c r="Y82" i="8"/>
  <c r="X91" i="8"/>
  <c r="X98" i="8" s="1"/>
  <c r="X93" i="8"/>
  <c r="X197" i="8"/>
  <c r="X198" i="8" s="1"/>
  <c r="X94" i="8"/>
  <c r="AE6" i="8"/>
  <c r="AF1" i="8"/>
  <c r="AE7" i="8"/>
  <c r="AC87" i="8"/>
  <c r="AF138" i="8"/>
  <c r="AG54" i="8"/>
  <c r="AC120" i="8"/>
  <c r="X132" i="8"/>
  <c r="X130" i="8" s="1"/>
  <c r="Y114" i="8"/>
  <c r="AC119" i="8"/>
  <c r="Y126" i="8"/>
  <c r="X127" i="8"/>
  <c r="AB142" i="8"/>
  <c r="AB97" i="8"/>
  <c r="AB73" i="8"/>
  <c r="AB131" i="8" s="1"/>
  <c r="AB74" i="8"/>
  <c r="AB75" i="8" s="1"/>
  <c r="AA157" i="8"/>
  <c r="Y110" i="8"/>
  <c r="X111" i="8"/>
  <c r="W197" i="8"/>
  <c r="W198" i="8" s="1"/>
  <c r="W98" i="8"/>
  <c r="AC118" i="8"/>
  <c r="AC137" i="8"/>
  <c r="AC72" i="8"/>
  <c r="AD52" i="8"/>
  <c r="AB84" i="8"/>
  <c r="AC84" i="8" s="1"/>
  <c r="AB88" i="8"/>
  <c r="AB83" i="8"/>
  <c r="AC83" i="8" s="1"/>
  <c r="U261" i="11"/>
  <c r="T263" i="11"/>
  <c r="T264" i="11" s="1"/>
  <c r="T109" i="11"/>
  <c r="T110" i="11" s="1"/>
  <c r="U104" i="11"/>
  <c r="T214" i="11"/>
  <c r="T215" i="11" s="1"/>
  <c r="U211" i="11"/>
  <c r="U180" i="11"/>
  <c r="T184" i="11"/>
  <c r="T185" i="11" s="1"/>
  <c r="U158" i="11"/>
  <c r="U105" i="11"/>
  <c r="U235" i="11"/>
  <c r="U144" i="11"/>
  <c r="U237" i="11"/>
  <c r="U164" i="11"/>
  <c r="U272" i="11"/>
  <c r="U38" i="11"/>
  <c r="S63" i="11"/>
  <c r="S72" i="11" s="1"/>
  <c r="U106" i="11"/>
  <c r="U204" i="11"/>
  <c r="U17" i="11"/>
  <c r="U16" i="11"/>
  <c r="U165" i="11"/>
  <c r="U134" i="11"/>
  <c r="U199" i="11"/>
  <c r="U94" i="11"/>
  <c r="U172" i="11"/>
  <c r="U84" i="11"/>
  <c r="T99" i="11"/>
  <c r="T100" i="11" s="1"/>
  <c r="U298" i="11"/>
  <c r="U77" i="11"/>
  <c r="T79" i="11"/>
  <c r="T80" i="11" s="1"/>
  <c r="U50" i="11"/>
  <c r="U132" i="11"/>
  <c r="U32" i="11"/>
  <c r="U166" i="11"/>
  <c r="U181" i="11"/>
  <c r="U15" i="11"/>
  <c r="T20" i="11"/>
  <c r="T21" i="11" s="1"/>
  <c r="U254" i="11"/>
  <c r="T256" i="11"/>
  <c r="T257" i="11" s="1"/>
  <c r="U8" i="11"/>
  <c r="U6" i="11"/>
  <c r="U11" i="11"/>
  <c r="U7" i="11"/>
  <c r="V1" i="11"/>
  <c r="V142" i="11" s="1"/>
  <c r="U96" i="11"/>
  <c r="V96" i="11" s="1"/>
  <c r="U271" i="11"/>
  <c r="U137" i="11"/>
  <c r="V137" i="11" s="1"/>
  <c r="T55" i="11"/>
  <c r="T56" i="11" s="1"/>
  <c r="U45" i="11"/>
  <c r="T229" i="11"/>
  <c r="T230" i="11" s="1"/>
  <c r="U227" i="11"/>
  <c r="U87" i="11"/>
  <c r="V87" i="11" s="1"/>
  <c r="U85" i="11"/>
  <c r="V85" i="11" s="1"/>
  <c r="U69" i="11"/>
  <c r="V69" i="11" s="1"/>
  <c r="U287" i="11"/>
  <c r="T289" i="11"/>
  <c r="T290" i="11" s="1"/>
  <c r="U89" i="11"/>
  <c r="V89" i="11" s="1"/>
  <c r="T174" i="11"/>
  <c r="T175" i="11" s="1"/>
  <c r="U130" i="11"/>
  <c r="U168" i="11"/>
  <c r="V168" i="11" s="1"/>
  <c r="U90" i="11"/>
  <c r="V90" i="11" s="1"/>
  <c r="U171" i="11"/>
  <c r="V171" i="11" s="1"/>
  <c r="U155" i="11"/>
  <c r="V155" i="11" s="1"/>
  <c r="U34" i="11"/>
  <c r="V34" i="11" s="1"/>
  <c r="U47" i="11"/>
  <c r="V47" i="11" s="1"/>
  <c r="Q313" i="11"/>
  <c r="U123" i="11"/>
  <c r="V123" i="11" s="1"/>
  <c r="U48" i="11"/>
  <c r="V48" i="11" s="1"/>
  <c r="U148" i="11"/>
  <c r="V148" i="11" s="1"/>
  <c r="U170" i="11"/>
  <c r="V170" i="11" s="1"/>
  <c r="T125" i="11"/>
  <c r="T126" i="11" s="1"/>
  <c r="U122" i="11"/>
  <c r="V51" i="11"/>
  <c r="V143" i="11"/>
  <c r="V26" i="11"/>
  <c r="V159" i="11"/>
  <c r="V160" i="11"/>
  <c r="V88" i="11"/>
  <c r="V52" i="11"/>
  <c r="V53" i="11"/>
  <c r="V236" i="11"/>
  <c r="V141" i="11"/>
  <c r="V167" i="11"/>
  <c r="U107" i="11"/>
  <c r="V107" i="11" s="1"/>
  <c r="T275" i="11"/>
  <c r="T276" i="11" s="1"/>
  <c r="U269" i="11"/>
  <c r="U36" i="11"/>
  <c r="V36" i="11" s="1"/>
  <c r="U163" i="11"/>
  <c r="V163" i="11" s="1"/>
  <c r="U308" i="11"/>
  <c r="T310" i="11"/>
  <c r="T311" i="11" s="1"/>
  <c r="U146" i="11"/>
  <c r="V146" i="11" s="1"/>
  <c r="U244" i="11"/>
  <c r="T247" i="11"/>
  <c r="T248" i="11" s="1"/>
  <c r="U153" i="11"/>
  <c r="V153" i="11" s="1"/>
  <c r="U145" i="11"/>
  <c r="V145" i="11" s="1"/>
  <c r="U136" i="11"/>
  <c r="V136" i="11" s="1"/>
  <c r="U91" i="11"/>
  <c r="V91" i="11" s="1"/>
  <c r="T239" i="11"/>
  <c r="T240" i="11" s="1"/>
  <c r="U234" i="11"/>
  <c r="T302" i="11"/>
  <c r="T303" i="11" s="1"/>
  <c r="U297" i="11"/>
  <c r="U203" i="11"/>
  <c r="V203" i="11" s="1"/>
  <c r="U33" i="11"/>
  <c r="V33" i="11" s="1"/>
  <c r="U154" i="11"/>
  <c r="V154" i="11" s="1"/>
  <c r="U25" i="11"/>
  <c r="T40" i="11"/>
  <c r="T41" i="11" s="1"/>
  <c r="U139" i="11"/>
  <c r="V139" i="11" s="1"/>
  <c r="U182" i="11"/>
  <c r="V182" i="11" s="1"/>
  <c r="U97" i="11"/>
  <c r="V97" i="11" s="1"/>
  <c r="U86" i="11"/>
  <c r="V86" i="11" s="1"/>
  <c r="T282" i="11"/>
  <c r="T283" i="11" s="1"/>
  <c r="U280" i="11"/>
  <c r="V152" i="11"/>
  <c r="V270" i="11"/>
  <c r="T206" i="11"/>
  <c r="T207" i="11" s="1"/>
  <c r="U198" i="11"/>
  <c r="V68" i="11"/>
  <c r="V151" i="11"/>
  <c r="V147" i="11"/>
  <c r="U190" i="11"/>
  <c r="T193" i="11"/>
  <c r="T194" i="11" s="1"/>
  <c r="U191" i="11"/>
  <c r="V191" i="11" s="1"/>
  <c r="U135" i="11"/>
  <c r="V135" i="11" s="1"/>
  <c r="U133" i="11"/>
  <c r="V133" i="11" s="1"/>
  <c r="U18" i="11"/>
  <c r="V18" i="11" s="1"/>
  <c r="U162" i="11"/>
  <c r="V162" i="11" s="1"/>
  <c r="U299" i="11"/>
  <c r="V299" i="11" s="1"/>
  <c r="U138" i="11"/>
  <c r="V138" i="11" s="1"/>
  <c r="U28" i="11"/>
  <c r="V28" i="11" s="1"/>
  <c r="U60" i="11"/>
  <c r="T62" i="11"/>
  <c r="U157" i="11"/>
  <c r="V157" i="11" s="1"/>
  <c r="U245" i="11"/>
  <c r="V245" i="11" s="1"/>
  <c r="U31" i="11"/>
  <c r="V31" i="11" s="1"/>
  <c r="U29" i="11"/>
  <c r="V29" i="11" s="1"/>
  <c r="U140" i="11"/>
  <c r="V140" i="11" s="1"/>
  <c r="U149" i="11"/>
  <c r="V149" i="11" s="1"/>
  <c r="U220" i="11"/>
  <c r="T222" i="11"/>
  <c r="T223" i="11" s="1"/>
  <c r="U95" i="11"/>
  <c r="V95" i="11" s="1"/>
  <c r="U131" i="11"/>
  <c r="V131" i="11" s="1"/>
  <c r="U200" i="11"/>
  <c r="V200" i="11" s="1"/>
  <c r="U35" i="11"/>
  <c r="V35" i="11" s="1"/>
  <c r="U115" i="11"/>
  <c r="T117" i="11"/>
  <c r="T118" i="11" s="1"/>
  <c r="U169" i="11"/>
  <c r="V169" i="11" s="1"/>
  <c r="U273" i="11"/>
  <c r="V273" i="11" s="1"/>
  <c r="U93" i="11"/>
  <c r="V93" i="11" s="1"/>
  <c r="AC142" i="8" l="1"/>
  <c r="AC95" i="8"/>
  <c r="AC74" i="8"/>
  <c r="AC75" i="8" s="1"/>
  <c r="AC96" i="8"/>
  <c r="AC73" i="8"/>
  <c r="AC131" i="8" s="1"/>
  <c r="AC89" i="8"/>
  <c r="Z110" i="8"/>
  <c r="Y111" i="8"/>
  <c r="AB96" i="8"/>
  <c r="AC90" i="8"/>
  <c r="AC85" i="8"/>
  <c r="AC123" i="8"/>
  <c r="AD137" i="8"/>
  <c r="AD72" i="8"/>
  <c r="AD84" i="8" s="1"/>
  <c r="AE52" i="8"/>
  <c r="AC88" i="8"/>
  <c r="AD88" i="8" s="1"/>
  <c r="AB157" i="8"/>
  <c r="AC157" i="8" s="1"/>
  <c r="Y132" i="8"/>
  <c r="Y130" i="8" s="1"/>
  <c r="Z114" i="8"/>
  <c r="AG138" i="8"/>
  <c r="AH54" i="8"/>
  <c r="AC117" i="8"/>
  <c r="AD117" i="8" s="1"/>
  <c r="AB95" i="8"/>
  <c r="Z126" i="8"/>
  <c r="Y127" i="8"/>
  <c r="Y91" i="8"/>
  <c r="Y98" i="8" s="1"/>
  <c r="Y99" i="8"/>
  <c r="Y100" i="8" s="1"/>
  <c r="Y93" i="8"/>
  <c r="Z82" i="8"/>
  <c r="Y197" i="8"/>
  <c r="Y198" i="8" s="1"/>
  <c r="Y94" i="8"/>
  <c r="AD118" i="8"/>
  <c r="AD119" i="8"/>
  <c r="AD120" i="8"/>
  <c r="AD87" i="8"/>
  <c r="AF6" i="8"/>
  <c r="AG1" i="8"/>
  <c r="AF7" i="8"/>
  <c r="S73" i="11"/>
  <c r="S313" i="11"/>
  <c r="V60" i="11"/>
  <c r="U62" i="11"/>
  <c r="W151" i="11"/>
  <c r="U275" i="11"/>
  <c r="U276" i="11" s="1"/>
  <c r="V269" i="11"/>
  <c r="W88" i="11"/>
  <c r="W157" i="11"/>
  <c r="V190" i="11"/>
  <c r="U193" i="11"/>
  <c r="U194" i="11" s="1"/>
  <c r="U206" i="11"/>
  <c r="U207" i="11" s="1"/>
  <c r="V198" i="11"/>
  <c r="U282" i="11"/>
  <c r="U283" i="11" s="1"/>
  <c r="V280" i="11"/>
  <c r="V244" i="11"/>
  <c r="U247" i="11"/>
  <c r="U248" i="11" s="1"/>
  <c r="W53" i="11"/>
  <c r="U125" i="11"/>
  <c r="U126" i="11" s="1"/>
  <c r="V122" i="11"/>
  <c r="W48" i="11"/>
  <c r="T313" i="11"/>
  <c r="U256" i="11"/>
  <c r="U257" i="11" s="1"/>
  <c r="V254" i="11"/>
  <c r="V32" i="11"/>
  <c r="U79" i="11"/>
  <c r="U80" i="11" s="1"/>
  <c r="V77" i="11"/>
  <c r="V172" i="11"/>
  <c r="V165" i="11"/>
  <c r="V106" i="11"/>
  <c r="W106" i="11" s="1"/>
  <c r="V272" i="11"/>
  <c r="V235" i="11"/>
  <c r="U184" i="11"/>
  <c r="U185" i="11" s="1"/>
  <c r="V180" i="11"/>
  <c r="U214" i="11"/>
  <c r="U215" i="11" s="1"/>
  <c r="V211" i="11"/>
  <c r="U222" i="11"/>
  <c r="U223" i="11" s="1"/>
  <c r="V220" i="11"/>
  <c r="W141" i="11"/>
  <c r="W200" i="11"/>
  <c r="T63" i="11"/>
  <c r="T72" i="11"/>
  <c r="T73" i="11" s="1"/>
  <c r="W299" i="11"/>
  <c r="W33" i="11"/>
  <c r="U239" i="11"/>
  <c r="U240" i="11" s="1"/>
  <c r="V234" i="11"/>
  <c r="W146" i="11"/>
  <c r="W26" i="11"/>
  <c r="U174" i="11"/>
  <c r="U175" i="11" s="1"/>
  <c r="V130" i="11"/>
  <c r="V287" i="11"/>
  <c r="U289" i="11"/>
  <c r="U290" i="11" s="1"/>
  <c r="V227" i="11"/>
  <c r="U229" i="11"/>
  <c r="U230" i="11" s="1"/>
  <c r="V8" i="11"/>
  <c r="W1" i="11"/>
  <c r="W31" i="11" s="1"/>
  <c r="V11" i="11"/>
  <c r="V7" i="11"/>
  <c r="V6" i="11"/>
  <c r="V37" i="11"/>
  <c r="W37" i="11" s="1"/>
  <c r="U20" i="11"/>
  <c r="U21" i="11" s="1"/>
  <c r="V15" i="11"/>
  <c r="V46" i="11"/>
  <c r="V132" i="11"/>
  <c r="W132" i="11" s="1"/>
  <c r="V298" i="11"/>
  <c r="W298" i="11" s="1"/>
  <c r="V94" i="11"/>
  <c r="W94" i="11" s="1"/>
  <c r="V16" i="11"/>
  <c r="V164" i="11"/>
  <c r="W164" i="11" s="1"/>
  <c r="V105" i="11"/>
  <c r="W105" i="11" s="1"/>
  <c r="V30" i="11"/>
  <c r="W30" i="11" s="1"/>
  <c r="U263" i="11"/>
  <c r="U264" i="11" s="1"/>
  <c r="V261" i="11"/>
  <c r="W171" i="11"/>
  <c r="W69" i="11"/>
  <c r="V271" i="11"/>
  <c r="V156" i="11"/>
  <c r="W156" i="11" s="1"/>
  <c r="V92" i="11"/>
  <c r="W92" i="11" s="1"/>
  <c r="V202" i="11"/>
  <c r="W202" i="11" s="1"/>
  <c r="V181" i="11"/>
  <c r="V50" i="11"/>
  <c r="W50" i="11" s="1"/>
  <c r="V199" i="11"/>
  <c r="W199" i="11" s="1"/>
  <c r="V17" i="11"/>
  <c r="W17" i="11" s="1"/>
  <c r="V237" i="11"/>
  <c r="W237" i="11" s="1"/>
  <c r="V158" i="11"/>
  <c r="W158" i="11" s="1"/>
  <c r="V49" i="11"/>
  <c r="W49" i="11" s="1"/>
  <c r="U109" i="11"/>
  <c r="U110" i="11" s="1"/>
  <c r="V104" i="11"/>
  <c r="V27" i="11"/>
  <c r="W27" i="11" s="1"/>
  <c r="W131" i="11"/>
  <c r="W162" i="11"/>
  <c r="W153" i="11"/>
  <c r="W170" i="11"/>
  <c r="W93" i="11"/>
  <c r="V115" i="11"/>
  <c r="U117" i="11"/>
  <c r="U118" i="11" s="1"/>
  <c r="W149" i="11"/>
  <c r="W245" i="11"/>
  <c r="W28" i="11"/>
  <c r="W18" i="11"/>
  <c r="W68" i="11"/>
  <c r="W152" i="11"/>
  <c r="W97" i="11"/>
  <c r="V25" i="11"/>
  <c r="U40" i="11"/>
  <c r="U41" i="11" s="1"/>
  <c r="U302" i="11"/>
  <c r="U303" i="11" s="1"/>
  <c r="V297" i="11"/>
  <c r="W91" i="11"/>
  <c r="V308" i="11"/>
  <c r="U310" i="11"/>
  <c r="U311" i="11" s="1"/>
  <c r="W236" i="11"/>
  <c r="W160" i="11"/>
  <c r="W51" i="11"/>
  <c r="W148" i="11"/>
  <c r="W47" i="11"/>
  <c r="W90" i="11"/>
  <c r="W89" i="11"/>
  <c r="W85" i="11"/>
  <c r="U55" i="11"/>
  <c r="U56" i="11" s="1"/>
  <c r="V45" i="11"/>
  <c r="W96" i="11"/>
  <c r="V150" i="11"/>
  <c r="W150" i="11" s="1"/>
  <c r="V201" i="11"/>
  <c r="W201" i="11" s="1"/>
  <c r="V166" i="11"/>
  <c r="W166" i="11" s="1"/>
  <c r="V84" i="11"/>
  <c r="U99" i="11"/>
  <c r="U100" i="11" s="1"/>
  <c r="V134" i="11"/>
  <c r="W134" i="11" s="1"/>
  <c r="V204" i="11"/>
  <c r="W204" i="11" s="1"/>
  <c r="V38" i="11"/>
  <c r="W38" i="11" s="1"/>
  <c r="V144" i="11"/>
  <c r="W144" i="11" s="1"/>
  <c r="V70" i="11"/>
  <c r="W70" i="11" s="1"/>
  <c r="V300" i="11"/>
  <c r="W300" i="11" s="1"/>
  <c r="AH1" i="8" l="1"/>
  <c r="AG7" i="8"/>
  <c r="AG6" i="8"/>
  <c r="AA114" i="8"/>
  <c r="Z132" i="8"/>
  <c r="Z130" i="8" s="1"/>
  <c r="AE137" i="8"/>
  <c r="AE72" i="8"/>
  <c r="AF52" i="8"/>
  <c r="AE117" i="8"/>
  <c r="AD142" i="8"/>
  <c r="AD73" i="8"/>
  <c r="AD131" i="8" s="1"/>
  <c r="AD74" i="8"/>
  <c r="AD75" i="8" s="1"/>
  <c r="AD96" i="8"/>
  <c r="AD123" i="8"/>
  <c r="AE123" i="8" s="1"/>
  <c r="AE119" i="8"/>
  <c r="Z99" i="8"/>
  <c r="Z100" i="8" s="1"/>
  <c r="AA82" i="8"/>
  <c r="Z93" i="8"/>
  <c r="Z91" i="8"/>
  <c r="Z98" i="8" s="1"/>
  <c r="Z197" i="8"/>
  <c r="Z198" i="8" s="1"/>
  <c r="Z94" i="8"/>
  <c r="AH138" i="8"/>
  <c r="AI54" i="8"/>
  <c r="AD157" i="8"/>
  <c r="AD85" i="8"/>
  <c r="AE85" i="8" s="1"/>
  <c r="AA110" i="8"/>
  <c r="Z111" i="8"/>
  <c r="AE118" i="8"/>
  <c r="AA126" i="8"/>
  <c r="Z127" i="8"/>
  <c r="AE88" i="8"/>
  <c r="AD90" i="8"/>
  <c r="AE90" i="8" s="1"/>
  <c r="AD89" i="8"/>
  <c r="AE89" i="8" s="1"/>
  <c r="AC97" i="8"/>
  <c r="AD83" i="8"/>
  <c r="AE83" i="8" s="1"/>
  <c r="W84" i="11"/>
  <c r="V99" i="11"/>
  <c r="V100" i="11" s="1"/>
  <c r="V174" i="11"/>
  <c r="V175" i="11" s="1"/>
  <c r="W130" i="11"/>
  <c r="V302" i="11"/>
  <c r="V303" i="11" s="1"/>
  <c r="W297" i="11"/>
  <c r="V117" i="11"/>
  <c r="V118" i="11" s="1"/>
  <c r="W115" i="11"/>
  <c r="V20" i="11"/>
  <c r="V21" i="11" s="1"/>
  <c r="W15" i="11"/>
  <c r="W137" i="11"/>
  <c r="V289" i="11"/>
  <c r="V290" i="11" s="1"/>
  <c r="W287" i="11"/>
  <c r="W123" i="11"/>
  <c r="W36" i="11"/>
  <c r="W135" i="11"/>
  <c r="W29" i="11"/>
  <c r="W143" i="11"/>
  <c r="W191" i="11"/>
  <c r="W272" i="11"/>
  <c r="V79" i="11"/>
  <c r="V80" i="11" s="1"/>
  <c r="W77" i="11"/>
  <c r="W34" i="11"/>
  <c r="W159" i="11"/>
  <c r="W182" i="11"/>
  <c r="W138" i="11"/>
  <c r="W273" i="11"/>
  <c r="W86" i="11"/>
  <c r="V222" i="11"/>
  <c r="V223" i="11" s="1"/>
  <c r="W220" i="11"/>
  <c r="V184" i="11"/>
  <c r="V185" i="11" s="1"/>
  <c r="W180" i="11"/>
  <c r="V263" i="11"/>
  <c r="V264" i="11" s="1"/>
  <c r="W261" i="11"/>
  <c r="X37" i="11"/>
  <c r="W11" i="11"/>
  <c r="W7" i="11"/>
  <c r="X1" i="11"/>
  <c r="X85" i="11" s="1"/>
  <c r="W6" i="11"/>
  <c r="W8" i="11"/>
  <c r="V229" i="11"/>
  <c r="V230" i="11" s="1"/>
  <c r="W227" i="11"/>
  <c r="W52" i="11"/>
  <c r="X52" i="11" s="1"/>
  <c r="W145" i="11"/>
  <c r="W139" i="11"/>
  <c r="W169" i="11"/>
  <c r="X169" i="11" s="1"/>
  <c r="W203" i="11"/>
  <c r="X203" i="11" s="1"/>
  <c r="W165" i="11"/>
  <c r="W32" i="11"/>
  <c r="X32" i="11" s="1"/>
  <c r="W87" i="11"/>
  <c r="X87" i="11" s="1"/>
  <c r="V125" i="11"/>
  <c r="V126" i="11" s="1"/>
  <c r="W122" i="11"/>
  <c r="W107" i="11"/>
  <c r="X107" i="11" s="1"/>
  <c r="W136" i="11"/>
  <c r="X136" i="11" s="1"/>
  <c r="W190" i="11"/>
  <c r="V193" i="11"/>
  <c r="V194" i="11" s="1"/>
  <c r="W140" i="11"/>
  <c r="X140" i="11" s="1"/>
  <c r="V275" i="11"/>
  <c r="V276" i="11" s="1"/>
  <c r="W269" i="11"/>
  <c r="U63" i="11"/>
  <c r="V247" i="11"/>
  <c r="V248" i="11" s="1"/>
  <c r="W244" i="11"/>
  <c r="V282" i="11"/>
  <c r="V283" i="11" s="1"/>
  <c r="W280" i="11"/>
  <c r="X157" i="11"/>
  <c r="X151" i="11"/>
  <c r="X204" i="11"/>
  <c r="X96" i="11"/>
  <c r="X51" i="11"/>
  <c r="V310" i="11"/>
  <c r="V311" i="11" s="1"/>
  <c r="W308" i="11"/>
  <c r="X70" i="11"/>
  <c r="X134" i="11"/>
  <c r="X201" i="11"/>
  <c r="W45" i="11"/>
  <c r="V55" i="11"/>
  <c r="V56" i="11" s="1"/>
  <c r="X90" i="11"/>
  <c r="X160" i="11"/>
  <c r="X91" i="11"/>
  <c r="V40" i="11"/>
  <c r="V41" i="11" s="1"/>
  <c r="W25" i="11"/>
  <c r="X18" i="11"/>
  <c r="X153" i="11"/>
  <c r="V109" i="11"/>
  <c r="V110" i="11" s="1"/>
  <c r="W104" i="11"/>
  <c r="X237" i="11"/>
  <c r="W181" i="11"/>
  <c r="X181" i="11" s="1"/>
  <c r="W271" i="11"/>
  <c r="X271" i="11" s="1"/>
  <c r="W16" i="11"/>
  <c r="X16" i="11" s="1"/>
  <c r="W46" i="11"/>
  <c r="X46" i="11" s="1"/>
  <c r="W155" i="11"/>
  <c r="X155" i="11" s="1"/>
  <c r="W167" i="11"/>
  <c r="X167" i="11" s="1"/>
  <c r="W234" i="11"/>
  <c r="V239" i="11"/>
  <c r="V240" i="11" s="1"/>
  <c r="W147" i="11"/>
  <c r="X147" i="11" s="1"/>
  <c r="W35" i="11"/>
  <c r="X35" i="11" s="1"/>
  <c r="W270" i="11"/>
  <c r="X270" i="11" s="1"/>
  <c r="V214" i="11"/>
  <c r="V215" i="11" s="1"/>
  <c r="W211" i="11"/>
  <c r="W235" i="11"/>
  <c r="X235" i="11" s="1"/>
  <c r="W172" i="11"/>
  <c r="X172" i="11" s="1"/>
  <c r="V256" i="11"/>
  <c r="V257" i="11" s="1"/>
  <c r="W254" i="11"/>
  <c r="W168" i="11"/>
  <c r="X168" i="11" s="1"/>
  <c r="W163" i="11"/>
  <c r="X163" i="11" s="1"/>
  <c r="W154" i="11"/>
  <c r="X154" i="11" s="1"/>
  <c r="V206" i="11"/>
  <c r="V207" i="11" s="1"/>
  <c r="W198" i="11"/>
  <c r="W133" i="11"/>
  <c r="X133" i="11" s="1"/>
  <c r="W95" i="11"/>
  <c r="X95" i="11" s="1"/>
  <c r="V62" i="11"/>
  <c r="W60" i="11"/>
  <c r="W142" i="11"/>
  <c r="X142" i="11" s="1"/>
  <c r="AI138" i="8" l="1"/>
  <c r="AJ54" i="8"/>
  <c r="AE142" i="8"/>
  <c r="AE97" i="8"/>
  <c r="AE73" i="8"/>
  <c r="AE131" i="8" s="1"/>
  <c r="AE95" i="8"/>
  <c r="AE74" i="8"/>
  <c r="AE75" i="8" s="1"/>
  <c r="AA132" i="8"/>
  <c r="AA130" i="8" s="1"/>
  <c r="AB114" i="8"/>
  <c r="AH7" i="8"/>
  <c r="AH6" i="8"/>
  <c r="AI1" i="8"/>
  <c r="AE157" i="8"/>
  <c r="AB110" i="8"/>
  <c r="AA111" i="8"/>
  <c r="AE120" i="8"/>
  <c r="AD95" i="8"/>
  <c r="AE87" i="8"/>
  <c r="AF87" i="8" s="1"/>
  <c r="AF137" i="8"/>
  <c r="AF72" i="8"/>
  <c r="AF88" i="8" s="1"/>
  <c r="AG52" i="8"/>
  <c r="AF89" i="8"/>
  <c r="AB126" i="8"/>
  <c r="AA127" i="8"/>
  <c r="AA99" i="8"/>
  <c r="AA100" i="8" s="1"/>
  <c r="AA93" i="8"/>
  <c r="AB82" i="8"/>
  <c r="AA91" i="8"/>
  <c r="AA98" i="8" s="1"/>
  <c r="AA197" i="8"/>
  <c r="AA198" i="8" s="1"/>
  <c r="AA94" i="8"/>
  <c r="AF123" i="8"/>
  <c r="AD97" i="8"/>
  <c r="AF117" i="8"/>
  <c r="AE84" i="8"/>
  <c r="AF84" i="8" s="1"/>
  <c r="W247" i="11"/>
  <c r="W248" i="11" s="1"/>
  <c r="X244" i="11"/>
  <c r="W275" i="11"/>
  <c r="W276" i="11" s="1"/>
  <c r="X269" i="11"/>
  <c r="W193" i="11"/>
  <c r="W194" i="11" s="1"/>
  <c r="X190" i="11"/>
  <c r="X27" i="11"/>
  <c r="X89" i="11"/>
  <c r="X53" i="11"/>
  <c r="X105" i="11"/>
  <c r="X148" i="11"/>
  <c r="X138" i="11"/>
  <c r="X77" i="11"/>
  <c r="W79" i="11"/>
  <c r="W80" i="11" s="1"/>
  <c r="X143" i="11"/>
  <c r="X123" i="11"/>
  <c r="X15" i="11"/>
  <c r="W20" i="11"/>
  <c r="W21" i="11" s="1"/>
  <c r="X69" i="11"/>
  <c r="W117" i="11"/>
  <c r="W118" i="11" s="1"/>
  <c r="X115" i="11"/>
  <c r="W302" i="11"/>
  <c r="W303" i="11" s="1"/>
  <c r="X297" i="11"/>
  <c r="X150" i="11"/>
  <c r="X141" i="11"/>
  <c r="X199" i="11"/>
  <c r="X234" i="11"/>
  <c r="W239" i="11"/>
  <c r="W240" i="11" s="1"/>
  <c r="W109" i="11"/>
  <c r="W110" i="11" s="1"/>
  <c r="X104" i="11"/>
  <c r="X25" i="11"/>
  <c r="W40" i="11"/>
  <c r="W41" i="11" s="1"/>
  <c r="Y87" i="11"/>
  <c r="W229" i="11"/>
  <c r="W230" i="11" s="1"/>
  <c r="X227" i="11"/>
  <c r="X11" i="11"/>
  <c r="Y1" i="11"/>
  <c r="Y46" i="11" s="1"/>
  <c r="X6" i="11"/>
  <c r="X8" i="11"/>
  <c r="X7" i="11"/>
  <c r="X132" i="11"/>
  <c r="Y132" i="11" s="1"/>
  <c r="X156" i="11"/>
  <c r="Y156" i="11" s="1"/>
  <c r="X170" i="11"/>
  <c r="Y170" i="11" s="1"/>
  <c r="X166" i="11"/>
  <c r="Y166" i="11" s="1"/>
  <c r="X180" i="11"/>
  <c r="W184" i="11"/>
  <c r="W185" i="11" s="1"/>
  <c r="X200" i="11"/>
  <c r="Y200" i="11" s="1"/>
  <c r="X92" i="11"/>
  <c r="Y92" i="11" s="1"/>
  <c r="X38" i="11"/>
  <c r="Y38" i="11" s="1"/>
  <c r="X182" i="11"/>
  <c r="Y182" i="11" s="1"/>
  <c r="X29" i="11"/>
  <c r="Y29" i="11" s="1"/>
  <c r="W289" i="11"/>
  <c r="W290" i="11" s="1"/>
  <c r="X287" i="11"/>
  <c r="X202" i="11"/>
  <c r="Y202" i="11" s="1"/>
  <c r="X144" i="11"/>
  <c r="Y144" i="11" s="1"/>
  <c r="X299" i="11"/>
  <c r="Y299" i="11" s="1"/>
  <c r="X131" i="11"/>
  <c r="Y131" i="11" s="1"/>
  <c r="Y142" i="11"/>
  <c r="W62" i="11"/>
  <c r="X60" i="11"/>
  <c r="W206" i="11"/>
  <c r="W207" i="11" s="1"/>
  <c r="X198" i="11"/>
  <c r="Y235" i="11"/>
  <c r="Y167" i="11"/>
  <c r="Y70" i="11"/>
  <c r="Y96" i="11"/>
  <c r="X280" i="11"/>
  <c r="W282" i="11"/>
  <c r="W283" i="11" s="1"/>
  <c r="Y140" i="11"/>
  <c r="Y107" i="11"/>
  <c r="Y32" i="11"/>
  <c r="X139" i="11"/>
  <c r="Y139" i="11" s="1"/>
  <c r="X164" i="11"/>
  <c r="Y164" i="11" s="1"/>
  <c r="X50" i="11"/>
  <c r="Y50" i="11" s="1"/>
  <c r="X149" i="11"/>
  <c r="Y149" i="11" s="1"/>
  <c r="X300" i="11"/>
  <c r="Y300" i="11" s="1"/>
  <c r="X33" i="11"/>
  <c r="Y33" i="11" s="1"/>
  <c r="X49" i="11"/>
  <c r="Y49" i="11" s="1"/>
  <c r="X86" i="11"/>
  <c r="Y86" i="11" s="1"/>
  <c r="X159" i="11"/>
  <c r="Y159" i="11" s="1"/>
  <c r="X272" i="11"/>
  <c r="Y272" i="11" s="1"/>
  <c r="X135" i="11"/>
  <c r="Y135" i="11" s="1"/>
  <c r="X94" i="11"/>
  <c r="Y94" i="11" s="1"/>
  <c r="X17" i="11"/>
  <c r="Y17" i="11" s="1"/>
  <c r="X28" i="11"/>
  <c r="Y28" i="11" s="1"/>
  <c r="X236" i="11"/>
  <c r="Y236" i="11" s="1"/>
  <c r="X48" i="11"/>
  <c r="Y48" i="11" s="1"/>
  <c r="X146" i="11"/>
  <c r="Y146" i="11" s="1"/>
  <c r="X298" i="11"/>
  <c r="Y298" i="11" s="1"/>
  <c r="X93" i="11"/>
  <c r="Y93" i="11" s="1"/>
  <c r="W99" i="11"/>
  <c r="W100" i="11" s="1"/>
  <c r="X84" i="11"/>
  <c r="Y154" i="11"/>
  <c r="Y133" i="11"/>
  <c r="Y168" i="11"/>
  <c r="Y35" i="11"/>
  <c r="Y271" i="11"/>
  <c r="V63" i="11"/>
  <c r="X254" i="11"/>
  <c r="W256" i="11"/>
  <c r="W257" i="11" s="1"/>
  <c r="W214" i="11"/>
  <c r="W215" i="11" s="1"/>
  <c r="X211" i="11"/>
  <c r="Y147" i="11"/>
  <c r="Y155" i="11"/>
  <c r="Y181" i="11"/>
  <c r="Y153" i="11"/>
  <c r="Y91" i="11"/>
  <c r="W55" i="11"/>
  <c r="W56" i="11" s="1"/>
  <c r="X45" i="11"/>
  <c r="W310" i="11"/>
  <c r="W311" i="11" s="1"/>
  <c r="X308" i="11"/>
  <c r="Y204" i="11"/>
  <c r="U72" i="11"/>
  <c r="U73" i="11" s="1"/>
  <c r="W125" i="11"/>
  <c r="W126" i="11" s="1"/>
  <c r="X122" i="11"/>
  <c r="X165" i="11"/>
  <c r="Y165" i="11" s="1"/>
  <c r="X145" i="11"/>
  <c r="Y145" i="11" s="1"/>
  <c r="X261" i="11"/>
  <c r="W263" i="11"/>
  <c r="W264" i="11" s="1"/>
  <c r="X158" i="11"/>
  <c r="Y158" i="11" s="1"/>
  <c r="X68" i="11"/>
  <c r="Y68" i="11" s="1"/>
  <c r="X88" i="11"/>
  <c r="Y88" i="11" s="1"/>
  <c r="X220" i="11"/>
  <c r="W222" i="11"/>
  <c r="W223" i="11" s="1"/>
  <c r="X26" i="11"/>
  <c r="Y26" i="11" s="1"/>
  <c r="X245" i="11"/>
  <c r="Y245" i="11" s="1"/>
  <c r="X273" i="11"/>
  <c r="Y273" i="11" s="1"/>
  <c r="X34" i="11"/>
  <c r="Y34" i="11" s="1"/>
  <c r="X191" i="11"/>
  <c r="Y191" i="11" s="1"/>
  <c r="X36" i="11"/>
  <c r="Y36" i="11" s="1"/>
  <c r="X137" i="11"/>
  <c r="Y137" i="11" s="1"/>
  <c r="X30" i="11"/>
  <c r="Y30" i="11" s="1"/>
  <c r="X162" i="11"/>
  <c r="Y162" i="11" s="1"/>
  <c r="X97" i="11"/>
  <c r="Y97" i="11" s="1"/>
  <c r="X47" i="11"/>
  <c r="Y47" i="11" s="1"/>
  <c r="X106" i="11"/>
  <c r="Y106" i="11" s="1"/>
  <c r="W174" i="11"/>
  <c r="W175" i="11" s="1"/>
  <c r="X130" i="11"/>
  <c r="X171" i="11"/>
  <c r="Y171" i="11" s="1"/>
  <c r="X152" i="11"/>
  <c r="Y152" i="11" s="1"/>
  <c r="X31" i="11"/>
  <c r="Y31" i="11" s="1"/>
  <c r="AC126" i="8" l="1"/>
  <c r="AB127" i="8"/>
  <c r="AC110" i="8"/>
  <c r="AB111" i="8"/>
  <c r="AJ138" i="8"/>
  <c r="AK54" i="8"/>
  <c r="AE96" i="8"/>
  <c r="AF85" i="8"/>
  <c r="AG137" i="8"/>
  <c r="AG72" i="8"/>
  <c r="AH52" i="8"/>
  <c r="AF118" i="8"/>
  <c r="AG118" i="8" s="1"/>
  <c r="AF120" i="8"/>
  <c r="AG120" i="8" s="1"/>
  <c r="AI6" i="8"/>
  <c r="AI7" i="8"/>
  <c r="AJ1" i="8"/>
  <c r="AB132" i="8"/>
  <c r="AB130" i="8" s="1"/>
  <c r="AC114" i="8"/>
  <c r="AG117" i="8"/>
  <c r="AG123" i="8"/>
  <c r="AB99" i="8"/>
  <c r="AB100" i="8" s="1"/>
  <c r="AB93" i="8"/>
  <c r="AC82" i="8"/>
  <c r="AB91" i="8"/>
  <c r="AB94" i="8"/>
  <c r="AF142" i="8"/>
  <c r="AF97" i="8"/>
  <c r="AF96" i="8"/>
  <c r="AF74" i="8"/>
  <c r="AF75" i="8" s="1"/>
  <c r="AF73" i="8"/>
  <c r="AF131" i="8" s="1"/>
  <c r="AF90" i="8"/>
  <c r="AG90" i="8" s="1"/>
  <c r="AF119" i="8"/>
  <c r="AG119" i="8" s="1"/>
  <c r="AF83" i="8"/>
  <c r="AG83" i="8" s="1"/>
  <c r="Y220" i="11"/>
  <c r="X222" i="11"/>
  <c r="X223" i="11" s="1"/>
  <c r="X206" i="11"/>
  <c r="X207" i="11" s="1"/>
  <c r="Y198" i="11"/>
  <c r="X229" i="11"/>
  <c r="X230" i="11" s="1"/>
  <c r="Y227" i="11"/>
  <c r="Y136" i="11"/>
  <c r="Y90" i="11"/>
  <c r="Y270" i="11"/>
  <c r="Y141" i="11"/>
  <c r="Y115" i="11"/>
  <c r="X117" i="11"/>
  <c r="X118" i="11" s="1"/>
  <c r="X20" i="11"/>
  <c r="X21" i="11" s="1"/>
  <c r="Y15" i="11"/>
  <c r="Y77" i="11"/>
  <c r="X79" i="11"/>
  <c r="X80" i="11" s="1"/>
  <c r="Y53" i="11"/>
  <c r="Y52" i="11"/>
  <c r="X275" i="11"/>
  <c r="X276" i="11" s="1"/>
  <c r="Y269" i="11"/>
  <c r="Y151" i="11"/>
  <c r="Y237" i="11"/>
  <c r="X174" i="11"/>
  <c r="X175" i="11" s="1"/>
  <c r="Y130" i="11"/>
  <c r="Y261" i="11"/>
  <c r="X263" i="11"/>
  <c r="X264" i="11" s="1"/>
  <c r="X125" i="11"/>
  <c r="X126" i="11" s="1"/>
  <c r="Y122" i="11"/>
  <c r="Y308" i="11"/>
  <c r="X310" i="11"/>
  <c r="X311" i="11" s="1"/>
  <c r="Y254" i="11"/>
  <c r="X256" i="11"/>
  <c r="X257" i="11" s="1"/>
  <c r="Y84" i="11"/>
  <c r="X99" i="11"/>
  <c r="X100" i="11" s="1"/>
  <c r="U313" i="11"/>
  <c r="Z182" i="11"/>
  <c r="Y157" i="11"/>
  <c r="Y16" i="11"/>
  <c r="Y172" i="11"/>
  <c r="Z172" i="11" s="1"/>
  <c r="Y150" i="11"/>
  <c r="Y123" i="11"/>
  <c r="Y138" i="11"/>
  <c r="Y89" i="11"/>
  <c r="Z89" i="11" s="1"/>
  <c r="Y203" i="11"/>
  <c r="Y201" i="11"/>
  <c r="Z191" i="11"/>
  <c r="X214" i="11"/>
  <c r="X215" i="11" s="1"/>
  <c r="Y211" i="11"/>
  <c r="V72" i="11"/>
  <c r="V73" i="11" s="1"/>
  <c r="V313" i="11" s="1"/>
  <c r="Z48" i="11"/>
  <c r="Z32" i="11"/>
  <c r="Y60" i="11"/>
  <c r="X62" i="11"/>
  <c r="Y287" i="11"/>
  <c r="X289" i="11"/>
  <c r="X290" i="11" s="1"/>
  <c r="Y180" i="11"/>
  <c r="X184" i="11"/>
  <c r="X185" i="11" s="1"/>
  <c r="Y8" i="11"/>
  <c r="Y6" i="11"/>
  <c r="Y7" i="11"/>
  <c r="Y11" i="11"/>
  <c r="Z1" i="11"/>
  <c r="Y169" i="11"/>
  <c r="Y51" i="11"/>
  <c r="Z51" i="11" s="1"/>
  <c r="Y25" i="11"/>
  <c r="X40" i="11"/>
  <c r="X41" i="11" s="1"/>
  <c r="Y163" i="11"/>
  <c r="Y297" i="11"/>
  <c r="X302" i="11"/>
  <c r="X303" i="11" s="1"/>
  <c r="Y69" i="11"/>
  <c r="Z69" i="11" s="1"/>
  <c r="Y143" i="11"/>
  <c r="Y148" i="11"/>
  <c r="Z148" i="11" s="1"/>
  <c r="Y27" i="11"/>
  <c r="Y190" i="11"/>
  <c r="X193" i="11"/>
  <c r="X194" i="11" s="1"/>
  <c r="Y244" i="11"/>
  <c r="X247" i="11"/>
  <c r="X248" i="11" s="1"/>
  <c r="Y160" i="11"/>
  <c r="Z160" i="11" s="1"/>
  <c r="Y95" i="11"/>
  <c r="Z152" i="11"/>
  <c r="Z30" i="11"/>
  <c r="Z158" i="11"/>
  <c r="X55" i="11"/>
  <c r="X56" i="11" s="1"/>
  <c r="Y45" i="11"/>
  <c r="Z181" i="11"/>
  <c r="Z93" i="11"/>
  <c r="Z135" i="11"/>
  <c r="Z50" i="11"/>
  <c r="Y280" i="11"/>
  <c r="X282" i="11"/>
  <c r="X283" i="11" s="1"/>
  <c r="Z235" i="11"/>
  <c r="W63" i="11"/>
  <c r="Z92" i="11"/>
  <c r="Y134" i="11"/>
  <c r="Z134" i="11" s="1"/>
  <c r="X109" i="11"/>
  <c r="X110" i="11" s="1"/>
  <c r="Y104" i="11"/>
  <c r="X239" i="11"/>
  <c r="X240" i="11" s="1"/>
  <c r="Y234" i="11"/>
  <c r="Y199" i="11"/>
  <c r="Y105" i="11"/>
  <c r="Z105" i="11" s="1"/>
  <c r="Y37" i="11"/>
  <c r="Y18" i="11"/>
  <c r="Z18" i="11" s="1"/>
  <c r="Y85" i="11"/>
  <c r="AF95" i="8" l="1"/>
  <c r="AG142" i="8"/>
  <c r="AG95" i="8"/>
  <c r="AG74" i="8"/>
  <c r="AG75" i="8" s="1"/>
  <c r="AG73" i="8"/>
  <c r="AG131" i="8" s="1"/>
  <c r="AB197" i="8"/>
  <c r="AB198" i="8" s="1"/>
  <c r="AB98" i="8"/>
  <c r="AK1" i="8"/>
  <c r="AJ7" i="8"/>
  <c r="AJ6" i="8"/>
  <c r="AF157" i="8"/>
  <c r="AG157" i="8" s="1"/>
  <c r="AD126" i="8"/>
  <c r="AC127" i="8"/>
  <c r="AC91" i="8"/>
  <c r="AC93" i="8"/>
  <c r="AD82" i="8"/>
  <c r="AC99" i="8"/>
  <c r="AC100" i="8" s="1"/>
  <c r="AC94" i="8"/>
  <c r="AH117" i="8"/>
  <c r="AH118" i="8"/>
  <c r="AG89" i="8"/>
  <c r="AD110" i="8"/>
  <c r="AC111" i="8"/>
  <c r="AG84" i="8"/>
  <c r="AH84" i="8" s="1"/>
  <c r="AC132" i="8"/>
  <c r="AC130" i="8" s="1"/>
  <c r="AD114" i="8"/>
  <c r="AH72" i="8"/>
  <c r="AH123" i="8" s="1"/>
  <c r="AH137" i="8"/>
  <c r="AI52" i="8"/>
  <c r="AG85" i="8"/>
  <c r="AH85" i="8" s="1"/>
  <c r="AK138" i="8"/>
  <c r="AL54" i="8"/>
  <c r="AG87" i="8"/>
  <c r="AH87" i="8" s="1"/>
  <c r="AG88" i="8"/>
  <c r="AH88" i="8" s="1"/>
  <c r="Y109" i="11"/>
  <c r="Y110" i="11" s="1"/>
  <c r="Z104" i="11"/>
  <c r="Y282" i="11"/>
  <c r="Y283" i="11" s="1"/>
  <c r="Z280" i="11"/>
  <c r="Z244" i="11"/>
  <c r="Y247" i="11"/>
  <c r="Y248" i="11" s="1"/>
  <c r="Y302" i="11"/>
  <c r="Y303" i="11" s="1"/>
  <c r="Z297" i="11"/>
  <c r="Y239" i="11"/>
  <c r="Y240" i="11" s="1"/>
  <c r="Z234" i="11"/>
  <c r="AA93" i="11"/>
  <c r="Z7" i="11"/>
  <c r="Z6" i="11"/>
  <c r="Z11" i="11"/>
  <c r="Z8" i="11"/>
  <c r="AA1" i="11"/>
  <c r="AA18" i="11" s="1"/>
  <c r="Z38" i="11"/>
  <c r="Z37" i="11"/>
  <c r="AA37" i="11" s="1"/>
  <c r="Z87" i="11"/>
  <c r="AA87" i="11" s="1"/>
  <c r="Z299" i="11"/>
  <c r="AA299" i="11" s="1"/>
  <c r="Z49" i="11"/>
  <c r="AA49" i="11" s="1"/>
  <c r="Z133" i="11"/>
  <c r="AA133" i="11" s="1"/>
  <c r="Z145" i="11"/>
  <c r="AA145" i="11" s="1"/>
  <c r="Z106" i="11"/>
  <c r="AA106" i="11" s="1"/>
  <c r="Z27" i="11"/>
  <c r="AA27" i="11" s="1"/>
  <c r="Z25" i="11"/>
  <c r="Y40" i="11"/>
  <c r="Y41" i="11" s="1"/>
  <c r="Z132" i="11"/>
  <c r="AA132" i="11" s="1"/>
  <c r="Z167" i="11"/>
  <c r="AA167" i="11" s="1"/>
  <c r="Z94" i="11"/>
  <c r="AA94" i="11" s="1"/>
  <c r="Y214" i="11"/>
  <c r="Y215" i="11" s="1"/>
  <c r="Z211" i="11"/>
  <c r="Z26" i="11"/>
  <c r="AA26" i="11" s="1"/>
  <c r="Z203" i="11"/>
  <c r="AA203" i="11" s="1"/>
  <c r="Z150" i="11"/>
  <c r="AA150" i="11" s="1"/>
  <c r="Z156" i="11"/>
  <c r="AA156" i="11" s="1"/>
  <c r="Z70" i="11"/>
  <c r="AA70" i="11" s="1"/>
  <c r="Z159" i="11"/>
  <c r="AA159" i="11" s="1"/>
  <c r="Z84" i="11"/>
  <c r="Y99" i="11"/>
  <c r="Y100" i="11" s="1"/>
  <c r="Z147" i="11"/>
  <c r="AA147" i="11" s="1"/>
  <c r="Y125" i="11"/>
  <c r="Y126" i="11" s="1"/>
  <c r="Z122" i="11"/>
  <c r="Z88" i="11"/>
  <c r="AA88" i="11" s="1"/>
  <c r="Y174" i="11"/>
  <c r="Y175" i="11" s="1"/>
  <c r="Z130" i="11"/>
  <c r="Y275" i="11"/>
  <c r="Y276" i="11" s="1"/>
  <c r="Z269" i="11"/>
  <c r="Z90" i="11"/>
  <c r="AA90" i="11" s="1"/>
  <c r="Z170" i="11"/>
  <c r="AA170" i="11" s="1"/>
  <c r="Z142" i="11"/>
  <c r="AA142" i="11" s="1"/>
  <c r="Z140" i="11"/>
  <c r="AA140" i="11" s="1"/>
  <c r="Z28" i="11"/>
  <c r="AA28" i="11" s="1"/>
  <c r="Z155" i="11"/>
  <c r="AA155" i="11" s="1"/>
  <c r="Y222" i="11"/>
  <c r="Y223" i="11" s="1"/>
  <c r="Z220" i="11"/>
  <c r="Z171" i="11"/>
  <c r="AA171" i="11" s="1"/>
  <c r="Z17" i="11"/>
  <c r="AA17" i="11" s="1"/>
  <c r="Z35" i="11"/>
  <c r="AA35" i="11" s="1"/>
  <c r="Z91" i="11"/>
  <c r="AA91" i="11" s="1"/>
  <c r="Z245" i="11"/>
  <c r="AA245" i="11" s="1"/>
  <c r="Y79" i="11"/>
  <c r="Y80" i="11" s="1"/>
  <c r="Z77" i="11"/>
  <c r="Z115" i="11"/>
  <c r="Y117" i="11"/>
  <c r="Y118" i="11" s="1"/>
  <c r="Z136" i="11"/>
  <c r="AA136" i="11" s="1"/>
  <c r="Z200" i="11"/>
  <c r="AA200" i="11" s="1"/>
  <c r="Y206" i="11"/>
  <c r="Y207" i="11" s="1"/>
  <c r="Z198" i="11"/>
  <c r="Z164" i="11"/>
  <c r="AA164" i="11" s="1"/>
  <c r="Z298" i="11"/>
  <c r="AA298" i="11" s="1"/>
  <c r="Z204" i="11"/>
  <c r="AA204" i="11" s="1"/>
  <c r="Z273" i="11"/>
  <c r="AA273" i="11" s="1"/>
  <c r="Z31" i="11"/>
  <c r="AA31" i="11" s="1"/>
  <c r="AA105" i="11"/>
  <c r="AA135" i="11"/>
  <c r="AA158" i="11"/>
  <c r="AA148" i="11"/>
  <c r="AA51" i="11"/>
  <c r="Z287" i="11"/>
  <c r="Y289" i="11"/>
  <c r="Y290" i="11" s="1"/>
  <c r="AA32" i="11"/>
  <c r="AA48" i="11"/>
  <c r="AA191" i="11"/>
  <c r="AA89" i="11"/>
  <c r="AA172" i="11"/>
  <c r="AA182" i="11"/>
  <c r="Z85" i="11"/>
  <c r="AA85" i="11" s="1"/>
  <c r="Z199" i="11"/>
  <c r="AA199" i="11" s="1"/>
  <c r="Z166" i="11"/>
  <c r="AA166" i="11" s="1"/>
  <c r="W72" i="11"/>
  <c r="W73" i="11" s="1"/>
  <c r="Z107" i="11"/>
  <c r="AA107" i="11" s="1"/>
  <c r="Z236" i="11"/>
  <c r="AA236" i="11" s="1"/>
  <c r="Y55" i="11"/>
  <c r="Y56" i="11" s="1"/>
  <c r="Z45" i="11"/>
  <c r="Z34" i="11"/>
  <c r="AA34" i="11" s="1"/>
  <c r="Z95" i="11"/>
  <c r="AA95" i="11" s="1"/>
  <c r="Z143" i="11"/>
  <c r="AA143" i="11" s="1"/>
  <c r="Z163" i="11"/>
  <c r="AA163" i="11" s="1"/>
  <c r="Z169" i="11"/>
  <c r="AA169" i="11" s="1"/>
  <c r="Y184" i="11"/>
  <c r="Y185" i="11" s="1"/>
  <c r="Z180" i="11"/>
  <c r="X63" i="11"/>
  <c r="X72" i="11"/>
  <c r="X73" i="11" s="1"/>
  <c r="Z149" i="11"/>
  <c r="AA149" i="11" s="1"/>
  <c r="Z168" i="11"/>
  <c r="AA168" i="11" s="1"/>
  <c r="Z153" i="11"/>
  <c r="AA153" i="11" s="1"/>
  <c r="Z162" i="11"/>
  <c r="AA162" i="11" s="1"/>
  <c r="Z138" i="11"/>
  <c r="AA138" i="11" s="1"/>
  <c r="Z16" i="11"/>
  <c r="AA16" i="11" s="1"/>
  <c r="Z202" i="11"/>
  <c r="AA202" i="11" s="1"/>
  <c r="Z139" i="11"/>
  <c r="AA139" i="11" s="1"/>
  <c r="Z146" i="11"/>
  <c r="AA146" i="11" s="1"/>
  <c r="Z36" i="11"/>
  <c r="AA36" i="11" s="1"/>
  <c r="Z237" i="11"/>
  <c r="AA237" i="11" s="1"/>
  <c r="Z52" i="11"/>
  <c r="AA52" i="11" s="1"/>
  <c r="Y20" i="11"/>
  <c r="Y21" i="11" s="1"/>
  <c r="Z15" i="11"/>
  <c r="Z141" i="11"/>
  <c r="AA141" i="11" s="1"/>
  <c r="Z227" i="11"/>
  <c r="Y229" i="11"/>
  <c r="Y230" i="11" s="1"/>
  <c r="Z29" i="11"/>
  <c r="AA29" i="11" s="1"/>
  <c r="Z33" i="11"/>
  <c r="AA33" i="11" s="1"/>
  <c r="Z154" i="11"/>
  <c r="AA154" i="11" s="1"/>
  <c r="Z165" i="11"/>
  <c r="AA165" i="11" s="1"/>
  <c r="Z137" i="11"/>
  <c r="AA137" i="11" s="1"/>
  <c r="Z46" i="11"/>
  <c r="AA46" i="11" s="1"/>
  <c r="AA134" i="11"/>
  <c r="AA235" i="11"/>
  <c r="AA30" i="11"/>
  <c r="Z190" i="11"/>
  <c r="Y193" i="11"/>
  <c r="Y194" i="11" s="1"/>
  <c r="AA69" i="11"/>
  <c r="Z60" i="11"/>
  <c r="Y62" i="11"/>
  <c r="Z86" i="11"/>
  <c r="AA86" i="11" s="1"/>
  <c r="Z68" i="11"/>
  <c r="AA68" i="11" s="1"/>
  <c r="Z201" i="11"/>
  <c r="AA201" i="11" s="1"/>
  <c r="Z123" i="11"/>
  <c r="AA123" i="11" s="1"/>
  <c r="Z157" i="11"/>
  <c r="AA157" i="11" s="1"/>
  <c r="Z131" i="11"/>
  <c r="AA131" i="11" s="1"/>
  <c r="Z300" i="11"/>
  <c r="AA300" i="11" s="1"/>
  <c r="Y256" i="11"/>
  <c r="Y257" i="11" s="1"/>
  <c r="Z254" i="11"/>
  <c r="Z308" i="11"/>
  <c r="Y310" i="11"/>
  <c r="Y311" i="11" s="1"/>
  <c r="Y263" i="11"/>
  <c r="Y264" i="11" s="1"/>
  <c r="Z261" i="11"/>
  <c r="Z97" i="11"/>
  <c r="AA97" i="11" s="1"/>
  <c r="Z151" i="11"/>
  <c r="AA151" i="11" s="1"/>
  <c r="Z53" i="11"/>
  <c r="AA53" i="11" s="1"/>
  <c r="Z270" i="11"/>
  <c r="AA270" i="11" s="1"/>
  <c r="Z144" i="11"/>
  <c r="AA144" i="11" s="1"/>
  <c r="Z96" i="11"/>
  <c r="AA96" i="11" s="1"/>
  <c r="Z272" i="11"/>
  <c r="AA272" i="11" s="1"/>
  <c r="Z271" i="11"/>
  <c r="AA271" i="11" s="1"/>
  <c r="Z47" i="11"/>
  <c r="AA47" i="11" s="1"/>
  <c r="AD99" i="8" l="1"/>
  <c r="AD100" i="8" s="1"/>
  <c r="AE82" i="8"/>
  <c r="AD93" i="8"/>
  <c r="AD91" i="8"/>
  <c r="AD98" i="8" s="1"/>
  <c r="AD197" i="8"/>
  <c r="AD198" i="8" s="1"/>
  <c r="AD94" i="8"/>
  <c r="AI87" i="8"/>
  <c r="AI137" i="8"/>
  <c r="AI72" i="8"/>
  <c r="AI84" i="8" s="1"/>
  <c r="AJ52" i="8"/>
  <c r="AD132" i="8"/>
  <c r="AD130" i="8" s="1"/>
  <c r="AE114" i="8"/>
  <c r="AI117" i="8"/>
  <c r="AE126" i="8"/>
  <c r="AD127" i="8"/>
  <c r="AG96" i="8"/>
  <c r="AL138" i="8"/>
  <c r="AM54" i="8"/>
  <c r="AE110" i="8"/>
  <c r="AD111" i="8"/>
  <c r="AC197" i="8"/>
  <c r="AC198" i="8" s="1"/>
  <c r="AC98" i="8"/>
  <c r="AL1" i="8"/>
  <c r="AK7" i="8"/>
  <c r="AK6" i="8"/>
  <c r="AH97" i="8"/>
  <c r="AH73" i="8"/>
  <c r="AH131" i="8" s="1"/>
  <c r="AH142" i="8"/>
  <c r="AH96" i="8"/>
  <c r="AH74" i="8"/>
  <c r="AH75" i="8" s="1"/>
  <c r="AH119" i="8"/>
  <c r="AI119" i="8" s="1"/>
  <c r="AH89" i="8"/>
  <c r="AI89" i="8" s="1"/>
  <c r="AH83" i="8"/>
  <c r="AI83" i="8" s="1"/>
  <c r="AH120" i="8"/>
  <c r="AI120" i="8" s="1"/>
  <c r="AG97" i="8"/>
  <c r="AH90" i="8"/>
  <c r="AI90" i="8" s="1"/>
  <c r="Z229" i="11"/>
  <c r="Z230" i="11" s="1"/>
  <c r="AA227" i="11"/>
  <c r="Z289" i="11"/>
  <c r="Z290" i="11" s="1"/>
  <c r="AA287" i="11"/>
  <c r="Z206" i="11"/>
  <c r="Z207" i="11" s="1"/>
  <c r="AA198" i="11"/>
  <c r="Z40" i="11"/>
  <c r="Z41" i="11" s="1"/>
  <c r="AA25" i="11"/>
  <c r="Z282" i="11"/>
  <c r="Z283" i="11" s="1"/>
  <c r="AA280" i="11"/>
  <c r="Z263" i="11"/>
  <c r="Z264" i="11" s="1"/>
  <c r="AA261" i="11"/>
  <c r="Z256" i="11"/>
  <c r="Z257" i="11" s="1"/>
  <c r="AA254" i="11"/>
  <c r="Y72" i="11"/>
  <c r="Y73" i="11" s="1"/>
  <c r="Y63" i="11"/>
  <c r="AA190" i="11"/>
  <c r="Z193" i="11"/>
  <c r="Z194" i="11" s="1"/>
  <c r="X313" i="11"/>
  <c r="Z55" i="11"/>
  <c r="Z56" i="11" s="1"/>
  <c r="AA45" i="11"/>
  <c r="W313" i="11"/>
  <c r="Z117" i="11"/>
  <c r="Z118" i="11" s="1"/>
  <c r="AA115" i="11"/>
  <c r="Z222" i="11"/>
  <c r="Z223" i="11" s="1"/>
  <c r="AA220" i="11"/>
  <c r="Z275" i="11"/>
  <c r="Z276" i="11" s="1"/>
  <c r="AA269" i="11"/>
  <c r="Z214" i="11"/>
  <c r="Z215" i="11" s="1"/>
  <c r="AA211" i="11"/>
  <c r="AA38" i="11"/>
  <c r="AA50" i="11"/>
  <c r="Z247" i="11"/>
  <c r="Z248" i="11" s="1"/>
  <c r="AA244" i="11"/>
  <c r="Z62" i="11"/>
  <c r="AA60" i="11"/>
  <c r="Z20" i="11"/>
  <c r="Z21" i="11" s="1"/>
  <c r="AA15" i="11"/>
  <c r="Z184" i="11"/>
  <c r="Z185" i="11" s="1"/>
  <c r="AA180" i="11"/>
  <c r="Z79" i="11"/>
  <c r="Z80" i="11" s="1"/>
  <c r="AA77" i="11"/>
  <c r="Z125" i="11"/>
  <c r="Z126" i="11" s="1"/>
  <c r="AA122" i="11"/>
  <c r="AA84" i="11"/>
  <c r="Z99" i="11"/>
  <c r="Z100" i="11" s="1"/>
  <c r="Y313" i="11"/>
  <c r="AA11" i="11"/>
  <c r="AA7" i="11"/>
  <c r="AB1" i="11"/>
  <c r="AB86" i="11" s="1"/>
  <c r="AA8" i="11"/>
  <c r="AA6" i="11"/>
  <c r="AA92" i="11"/>
  <c r="Z302" i="11"/>
  <c r="Z303" i="11" s="1"/>
  <c r="AA297" i="11"/>
  <c r="AA152" i="11"/>
  <c r="Z109" i="11"/>
  <c r="Z110" i="11" s="1"/>
  <c r="AA104" i="11"/>
  <c r="Z310" i="11"/>
  <c r="Z311" i="11" s="1"/>
  <c r="AA308" i="11"/>
  <c r="AB235" i="11"/>
  <c r="AB149" i="11"/>
  <c r="AB89" i="11"/>
  <c r="AB136" i="11"/>
  <c r="Z174" i="11"/>
  <c r="Z175" i="11" s="1"/>
  <c r="AA130" i="11"/>
  <c r="AB94" i="11"/>
  <c r="AA160" i="11"/>
  <c r="AA234" i="11"/>
  <c r="Z239" i="11"/>
  <c r="Z240" i="11" s="1"/>
  <c r="AA181" i="11"/>
  <c r="AF114" i="8" l="1"/>
  <c r="AE132" i="8"/>
  <c r="AE130" i="8" s="1"/>
  <c r="AM138" i="8"/>
  <c r="AN54" i="8"/>
  <c r="AF126" i="8"/>
  <c r="AE127" i="8"/>
  <c r="AJ137" i="8"/>
  <c r="AJ72" i="8"/>
  <c r="AK52" i="8"/>
  <c r="AJ87" i="8"/>
  <c r="AL7" i="8"/>
  <c r="AM1" i="8"/>
  <c r="AL6" i="8"/>
  <c r="AJ117" i="8"/>
  <c r="AI142" i="8"/>
  <c r="AI96" i="8"/>
  <c r="AI73" i="8"/>
  <c r="AI131" i="8" s="1"/>
  <c r="AI74" i="8"/>
  <c r="AI75" i="8" s="1"/>
  <c r="AI95" i="8"/>
  <c r="AE93" i="8"/>
  <c r="AE91" i="8"/>
  <c r="AE98" i="8" s="1"/>
  <c r="AE99" i="8"/>
  <c r="AE100" i="8" s="1"/>
  <c r="AF82" i="8"/>
  <c r="AE197" i="8"/>
  <c r="AE198" i="8" s="1"/>
  <c r="AE94" i="8"/>
  <c r="AI85" i="8"/>
  <c r="AJ85" i="8" s="1"/>
  <c r="AJ89" i="8"/>
  <c r="AI88" i="8"/>
  <c r="AJ88" i="8" s="1"/>
  <c r="AJ83" i="8"/>
  <c r="AJ119" i="8"/>
  <c r="AH95" i="8"/>
  <c r="AH157" i="8"/>
  <c r="AI157" i="8" s="1"/>
  <c r="AF110" i="8"/>
  <c r="AE111" i="8"/>
  <c r="AI118" i="8"/>
  <c r="AJ118" i="8" s="1"/>
  <c r="AI123" i="8"/>
  <c r="AJ123" i="8" s="1"/>
  <c r="AB141" i="11"/>
  <c r="AA193" i="11"/>
  <c r="AA194" i="11" s="1"/>
  <c r="AB190" i="11"/>
  <c r="AB53" i="11"/>
  <c r="AB261" i="11"/>
  <c r="AA263" i="11"/>
  <c r="AA264" i="11" s="1"/>
  <c r="AB133" i="11"/>
  <c r="AB26" i="11"/>
  <c r="AB28" i="11"/>
  <c r="AB34" i="11"/>
  <c r="AB52" i="11"/>
  <c r="AB134" i="11"/>
  <c r="AA55" i="11"/>
  <c r="AA56" i="11" s="1"/>
  <c r="AB45" i="11"/>
  <c r="AB153" i="11"/>
  <c r="AB33" i="11"/>
  <c r="AB272" i="11"/>
  <c r="AC272" i="11" s="1"/>
  <c r="AB93" i="11"/>
  <c r="AB25" i="11"/>
  <c r="AA40" i="11"/>
  <c r="AA41" i="11" s="1"/>
  <c r="AB70" i="11"/>
  <c r="AC70" i="11" s="1"/>
  <c r="AB171" i="11"/>
  <c r="AB273" i="11"/>
  <c r="AB191" i="11"/>
  <c r="AB169" i="11"/>
  <c r="AC169" i="11" s="1"/>
  <c r="AA229" i="11"/>
  <c r="AA230" i="11" s="1"/>
  <c r="AB227" i="11"/>
  <c r="AB234" i="11"/>
  <c r="AA239" i="11"/>
  <c r="AA240" i="11" s="1"/>
  <c r="AC94" i="11"/>
  <c r="AC136" i="11"/>
  <c r="AC149" i="11"/>
  <c r="AC235" i="11"/>
  <c r="AA310" i="11"/>
  <c r="AA311" i="11" s="1"/>
  <c r="AB308" i="11"/>
  <c r="AA109" i="11"/>
  <c r="AA110" i="11" s="1"/>
  <c r="AB104" i="11"/>
  <c r="AB11" i="11"/>
  <c r="AC1" i="11"/>
  <c r="AB6" i="11"/>
  <c r="AB8" i="11"/>
  <c r="AB7" i="11"/>
  <c r="AB106" i="11"/>
  <c r="AC106" i="11" s="1"/>
  <c r="AA99" i="11"/>
  <c r="AA100" i="11" s="1"/>
  <c r="AB84" i="11"/>
  <c r="AB35" i="11"/>
  <c r="AC35" i="11" s="1"/>
  <c r="AB298" i="11"/>
  <c r="AC298" i="11" s="1"/>
  <c r="AB172" i="11"/>
  <c r="AC172" i="11" s="1"/>
  <c r="AB15" i="11"/>
  <c r="AA20" i="11"/>
  <c r="AA21" i="11" s="1"/>
  <c r="AB30" i="11"/>
  <c r="AC30" i="11" s="1"/>
  <c r="AB300" i="11"/>
  <c r="AC300" i="11" s="1"/>
  <c r="AB47" i="11"/>
  <c r="AC47" i="11" s="1"/>
  <c r="AB38" i="11"/>
  <c r="AC38" i="11" s="1"/>
  <c r="AA214" i="11"/>
  <c r="AA215" i="11" s="1"/>
  <c r="AB211" i="11"/>
  <c r="AA275" i="11"/>
  <c r="AA276" i="11" s="1"/>
  <c r="AB269" i="11"/>
  <c r="AB204" i="11"/>
  <c r="AC204" i="11" s="1"/>
  <c r="AB182" i="11"/>
  <c r="AC182" i="11" s="1"/>
  <c r="AB160" i="11"/>
  <c r="AC160" i="11" s="1"/>
  <c r="AB203" i="11"/>
  <c r="AC203" i="11" s="1"/>
  <c r="AB170" i="11"/>
  <c r="AC170" i="11" s="1"/>
  <c r="AB164" i="11"/>
  <c r="AC164" i="11" s="1"/>
  <c r="AB199" i="11"/>
  <c r="AC199" i="11" s="1"/>
  <c r="AB138" i="11"/>
  <c r="AC138" i="11" s="1"/>
  <c r="AB69" i="11"/>
  <c r="AC69" i="11" s="1"/>
  <c r="AB92" i="11"/>
  <c r="AC92" i="11" s="1"/>
  <c r="AA125" i="11"/>
  <c r="AA126" i="11" s="1"/>
  <c r="AB122" i="11"/>
  <c r="AA247" i="11"/>
  <c r="AA248" i="11" s="1"/>
  <c r="AB244" i="11"/>
  <c r="AB49" i="11"/>
  <c r="AC49" i="11" s="1"/>
  <c r="AB91" i="11"/>
  <c r="AC91" i="11" s="1"/>
  <c r="AB155" i="11"/>
  <c r="AC155" i="11" s="1"/>
  <c r="AB152" i="11"/>
  <c r="AC152" i="11" s="1"/>
  <c r="AB150" i="11"/>
  <c r="AC150" i="11" s="1"/>
  <c r="AB148" i="11"/>
  <c r="AC148" i="11" s="1"/>
  <c r="AB143" i="11"/>
  <c r="AC143" i="11" s="1"/>
  <c r="AB16" i="11"/>
  <c r="AC16" i="11" s="1"/>
  <c r="AB29" i="11"/>
  <c r="AC29" i="11" s="1"/>
  <c r="Z63" i="11"/>
  <c r="Z72" i="11"/>
  <c r="Z73" i="11" s="1"/>
  <c r="AB96" i="11"/>
  <c r="AC96" i="11" s="1"/>
  <c r="AB27" i="11"/>
  <c r="AC27" i="11" s="1"/>
  <c r="AB156" i="11"/>
  <c r="AC156" i="11" s="1"/>
  <c r="AB140" i="11"/>
  <c r="AC140" i="11" s="1"/>
  <c r="AA117" i="11"/>
  <c r="AA118" i="11" s="1"/>
  <c r="AB115" i="11"/>
  <c r="AB51" i="11"/>
  <c r="AC51" i="11" s="1"/>
  <c r="AB202" i="11"/>
  <c r="AC202" i="11" s="1"/>
  <c r="AB46" i="11"/>
  <c r="AC46" i="11" s="1"/>
  <c r="AB254" i="11"/>
  <c r="AA256" i="11"/>
  <c r="AA257" i="11" s="1"/>
  <c r="AB271" i="11"/>
  <c r="AC271" i="11" s="1"/>
  <c r="AB147" i="11"/>
  <c r="AC147" i="11" s="1"/>
  <c r="AB245" i="11"/>
  <c r="AC245" i="11" s="1"/>
  <c r="AB135" i="11"/>
  <c r="AC135" i="11" s="1"/>
  <c r="AB85" i="11"/>
  <c r="AC85" i="11" s="1"/>
  <c r="AB162" i="11"/>
  <c r="AC162" i="11" s="1"/>
  <c r="AB270" i="11"/>
  <c r="AC270" i="11" s="1"/>
  <c r="AB77" i="11"/>
  <c r="AA79" i="11"/>
  <c r="AA80" i="11" s="1"/>
  <c r="AB105" i="11"/>
  <c r="AC105" i="11" s="1"/>
  <c r="AB166" i="11"/>
  <c r="AC166" i="11" s="1"/>
  <c r="AB168" i="11"/>
  <c r="AC168" i="11" s="1"/>
  <c r="AA62" i="11"/>
  <c r="AB60" i="11"/>
  <c r="AB151" i="11"/>
  <c r="AC151" i="11" s="1"/>
  <c r="AB181" i="11"/>
  <c r="AC181" i="11" s="1"/>
  <c r="AB87" i="11"/>
  <c r="AC87" i="11" s="1"/>
  <c r="AB159" i="11"/>
  <c r="AC159" i="11" s="1"/>
  <c r="AB31" i="11"/>
  <c r="AC31" i="11" s="1"/>
  <c r="AB236" i="11"/>
  <c r="AC236" i="11" s="1"/>
  <c r="AB146" i="11"/>
  <c r="AC146" i="11" s="1"/>
  <c r="AB68" i="11"/>
  <c r="AC68" i="11" s="1"/>
  <c r="AB97" i="11"/>
  <c r="AC97" i="11" s="1"/>
  <c r="AB145" i="11"/>
  <c r="AC145" i="11" s="1"/>
  <c r="AA174" i="11"/>
  <c r="AA175" i="11" s="1"/>
  <c r="AB130" i="11"/>
  <c r="AB17" i="11"/>
  <c r="AC17" i="11" s="1"/>
  <c r="AB158" i="11"/>
  <c r="AC158" i="11" s="1"/>
  <c r="AB95" i="11"/>
  <c r="AC95" i="11" s="1"/>
  <c r="AB165" i="11"/>
  <c r="AC165" i="11" s="1"/>
  <c r="AB131" i="11"/>
  <c r="AC131" i="11" s="1"/>
  <c r="AB144" i="11"/>
  <c r="AC144" i="11" s="1"/>
  <c r="AA302" i="11"/>
  <c r="AA303" i="11" s="1"/>
  <c r="AB297" i="11"/>
  <c r="AB299" i="11"/>
  <c r="AC299" i="11" s="1"/>
  <c r="AB142" i="11"/>
  <c r="AC142" i="11" s="1"/>
  <c r="AB200" i="11"/>
  <c r="AC200" i="11" s="1"/>
  <c r="AB32" i="11"/>
  <c r="AC32" i="11" s="1"/>
  <c r="AB180" i="11"/>
  <c r="AA184" i="11"/>
  <c r="AA185" i="11" s="1"/>
  <c r="AB36" i="11"/>
  <c r="AC36" i="11" s="1"/>
  <c r="AB137" i="11"/>
  <c r="AC137" i="11" s="1"/>
  <c r="AB201" i="11"/>
  <c r="AC201" i="11" s="1"/>
  <c r="AB157" i="11"/>
  <c r="AC157" i="11" s="1"/>
  <c r="AB50" i="11"/>
  <c r="AC50" i="11" s="1"/>
  <c r="AB132" i="11"/>
  <c r="AC132" i="11" s="1"/>
  <c r="AB88" i="11"/>
  <c r="AC88" i="11" s="1"/>
  <c r="AB220" i="11"/>
  <c r="AA222" i="11"/>
  <c r="AA223" i="11" s="1"/>
  <c r="AB48" i="11"/>
  <c r="AC48" i="11" s="1"/>
  <c r="AB163" i="11"/>
  <c r="AC163" i="11" s="1"/>
  <c r="AB237" i="11"/>
  <c r="AC237" i="11" s="1"/>
  <c r="AB123" i="11"/>
  <c r="AC123" i="11" s="1"/>
  <c r="AA282" i="11"/>
  <c r="AA283" i="11" s="1"/>
  <c r="AB280" i="11"/>
  <c r="AB37" i="11"/>
  <c r="AC37" i="11" s="1"/>
  <c r="AB167" i="11"/>
  <c r="AC167" i="11" s="1"/>
  <c r="AB90" i="11"/>
  <c r="AC90" i="11" s="1"/>
  <c r="AA206" i="11"/>
  <c r="AA207" i="11" s="1"/>
  <c r="AB198" i="11"/>
  <c r="AA289" i="11"/>
  <c r="AA290" i="11" s="1"/>
  <c r="AB287" i="11"/>
  <c r="AB107" i="11"/>
  <c r="AC107" i="11" s="1"/>
  <c r="AB139" i="11"/>
  <c r="AC139" i="11" s="1"/>
  <c r="AB154" i="11"/>
  <c r="AC154" i="11" s="1"/>
  <c r="AB18" i="11"/>
  <c r="AC18" i="11" s="1"/>
  <c r="AG110" i="8" l="1"/>
  <c r="AF111" i="8"/>
  <c r="AJ142" i="8"/>
  <c r="AJ97" i="8"/>
  <c r="AJ95" i="8"/>
  <c r="AJ73" i="8"/>
  <c r="AJ131" i="8" s="1"/>
  <c r="AJ74" i="8"/>
  <c r="AJ75" i="8" s="1"/>
  <c r="AG126" i="8"/>
  <c r="AF127" i="8"/>
  <c r="AN138" i="8"/>
  <c r="AO54" i="8"/>
  <c r="AF132" i="8"/>
  <c r="AF130" i="8" s="1"/>
  <c r="AG114" i="8"/>
  <c r="AF99" i="8"/>
  <c r="AF100" i="8" s="1"/>
  <c r="AG82" i="8"/>
  <c r="AF93" i="8"/>
  <c r="AF91" i="8"/>
  <c r="AF98" i="8" s="1"/>
  <c r="AF197" i="8"/>
  <c r="AF198" i="8" s="1"/>
  <c r="AF94" i="8"/>
  <c r="AJ90" i="8"/>
  <c r="AI97" i="8"/>
  <c r="AM6" i="8"/>
  <c r="AM7" i="8"/>
  <c r="AN1" i="8"/>
  <c r="AK137" i="8"/>
  <c r="AK72" i="8"/>
  <c r="AK88" i="8" s="1"/>
  <c r="AL52" i="8"/>
  <c r="AJ120" i="8"/>
  <c r="AJ84" i="8"/>
  <c r="AC287" i="11"/>
  <c r="AB289" i="11"/>
  <c r="AB290" i="11" s="1"/>
  <c r="AC297" i="11"/>
  <c r="AB302" i="11"/>
  <c r="AB303" i="11" s="1"/>
  <c r="AB174" i="11"/>
  <c r="AB175" i="11" s="1"/>
  <c r="AC130" i="11"/>
  <c r="AC60" i="11"/>
  <c r="AB62" i="11"/>
  <c r="AC254" i="11"/>
  <c r="AB256" i="11"/>
  <c r="AB257" i="11" s="1"/>
  <c r="AC115" i="11"/>
  <c r="AB117" i="11"/>
  <c r="AB118" i="11" s="1"/>
  <c r="AB125" i="11"/>
  <c r="AB126" i="11" s="1"/>
  <c r="AC122" i="11"/>
  <c r="AC269" i="11"/>
  <c r="AB275" i="11"/>
  <c r="AB276" i="11" s="1"/>
  <c r="AB229" i="11"/>
  <c r="AB230" i="11" s="1"/>
  <c r="AC227" i="11"/>
  <c r="AC273" i="11"/>
  <c r="AC25" i="11"/>
  <c r="AB40" i="11"/>
  <c r="AB41" i="11" s="1"/>
  <c r="AC153" i="11"/>
  <c r="AC52" i="11"/>
  <c r="AC133" i="11"/>
  <c r="AC190" i="11"/>
  <c r="AB193" i="11"/>
  <c r="AB194" i="11" s="1"/>
  <c r="AA72" i="11"/>
  <c r="AA73" i="11" s="1"/>
  <c r="AA63" i="11"/>
  <c r="Z313" i="11"/>
  <c r="AA313" i="11"/>
  <c r="AB20" i="11"/>
  <c r="AB21" i="11" s="1"/>
  <c r="AC15" i="11"/>
  <c r="AC84" i="11"/>
  <c r="AB99" i="11"/>
  <c r="AB100" i="11" s="1"/>
  <c r="AB109" i="11"/>
  <c r="AB110" i="11" s="1"/>
  <c r="AC104" i="11"/>
  <c r="AC171" i="11"/>
  <c r="AC93" i="11"/>
  <c r="AB55" i="11"/>
  <c r="AB56" i="11" s="1"/>
  <c r="AC45" i="11"/>
  <c r="AC34" i="11"/>
  <c r="AC220" i="11"/>
  <c r="AB222" i="11"/>
  <c r="AB223" i="11" s="1"/>
  <c r="AC77" i="11"/>
  <c r="AB79" i="11"/>
  <c r="AB80" i="11" s="1"/>
  <c r="AC244" i="11"/>
  <c r="AB247" i="11"/>
  <c r="AB248" i="11" s="1"/>
  <c r="AB214" i="11"/>
  <c r="AB215" i="11" s="1"/>
  <c r="AC211" i="11"/>
  <c r="AC28" i="11"/>
  <c r="AC261" i="11"/>
  <c r="AB263" i="11"/>
  <c r="AB264" i="11" s="1"/>
  <c r="AC141" i="11"/>
  <c r="AB206" i="11"/>
  <c r="AB207" i="11" s="1"/>
  <c r="AC198" i="11"/>
  <c r="AC280" i="11"/>
  <c r="AB282" i="11"/>
  <c r="AB283" i="11" s="1"/>
  <c r="AC180" i="11"/>
  <c r="AB184" i="11"/>
  <c r="AB185" i="11" s="1"/>
  <c r="AC8" i="11"/>
  <c r="AC6" i="11"/>
  <c r="AC11" i="11"/>
  <c r="AD1" i="11"/>
  <c r="AD137" i="11" s="1"/>
  <c r="AC7" i="11"/>
  <c r="AC308" i="11"/>
  <c r="AB310" i="11"/>
  <c r="AB311" i="11" s="1"/>
  <c r="AC89" i="11"/>
  <c r="AD89" i="11" s="1"/>
  <c r="AB239" i="11"/>
  <c r="AB240" i="11" s="1"/>
  <c r="AC234" i="11"/>
  <c r="AC191" i="11"/>
  <c r="AC33" i="11"/>
  <c r="AD33" i="11" s="1"/>
  <c r="AC134" i="11"/>
  <c r="AC26" i="11"/>
  <c r="AC53" i="11"/>
  <c r="AC86" i="11"/>
  <c r="AD86" i="11" s="1"/>
  <c r="AK85" i="8" l="1"/>
  <c r="AK87" i="8"/>
  <c r="AK84" i="8"/>
  <c r="AK119" i="8"/>
  <c r="AG91" i="8"/>
  <c r="AG98" i="8" s="1"/>
  <c r="AG99" i="8"/>
  <c r="AG100" i="8" s="1"/>
  <c r="AH82" i="8"/>
  <c r="AG93" i="8"/>
  <c r="AG197" i="8"/>
  <c r="AG198" i="8" s="1"/>
  <c r="AG94" i="8"/>
  <c r="AG132" i="8"/>
  <c r="AG130" i="8" s="1"/>
  <c r="AH114" i="8"/>
  <c r="AK117" i="8"/>
  <c r="AL117" i="8" s="1"/>
  <c r="AH110" i="8"/>
  <c r="AG111" i="8"/>
  <c r="AJ96" i="8"/>
  <c r="AK142" i="8"/>
  <c r="AK74" i="8"/>
  <c r="AK75" i="8" s="1"/>
  <c r="AK96" i="8"/>
  <c r="AK97" i="8"/>
  <c r="AK73" i="8"/>
  <c r="AK131" i="8" s="1"/>
  <c r="AK118" i="8"/>
  <c r="AK120" i="8"/>
  <c r="AL120" i="8" s="1"/>
  <c r="AJ157" i="8"/>
  <c r="AL72" i="8"/>
  <c r="AL137" i="8"/>
  <c r="AM52" i="8"/>
  <c r="AO1" i="8"/>
  <c r="AN6" i="8"/>
  <c r="AN7" i="8"/>
  <c r="AK90" i="8"/>
  <c r="AL90" i="8" s="1"/>
  <c r="AK89" i="8"/>
  <c r="AL89" i="8" s="1"/>
  <c r="AO138" i="8"/>
  <c r="AP54" i="8"/>
  <c r="AH126" i="8"/>
  <c r="AG127" i="8"/>
  <c r="AK83" i="8"/>
  <c r="AL83" i="8" s="1"/>
  <c r="AK123" i="8"/>
  <c r="AL123" i="8" s="1"/>
  <c r="AD298" i="11"/>
  <c r="AD69" i="11"/>
  <c r="AD51" i="11"/>
  <c r="AD151" i="11"/>
  <c r="AD131" i="11"/>
  <c r="AD201" i="11"/>
  <c r="AC282" i="11"/>
  <c r="AC283" i="11" s="1"/>
  <c r="AD280" i="11"/>
  <c r="AC206" i="11"/>
  <c r="AC207" i="11" s="1"/>
  <c r="AD198" i="11"/>
  <c r="AC263" i="11"/>
  <c r="AC264" i="11" s="1"/>
  <c r="AD261" i="11"/>
  <c r="AD169" i="11"/>
  <c r="AC214" i="11"/>
  <c r="AC215" i="11" s="1"/>
  <c r="AD211" i="11"/>
  <c r="AD92" i="11"/>
  <c r="AD143" i="11"/>
  <c r="AD135" i="11"/>
  <c r="AD181" i="11"/>
  <c r="AD144" i="11"/>
  <c r="AD37" i="11"/>
  <c r="AD235" i="11"/>
  <c r="AD84" i="11"/>
  <c r="AC99" i="11"/>
  <c r="AC100" i="11" s="1"/>
  <c r="AD160" i="11"/>
  <c r="AD16" i="11"/>
  <c r="AD85" i="11"/>
  <c r="AD146" i="11"/>
  <c r="AD50" i="11"/>
  <c r="AD153" i="11"/>
  <c r="AD227" i="11"/>
  <c r="AC229" i="11"/>
  <c r="AC230" i="11" s="1"/>
  <c r="AD35" i="11"/>
  <c r="AD203" i="11"/>
  <c r="AD91" i="11"/>
  <c r="AD147" i="11"/>
  <c r="AD60" i="11"/>
  <c r="AC62" i="11"/>
  <c r="AD32" i="11"/>
  <c r="AD90" i="11"/>
  <c r="AD237" i="11"/>
  <c r="AD70" i="11"/>
  <c r="AD47" i="11"/>
  <c r="AD53" i="11"/>
  <c r="AD191" i="11"/>
  <c r="AD26" i="11"/>
  <c r="AC239" i="11"/>
  <c r="AC240" i="11" s="1"/>
  <c r="AD234" i="11"/>
  <c r="AD308" i="11"/>
  <c r="AC310" i="11"/>
  <c r="AC311" i="11" s="1"/>
  <c r="AD30" i="11"/>
  <c r="AD155" i="11"/>
  <c r="AD245" i="11"/>
  <c r="AD31" i="11"/>
  <c r="AD299" i="11"/>
  <c r="AD88" i="11"/>
  <c r="AD107" i="11"/>
  <c r="AD28" i="11"/>
  <c r="AD149" i="11"/>
  <c r="AD140" i="11"/>
  <c r="AD236" i="11"/>
  <c r="AD142" i="11"/>
  <c r="AD139" i="11"/>
  <c r="AD93" i="11"/>
  <c r="AC109" i="11"/>
  <c r="AC110" i="11" s="1"/>
  <c r="AD104" i="11"/>
  <c r="AC20" i="11"/>
  <c r="AC21" i="11" s="1"/>
  <c r="AD15" i="11"/>
  <c r="AD199" i="11"/>
  <c r="AD96" i="11"/>
  <c r="AD95" i="11"/>
  <c r="AD123" i="11"/>
  <c r="AD190" i="11"/>
  <c r="AC193" i="11"/>
  <c r="AC194" i="11" s="1"/>
  <c r="AD38" i="11"/>
  <c r="AD138" i="11"/>
  <c r="AD150" i="11"/>
  <c r="AD115" i="11"/>
  <c r="AC117" i="11"/>
  <c r="AC118" i="11" s="1"/>
  <c r="AD162" i="11"/>
  <c r="AD159" i="11"/>
  <c r="AD165" i="11"/>
  <c r="AD7" i="11"/>
  <c r="AD6" i="11"/>
  <c r="AD8" i="11"/>
  <c r="AD11" i="11"/>
  <c r="AE1" i="11"/>
  <c r="AD106" i="11"/>
  <c r="AD170" i="11"/>
  <c r="AE170" i="11" s="1"/>
  <c r="AD156" i="11"/>
  <c r="AD166" i="11"/>
  <c r="AE166" i="11" s="1"/>
  <c r="AD17" i="11"/>
  <c r="AC184" i="11"/>
  <c r="AC185" i="11" s="1"/>
  <c r="AD180" i="11"/>
  <c r="AD300" i="11"/>
  <c r="AE300" i="11" s="1"/>
  <c r="AD164" i="11"/>
  <c r="AD152" i="11"/>
  <c r="AE152" i="11" s="1"/>
  <c r="AD271" i="11"/>
  <c r="AD168" i="11"/>
  <c r="AE168" i="11" s="1"/>
  <c r="AD158" i="11"/>
  <c r="AE158" i="11" s="1"/>
  <c r="AC222" i="11"/>
  <c r="AC223" i="11" s="1"/>
  <c r="AD220" i="11"/>
  <c r="AC55" i="11"/>
  <c r="AC56" i="11" s="1"/>
  <c r="AD45" i="11"/>
  <c r="AD94" i="11"/>
  <c r="AE94" i="11" s="1"/>
  <c r="AD134" i="11"/>
  <c r="AD204" i="11"/>
  <c r="AE204" i="11" s="1"/>
  <c r="AD148" i="11"/>
  <c r="AE148" i="11" s="1"/>
  <c r="AD270" i="11"/>
  <c r="AE270" i="11" s="1"/>
  <c r="AD97" i="11"/>
  <c r="AE97" i="11" s="1"/>
  <c r="AD163" i="11"/>
  <c r="AE163" i="11" s="1"/>
  <c r="AD157" i="11"/>
  <c r="AE157" i="11" s="1"/>
  <c r="AD141" i="11"/>
  <c r="AE141" i="11" s="1"/>
  <c r="AD272" i="11"/>
  <c r="AE272" i="11" s="1"/>
  <c r="AD172" i="11"/>
  <c r="AE172" i="11" s="1"/>
  <c r="AD182" i="11"/>
  <c r="AE182" i="11" s="1"/>
  <c r="AD244" i="11"/>
  <c r="AC247" i="11"/>
  <c r="AC248" i="11" s="1"/>
  <c r="AD202" i="11"/>
  <c r="AE202" i="11" s="1"/>
  <c r="AC79" i="11"/>
  <c r="AC80" i="11" s="1"/>
  <c r="AD77" i="11"/>
  <c r="AD145" i="11"/>
  <c r="AE145" i="11" s="1"/>
  <c r="AD34" i="11"/>
  <c r="AE34" i="11" s="1"/>
  <c r="AD171" i="11"/>
  <c r="AE171" i="11" s="1"/>
  <c r="AD49" i="11"/>
  <c r="AE49" i="11" s="1"/>
  <c r="AD46" i="11"/>
  <c r="AE46" i="11" s="1"/>
  <c r="AD200" i="11"/>
  <c r="AE200" i="11" s="1"/>
  <c r="AD167" i="11"/>
  <c r="AE167" i="11" s="1"/>
  <c r="AD133" i="11"/>
  <c r="AE133" i="11" s="1"/>
  <c r="AD25" i="11"/>
  <c r="AC40" i="11"/>
  <c r="AC41" i="11" s="1"/>
  <c r="AD136" i="11"/>
  <c r="AE136" i="11" s="1"/>
  <c r="AC125" i="11"/>
  <c r="AC126" i="11" s="1"/>
  <c r="AD122" i="11"/>
  <c r="AD29" i="11"/>
  <c r="AE29" i="11" s="1"/>
  <c r="AD105" i="11"/>
  <c r="AE105" i="11" s="1"/>
  <c r="AD68" i="11"/>
  <c r="AE68" i="11" s="1"/>
  <c r="AD132" i="11"/>
  <c r="AE132" i="11" s="1"/>
  <c r="AD287" i="11"/>
  <c r="AC289" i="11"/>
  <c r="AC290" i="11" s="1"/>
  <c r="AD87" i="11"/>
  <c r="AE87" i="11" s="1"/>
  <c r="AD36" i="11"/>
  <c r="AE36" i="11" s="1"/>
  <c r="AD154" i="11"/>
  <c r="AE154" i="11" s="1"/>
  <c r="AD52" i="11"/>
  <c r="AE52" i="11" s="1"/>
  <c r="AD273" i="11"/>
  <c r="AE273" i="11" s="1"/>
  <c r="AC275" i="11"/>
  <c r="AC276" i="11" s="1"/>
  <c r="AD269" i="11"/>
  <c r="AD27" i="11"/>
  <c r="AE27" i="11" s="1"/>
  <c r="AC256" i="11"/>
  <c r="AC257" i="11" s="1"/>
  <c r="AD254" i="11"/>
  <c r="AB63" i="11"/>
  <c r="AB313" i="11" s="1"/>
  <c r="AB72" i="11"/>
  <c r="AB73" i="11" s="1"/>
  <c r="AC174" i="11"/>
  <c r="AC175" i="11" s="1"/>
  <c r="AD130" i="11"/>
  <c r="AC302" i="11"/>
  <c r="AC303" i="11" s="1"/>
  <c r="AD297" i="11"/>
  <c r="AD48" i="11"/>
  <c r="AE48" i="11" s="1"/>
  <c r="AD18" i="11"/>
  <c r="AE18" i="11" s="1"/>
  <c r="AI126" i="8" l="1"/>
  <c r="AH127" i="8"/>
  <c r="AH99" i="8"/>
  <c r="AH100" i="8" s="1"/>
  <c r="AI82" i="8"/>
  <c r="AH93" i="8"/>
  <c r="AH91" i="8"/>
  <c r="AH94" i="8"/>
  <c r="AL84" i="8"/>
  <c r="AM123" i="8"/>
  <c r="AP138" i="8"/>
  <c r="AQ54" i="8"/>
  <c r="AM137" i="8"/>
  <c r="AN52" i="8"/>
  <c r="AM72" i="8"/>
  <c r="AK157" i="8"/>
  <c r="AI110" i="8"/>
  <c r="AH111" i="8"/>
  <c r="AL87" i="8"/>
  <c r="AM87" i="8" s="1"/>
  <c r="AL85" i="8"/>
  <c r="AM85" i="8" s="1"/>
  <c r="AM83" i="8"/>
  <c r="AM120" i="8"/>
  <c r="AM117" i="8"/>
  <c r="AM89" i="8"/>
  <c r="AP1" i="8"/>
  <c r="AO7" i="8"/>
  <c r="AO6" i="8"/>
  <c r="AL142" i="8"/>
  <c r="AL73" i="8"/>
  <c r="AL131" i="8" s="1"/>
  <c r="AL97" i="8"/>
  <c r="AL74" i="8"/>
  <c r="AL75" i="8" s="1"/>
  <c r="AL95" i="8"/>
  <c r="AL96" i="8"/>
  <c r="AL118" i="8"/>
  <c r="AM118" i="8" s="1"/>
  <c r="AK95" i="8"/>
  <c r="AH132" i="8"/>
  <c r="AH130" i="8" s="1"/>
  <c r="AI114" i="8"/>
  <c r="AL119" i="8"/>
  <c r="AM119" i="8" s="1"/>
  <c r="AL88" i="8"/>
  <c r="AM88" i="8" s="1"/>
  <c r="AD174" i="11"/>
  <c r="AD175" i="11" s="1"/>
  <c r="AE130" i="11"/>
  <c r="AD256" i="11"/>
  <c r="AD257" i="11" s="1"/>
  <c r="AE254" i="11"/>
  <c r="AD289" i="11"/>
  <c r="AD290" i="11" s="1"/>
  <c r="AE287" i="11"/>
  <c r="AF202" i="11"/>
  <c r="AF163" i="11"/>
  <c r="AF168" i="11"/>
  <c r="AF166" i="11"/>
  <c r="AE11" i="11"/>
  <c r="AE7" i="11"/>
  <c r="AF1" i="11"/>
  <c r="AE6" i="11"/>
  <c r="AE8" i="11"/>
  <c r="AE159" i="11"/>
  <c r="AF159" i="11" s="1"/>
  <c r="AE150" i="11"/>
  <c r="AF150" i="11" s="1"/>
  <c r="AE190" i="11"/>
  <c r="AD193" i="11"/>
  <c r="AD194" i="11" s="1"/>
  <c r="AE199" i="11"/>
  <c r="AF199" i="11" s="1"/>
  <c r="AE236" i="11"/>
  <c r="AF236" i="11" s="1"/>
  <c r="AE107" i="11"/>
  <c r="AF107" i="11" s="1"/>
  <c r="AE245" i="11"/>
  <c r="AF245" i="11" s="1"/>
  <c r="AD310" i="11"/>
  <c r="AD311" i="11" s="1"/>
  <c r="AE308" i="11"/>
  <c r="AE191" i="11"/>
  <c r="AF191" i="11" s="1"/>
  <c r="AE237" i="11"/>
  <c r="AF237" i="11" s="1"/>
  <c r="AC72" i="11"/>
  <c r="AC73" i="11" s="1"/>
  <c r="AC63" i="11"/>
  <c r="AE203" i="11"/>
  <c r="AF203" i="11" s="1"/>
  <c r="AE153" i="11"/>
  <c r="AF153" i="11" s="1"/>
  <c r="AE16" i="11"/>
  <c r="AF16" i="11" s="1"/>
  <c r="AE235" i="11"/>
  <c r="AF235" i="11" s="1"/>
  <c r="AE135" i="11"/>
  <c r="AF135" i="11" s="1"/>
  <c r="AD206" i="11"/>
  <c r="AD207" i="11" s="1"/>
  <c r="AE198" i="11"/>
  <c r="AE201" i="11"/>
  <c r="AF201" i="11" s="1"/>
  <c r="AE69" i="11"/>
  <c r="AF69" i="11" s="1"/>
  <c r="AF48" i="11"/>
  <c r="AF36" i="11"/>
  <c r="AF132" i="11"/>
  <c r="AD125" i="11"/>
  <c r="AD126" i="11" s="1"/>
  <c r="AE122" i="11"/>
  <c r="AD40" i="11"/>
  <c r="AD41" i="11" s="1"/>
  <c r="AE25" i="11"/>
  <c r="AF46" i="11"/>
  <c r="AF145" i="11"/>
  <c r="AF272" i="11"/>
  <c r="AF97" i="11"/>
  <c r="AE134" i="11"/>
  <c r="AF134" i="11" s="1"/>
  <c r="AD222" i="11"/>
  <c r="AD223" i="11" s="1"/>
  <c r="AE220" i="11"/>
  <c r="AE271" i="11"/>
  <c r="AF271" i="11" s="1"/>
  <c r="AD184" i="11"/>
  <c r="AD185" i="11" s="1"/>
  <c r="AE180" i="11"/>
  <c r="AE156" i="11"/>
  <c r="AF156" i="11" s="1"/>
  <c r="AE89" i="11"/>
  <c r="AF89" i="11" s="1"/>
  <c r="AE162" i="11"/>
  <c r="AF162" i="11" s="1"/>
  <c r="AE138" i="11"/>
  <c r="AF138" i="11" s="1"/>
  <c r="AE123" i="11"/>
  <c r="AF123" i="11" s="1"/>
  <c r="AD20" i="11"/>
  <c r="AD21" i="11" s="1"/>
  <c r="AE15" i="11"/>
  <c r="AE93" i="11"/>
  <c r="AF93" i="11" s="1"/>
  <c r="AE140" i="11"/>
  <c r="AF140" i="11" s="1"/>
  <c r="AE88" i="11"/>
  <c r="AF88" i="11" s="1"/>
  <c r="AE155" i="11"/>
  <c r="AF155" i="11" s="1"/>
  <c r="AE234" i="11"/>
  <c r="AD239" i="11"/>
  <c r="AD240" i="11" s="1"/>
  <c r="AE53" i="11"/>
  <c r="AF53" i="11" s="1"/>
  <c r="AE86" i="11"/>
  <c r="AF86" i="11" s="1"/>
  <c r="AD62" i="11"/>
  <c r="AE60" i="11"/>
  <c r="AE35" i="11"/>
  <c r="AF35" i="11" s="1"/>
  <c r="AE50" i="11"/>
  <c r="AF50" i="11" s="1"/>
  <c r="AE160" i="11"/>
  <c r="AF160" i="11" s="1"/>
  <c r="AE37" i="11"/>
  <c r="AF37" i="11" s="1"/>
  <c r="AE143" i="11"/>
  <c r="AF143" i="11" s="1"/>
  <c r="AE169" i="11"/>
  <c r="AF169" i="11" s="1"/>
  <c r="AE131" i="11"/>
  <c r="AF131" i="11" s="1"/>
  <c r="AE298" i="11"/>
  <c r="AF298" i="11" s="1"/>
  <c r="AF18" i="11"/>
  <c r="AD302" i="11"/>
  <c r="AD303" i="11" s="1"/>
  <c r="AE297" i="11"/>
  <c r="AF27" i="11"/>
  <c r="AF87" i="11"/>
  <c r="AF68" i="11"/>
  <c r="AF133" i="11"/>
  <c r="AF49" i="11"/>
  <c r="AD79" i="11"/>
  <c r="AD80" i="11" s="1"/>
  <c r="AE77" i="11"/>
  <c r="AD247" i="11"/>
  <c r="AD248" i="11" s="1"/>
  <c r="AE244" i="11"/>
  <c r="AF141" i="11"/>
  <c r="AF270" i="11"/>
  <c r="AF94" i="11"/>
  <c r="AF152" i="11"/>
  <c r="AF170" i="11"/>
  <c r="AE33" i="11"/>
  <c r="AF33" i="11" s="1"/>
  <c r="AE38" i="11"/>
  <c r="AF38" i="11" s="1"/>
  <c r="AE95" i="11"/>
  <c r="AF95" i="11" s="1"/>
  <c r="AE139" i="11"/>
  <c r="AF139" i="11" s="1"/>
  <c r="AE149" i="11"/>
  <c r="AF149" i="11" s="1"/>
  <c r="AE299" i="11"/>
  <c r="AF299" i="11" s="1"/>
  <c r="AE30" i="11"/>
  <c r="AF30" i="11" s="1"/>
  <c r="AE47" i="11"/>
  <c r="AF47" i="11" s="1"/>
  <c r="AE90" i="11"/>
  <c r="AF90" i="11" s="1"/>
  <c r="AE147" i="11"/>
  <c r="AF147" i="11" s="1"/>
  <c r="AE146" i="11"/>
  <c r="AF146" i="11" s="1"/>
  <c r="AE144" i="11"/>
  <c r="AF144" i="11" s="1"/>
  <c r="AE92" i="11"/>
  <c r="AF92" i="11" s="1"/>
  <c r="AD263" i="11"/>
  <c r="AD264" i="11" s="1"/>
  <c r="AE261" i="11"/>
  <c r="AD282" i="11"/>
  <c r="AD283" i="11" s="1"/>
  <c r="AE280" i="11"/>
  <c r="AE151" i="11"/>
  <c r="AF151" i="11" s="1"/>
  <c r="AC313" i="11"/>
  <c r="AF273" i="11"/>
  <c r="AD275" i="11"/>
  <c r="AD276" i="11" s="1"/>
  <c r="AE269" i="11"/>
  <c r="AF52" i="11"/>
  <c r="AF105" i="11"/>
  <c r="AF136" i="11"/>
  <c r="AF167" i="11"/>
  <c r="AF171" i="11"/>
  <c r="AF182" i="11"/>
  <c r="AF157" i="11"/>
  <c r="AF148" i="11"/>
  <c r="AE45" i="11"/>
  <c r="AD55" i="11"/>
  <c r="AD56" i="11" s="1"/>
  <c r="AF158" i="11"/>
  <c r="AE164" i="11"/>
  <c r="AF164" i="11" s="1"/>
  <c r="AE17" i="11"/>
  <c r="AF17" i="11" s="1"/>
  <c r="AE106" i="11"/>
  <c r="AF106" i="11" s="1"/>
  <c r="AE165" i="11"/>
  <c r="AF165" i="11" s="1"/>
  <c r="AD117" i="11"/>
  <c r="AD118" i="11" s="1"/>
  <c r="AE115" i="11"/>
  <c r="AE96" i="11"/>
  <c r="AF96" i="11" s="1"/>
  <c r="AD109" i="11"/>
  <c r="AD110" i="11" s="1"/>
  <c r="AE104" i="11"/>
  <c r="AE142" i="11"/>
  <c r="AF142" i="11" s="1"/>
  <c r="AE28" i="11"/>
  <c r="AF28" i="11" s="1"/>
  <c r="AE31" i="11"/>
  <c r="AF31" i="11" s="1"/>
  <c r="AE26" i="11"/>
  <c r="AF26" i="11" s="1"/>
  <c r="AE70" i="11"/>
  <c r="AF70" i="11" s="1"/>
  <c r="AE32" i="11"/>
  <c r="AF32" i="11" s="1"/>
  <c r="AE91" i="11"/>
  <c r="AF91" i="11" s="1"/>
  <c r="AD229" i="11"/>
  <c r="AD230" i="11" s="1"/>
  <c r="AE227" i="11"/>
  <c r="AE85" i="11"/>
  <c r="AF85" i="11" s="1"/>
  <c r="AE84" i="11"/>
  <c r="AD99" i="11"/>
  <c r="AD100" i="11" s="1"/>
  <c r="AE181" i="11"/>
  <c r="AF181" i="11" s="1"/>
  <c r="AD214" i="11"/>
  <c r="AD215" i="11" s="1"/>
  <c r="AE211" i="11"/>
  <c r="AE51" i="11"/>
  <c r="AF51" i="11" s="1"/>
  <c r="AE137" i="11"/>
  <c r="AF137" i="11" s="1"/>
  <c r="AJ114" i="8" l="1"/>
  <c r="AI132" i="8"/>
  <c r="AI130" i="8" s="1"/>
  <c r="AM142" i="8"/>
  <c r="AM97" i="8"/>
  <c r="AM95" i="8"/>
  <c r="AM73" i="8"/>
  <c r="AM131" i="8" s="1"/>
  <c r="AM74" i="8"/>
  <c r="AM75" i="8" s="1"/>
  <c r="AQ138" i="8"/>
  <c r="AR54" i="8"/>
  <c r="AP7" i="8"/>
  <c r="AP6" i="8"/>
  <c r="AQ1" i="8"/>
  <c r="AN137" i="8"/>
  <c r="AN72" i="8"/>
  <c r="AN120" i="8" s="1"/>
  <c r="AO52" i="8"/>
  <c r="AH197" i="8"/>
  <c r="AH198" i="8" s="1"/>
  <c r="AH98" i="8"/>
  <c r="AM90" i="8"/>
  <c r="AN90" i="8" s="1"/>
  <c r="AN83" i="8"/>
  <c r="AJ110" i="8"/>
  <c r="AI111" i="8"/>
  <c r="AN119" i="8"/>
  <c r="AN118" i="8"/>
  <c r="AN89" i="8"/>
  <c r="AL157" i="8"/>
  <c r="AM157" i="8" s="1"/>
  <c r="AM84" i="8"/>
  <c r="AN84" i="8" s="1"/>
  <c r="AI99" i="8"/>
  <c r="AI100" i="8" s="1"/>
  <c r="AI93" i="8"/>
  <c r="AJ82" i="8"/>
  <c r="AI91" i="8"/>
  <c r="AI98" i="8" s="1"/>
  <c r="AI197" i="8"/>
  <c r="AI198" i="8" s="1"/>
  <c r="AI94" i="8"/>
  <c r="AJ126" i="8"/>
  <c r="AI127" i="8"/>
  <c r="AF261" i="11"/>
  <c r="AE263" i="11"/>
  <c r="AE264" i="11" s="1"/>
  <c r="AE247" i="11"/>
  <c r="AE248" i="11" s="1"/>
  <c r="AF244" i="11"/>
  <c r="AE62" i="11"/>
  <c r="AF60" i="11"/>
  <c r="AF25" i="11"/>
  <c r="AE40" i="11"/>
  <c r="AE41" i="11" s="1"/>
  <c r="AE310" i="11"/>
  <c r="AE311" i="11" s="1"/>
  <c r="AF308" i="11"/>
  <c r="AF11" i="11"/>
  <c r="AF8" i="11"/>
  <c r="AF7" i="11"/>
  <c r="AG1" i="11"/>
  <c r="AF6" i="11"/>
  <c r="AF300" i="11"/>
  <c r="AG300" i="11" s="1"/>
  <c r="AF172" i="11"/>
  <c r="AG172" i="11" s="1"/>
  <c r="AF29" i="11"/>
  <c r="AG29" i="11" s="1"/>
  <c r="AF254" i="11"/>
  <c r="AE256" i="11"/>
  <c r="AE257" i="11" s="1"/>
  <c r="AG70" i="11"/>
  <c r="AE117" i="11"/>
  <c r="AE118" i="11" s="1"/>
  <c r="AF115" i="11"/>
  <c r="AG52" i="11"/>
  <c r="AG51" i="11"/>
  <c r="AG26" i="11"/>
  <c r="AE109" i="11"/>
  <c r="AE110" i="11" s="1"/>
  <c r="AF104" i="11"/>
  <c r="AG164" i="11"/>
  <c r="AG148" i="11"/>
  <c r="AG167" i="11"/>
  <c r="AE275" i="11"/>
  <c r="AE276" i="11" s="1"/>
  <c r="AF269" i="11"/>
  <c r="AG151" i="11"/>
  <c r="AG147" i="11"/>
  <c r="AG299" i="11"/>
  <c r="AG38" i="11"/>
  <c r="AG94" i="11"/>
  <c r="AG133" i="11"/>
  <c r="AE302" i="11"/>
  <c r="AE303" i="11" s="1"/>
  <c r="AF297" i="11"/>
  <c r="AG131" i="11"/>
  <c r="AG160" i="11"/>
  <c r="AD63" i="11"/>
  <c r="AF234" i="11"/>
  <c r="AE239" i="11"/>
  <c r="AE240" i="11" s="1"/>
  <c r="AG93" i="11"/>
  <c r="AG138" i="11"/>
  <c r="AG156" i="11"/>
  <c r="AE222" i="11"/>
  <c r="AE223" i="11" s="1"/>
  <c r="AF220" i="11"/>
  <c r="AG272" i="11"/>
  <c r="AG36" i="11"/>
  <c r="AE206" i="11"/>
  <c r="AE207" i="11" s="1"/>
  <c r="AF198" i="11"/>
  <c r="AG16" i="11"/>
  <c r="AG199" i="11"/>
  <c r="AG159" i="11"/>
  <c r="AG168" i="11"/>
  <c r="AG202" i="11"/>
  <c r="AE289" i="11"/>
  <c r="AE290" i="11" s="1"/>
  <c r="AF287" i="11"/>
  <c r="AG181" i="11"/>
  <c r="AE229" i="11"/>
  <c r="AE230" i="11" s="1"/>
  <c r="AF227" i="11"/>
  <c r="AG17" i="11"/>
  <c r="AG171" i="11"/>
  <c r="AE214" i="11"/>
  <c r="AE215" i="11" s="1"/>
  <c r="AF211" i="11"/>
  <c r="AE99" i="11"/>
  <c r="AE100" i="11" s="1"/>
  <c r="AF84" i="11"/>
  <c r="AG91" i="11"/>
  <c r="AG31" i="11"/>
  <c r="AG165" i="11"/>
  <c r="AG158" i="11"/>
  <c r="AG157" i="11"/>
  <c r="AG136" i="11"/>
  <c r="AE282" i="11"/>
  <c r="AE283" i="11" s="1"/>
  <c r="AF280" i="11"/>
  <c r="AG92" i="11"/>
  <c r="AG90" i="11"/>
  <c r="AG149" i="11"/>
  <c r="AG33" i="11"/>
  <c r="AG270" i="11"/>
  <c r="AF77" i="11"/>
  <c r="AE79" i="11"/>
  <c r="AE80" i="11" s="1"/>
  <c r="AG68" i="11"/>
  <c r="AG169" i="11"/>
  <c r="AG50" i="11"/>
  <c r="AG86" i="11"/>
  <c r="AG155" i="11"/>
  <c r="AF15" i="11"/>
  <c r="AE20" i="11"/>
  <c r="AE21" i="11" s="1"/>
  <c r="AG162" i="11"/>
  <c r="AF180" i="11"/>
  <c r="AE184" i="11"/>
  <c r="AE185" i="11" s="1"/>
  <c r="AG145" i="11"/>
  <c r="AE125" i="11"/>
  <c r="AE126" i="11" s="1"/>
  <c r="AF122" i="11"/>
  <c r="AG48" i="11"/>
  <c r="AG153" i="11"/>
  <c r="AG237" i="11"/>
  <c r="AG245" i="11"/>
  <c r="AF204" i="11"/>
  <c r="AG204" i="11" s="1"/>
  <c r="AF34" i="11"/>
  <c r="AG34" i="11" s="1"/>
  <c r="AE174" i="11"/>
  <c r="AE175" i="11" s="1"/>
  <c r="AF130" i="11"/>
  <c r="AG137" i="11"/>
  <c r="AG142" i="11"/>
  <c r="AE55" i="11"/>
  <c r="AE56" i="11" s="1"/>
  <c r="AF45" i="11"/>
  <c r="AG85" i="11"/>
  <c r="AG32" i="11"/>
  <c r="AG28" i="11"/>
  <c r="AG96" i="11"/>
  <c r="AG106" i="11"/>
  <c r="AG182" i="11"/>
  <c r="AG105" i="11"/>
  <c r="AG273" i="11"/>
  <c r="AG144" i="11"/>
  <c r="AG47" i="11"/>
  <c r="AG139" i="11"/>
  <c r="AG170" i="11"/>
  <c r="AG141" i="11"/>
  <c r="AG87" i="11"/>
  <c r="AG18" i="11"/>
  <c r="AG143" i="11"/>
  <c r="AG35" i="11"/>
  <c r="AG53" i="11"/>
  <c r="AG88" i="11"/>
  <c r="AG89" i="11"/>
  <c r="AG134" i="11"/>
  <c r="AG46" i="11"/>
  <c r="AG69" i="11"/>
  <c r="AG135" i="11"/>
  <c r="AG203" i="11"/>
  <c r="AG191" i="11"/>
  <c r="AG107" i="11"/>
  <c r="AE193" i="11"/>
  <c r="AE194" i="11" s="1"/>
  <c r="AF190" i="11"/>
  <c r="AG166" i="11"/>
  <c r="AG163" i="11"/>
  <c r="AF200" i="11"/>
  <c r="AG200" i="11" s="1"/>
  <c r="AF154" i="11"/>
  <c r="AG154" i="11" s="1"/>
  <c r="AK126" i="8" l="1"/>
  <c r="AJ127" i="8"/>
  <c r="AJ99" i="8"/>
  <c r="AJ100" i="8" s="1"/>
  <c r="AJ91" i="8"/>
  <c r="AJ98" i="8" s="1"/>
  <c r="AJ93" i="8"/>
  <c r="AK82" i="8"/>
  <c r="AJ197" i="8"/>
  <c r="AJ198" i="8" s="1"/>
  <c r="AJ94" i="8"/>
  <c r="AO84" i="8"/>
  <c r="AK110" i="8"/>
  <c r="AJ111" i="8"/>
  <c r="AN87" i="8"/>
  <c r="AO87" i="8" s="1"/>
  <c r="AM96" i="8"/>
  <c r="AN117" i="8"/>
  <c r="AO117" i="8" s="1"/>
  <c r="AO119" i="8"/>
  <c r="AO83" i="8"/>
  <c r="AN85" i="8"/>
  <c r="AO85" i="8" s="1"/>
  <c r="AN123" i="8"/>
  <c r="AN88" i="8"/>
  <c r="AO88" i="8" s="1"/>
  <c r="AO137" i="8"/>
  <c r="AO72" i="8"/>
  <c r="AO118" i="8" s="1"/>
  <c r="AP52" i="8"/>
  <c r="AO89" i="8"/>
  <c r="AO90" i="8"/>
  <c r="AN142" i="8"/>
  <c r="AN96" i="8"/>
  <c r="AN95" i="8"/>
  <c r="AN73" i="8"/>
  <c r="AN131" i="8" s="1"/>
  <c r="AN74" i="8"/>
  <c r="AN75" i="8" s="1"/>
  <c r="AQ6" i="8"/>
  <c r="AR1" i="8"/>
  <c r="AQ7" i="8"/>
  <c r="AR138" i="8"/>
  <c r="AS54" i="8"/>
  <c r="AJ132" i="8"/>
  <c r="AJ130" i="8" s="1"/>
  <c r="AK114" i="8"/>
  <c r="AH154" i="11"/>
  <c r="AG190" i="11"/>
  <c r="AF193" i="11"/>
  <c r="AF194" i="11" s="1"/>
  <c r="AH134" i="11"/>
  <c r="AH106" i="11"/>
  <c r="AH153" i="11"/>
  <c r="AG77" i="11"/>
  <c r="AF79" i="11"/>
  <c r="AF80" i="11" s="1"/>
  <c r="AH31" i="11"/>
  <c r="AF214" i="11"/>
  <c r="AF215" i="11" s="1"/>
  <c r="AG211" i="11"/>
  <c r="AF229" i="11"/>
  <c r="AF230" i="11" s="1"/>
  <c r="AG227" i="11"/>
  <c r="AH199" i="11"/>
  <c r="AH156" i="11"/>
  <c r="AF239" i="11"/>
  <c r="AF240" i="11" s="1"/>
  <c r="AG234" i="11"/>
  <c r="AH94" i="11"/>
  <c r="AH151" i="11"/>
  <c r="AH148" i="11"/>
  <c r="AH29" i="11"/>
  <c r="AG8" i="11"/>
  <c r="AG6" i="11"/>
  <c r="AH1" i="11"/>
  <c r="AH87" i="11" s="1"/>
  <c r="AG11" i="11"/>
  <c r="AG7" i="11"/>
  <c r="AG150" i="11"/>
  <c r="AH150" i="11" s="1"/>
  <c r="AG235" i="11"/>
  <c r="AH235" i="11" s="1"/>
  <c r="AG25" i="11"/>
  <c r="AF40" i="11"/>
  <c r="AF41" i="11" s="1"/>
  <c r="AG123" i="11"/>
  <c r="AH123" i="11" s="1"/>
  <c r="AG37" i="11"/>
  <c r="AH37" i="11" s="1"/>
  <c r="AG244" i="11"/>
  <c r="AF247" i="11"/>
  <c r="AF248" i="11" s="1"/>
  <c r="AG30" i="11"/>
  <c r="AH30" i="11" s="1"/>
  <c r="AH46" i="11"/>
  <c r="AH47" i="11"/>
  <c r="AH34" i="11"/>
  <c r="AH200" i="11"/>
  <c r="AH135" i="11"/>
  <c r="AH89" i="11"/>
  <c r="AH143" i="11"/>
  <c r="AH170" i="11"/>
  <c r="AH273" i="11"/>
  <c r="AH96" i="11"/>
  <c r="AG45" i="11"/>
  <c r="AF55" i="11"/>
  <c r="AF56" i="11" s="1"/>
  <c r="AF174" i="11"/>
  <c r="AF175" i="11" s="1"/>
  <c r="AG130" i="11"/>
  <c r="AH48" i="11"/>
  <c r="AF20" i="11"/>
  <c r="AF21" i="11" s="1"/>
  <c r="AG15" i="11"/>
  <c r="AH169" i="11"/>
  <c r="AH270" i="11"/>
  <c r="AH92" i="11"/>
  <c r="AH157" i="11"/>
  <c r="AH91" i="11"/>
  <c r="AH202" i="11"/>
  <c r="AH16" i="11"/>
  <c r="AH272" i="11"/>
  <c r="AH138" i="11"/>
  <c r="AD72" i="11"/>
  <c r="AD73" i="11" s="1"/>
  <c r="AD313" i="11" s="1"/>
  <c r="AG297" i="11"/>
  <c r="AF302" i="11"/>
  <c r="AF303" i="11" s="1"/>
  <c r="AH38" i="11"/>
  <c r="AG269" i="11"/>
  <c r="AF275" i="11"/>
  <c r="AF276" i="11" s="1"/>
  <c r="AH164" i="11"/>
  <c r="AH51" i="11"/>
  <c r="AH70" i="11"/>
  <c r="AH172" i="11"/>
  <c r="AG236" i="11"/>
  <c r="AH236" i="11" s="1"/>
  <c r="AG201" i="11"/>
  <c r="AH201" i="11" s="1"/>
  <c r="AG97" i="11"/>
  <c r="AH97" i="11" s="1"/>
  <c r="AG140" i="11"/>
  <c r="AH140" i="11" s="1"/>
  <c r="AG298" i="11"/>
  <c r="AH298" i="11" s="1"/>
  <c r="AG146" i="11"/>
  <c r="AH146" i="11" s="1"/>
  <c r="AH163" i="11"/>
  <c r="AH107" i="11"/>
  <c r="AH69" i="11"/>
  <c r="AH88" i="11"/>
  <c r="AH18" i="11"/>
  <c r="AH139" i="11"/>
  <c r="AH105" i="11"/>
  <c r="AH28" i="11"/>
  <c r="AH245" i="11"/>
  <c r="AF125" i="11"/>
  <c r="AF126" i="11" s="1"/>
  <c r="AG122" i="11"/>
  <c r="AG180" i="11"/>
  <c r="AF184" i="11"/>
  <c r="AF185" i="11" s="1"/>
  <c r="AH155" i="11"/>
  <c r="AH68" i="11"/>
  <c r="AH33" i="11"/>
  <c r="AF282" i="11"/>
  <c r="AF283" i="11" s="1"/>
  <c r="AG280" i="11"/>
  <c r="AH158" i="11"/>
  <c r="AG84" i="11"/>
  <c r="AF99" i="11"/>
  <c r="AF100" i="11" s="1"/>
  <c r="AH171" i="11"/>
  <c r="AH181" i="11"/>
  <c r="AH168" i="11"/>
  <c r="AG198" i="11"/>
  <c r="AF206" i="11"/>
  <c r="AF207" i="11" s="1"/>
  <c r="AG220" i="11"/>
  <c r="AF222" i="11"/>
  <c r="AF223" i="11" s="1"/>
  <c r="AH93" i="11"/>
  <c r="AH299" i="11"/>
  <c r="AF109" i="11"/>
  <c r="AF110" i="11" s="1"/>
  <c r="AG104" i="11"/>
  <c r="AH52" i="11"/>
  <c r="AH300" i="11"/>
  <c r="AG308" i="11"/>
  <c r="AF310" i="11"/>
  <c r="AF311" i="11" s="1"/>
  <c r="AG132" i="11"/>
  <c r="AH132" i="11" s="1"/>
  <c r="AG271" i="11"/>
  <c r="AH271" i="11" s="1"/>
  <c r="AG60" i="11"/>
  <c r="AF62" i="11"/>
  <c r="AG27" i="11"/>
  <c r="AH27" i="11" s="1"/>
  <c r="AG152" i="11"/>
  <c r="AH152" i="11" s="1"/>
  <c r="AH166" i="11"/>
  <c r="AH53" i="11"/>
  <c r="AH182" i="11"/>
  <c r="AH142" i="11"/>
  <c r="AH237" i="11"/>
  <c r="AH162" i="11"/>
  <c r="AH86" i="11"/>
  <c r="AH149" i="11"/>
  <c r="AH165" i="11"/>
  <c r="AH17" i="11"/>
  <c r="AG287" i="11"/>
  <c r="AF289" i="11"/>
  <c r="AF290" i="11" s="1"/>
  <c r="AH159" i="11"/>
  <c r="AH160" i="11"/>
  <c r="AH133" i="11"/>
  <c r="AH147" i="11"/>
  <c r="AH167" i="11"/>
  <c r="AG115" i="11"/>
  <c r="AF117" i="11"/>
  <c r="AF118" i="11" s="1"/>
  <c r="AG254" i="11"/>
  <c r="AF256" i="11"/>
  <c r="AF257" i="11" s="1"/>
  <c r="AE72" i="11"/>
  <c r="AE73" i="11" s="1"/>
  <c r="AE63" i="11"/>
  <c r="AE313" i="11" s="1"/>
  <c r="AG49" i="11"/>
  <c r="AH49" i="11" s="1"/>
  <c r="AG95" i="11"/>
  <c r="AH95" i="11" s="1"/>
  <c r="AG261" i="11"/>
  <c r="AF263" i="11"/>
  <c r="AF264" i="11" s="1"/>
  <c r="AL110" i="8" l="1"/>
  <c r="AK111" i="8"/>
  <c r="AK132" i="8"/>
  <c r="AK130" i="8" s="1"/>
  <c r="AL114" i="8"/>
  <c r="AP83" i="8"/>
  <c r="AK91" i="8"/>
  <c r="AK98" i="8" s="1"/>
  <c r="AK99" i="8"/>
  <c r="AK100" i="8" s="1"/>
  <c r="AK93" i="8"/>
  <c r="AL82" i="8"/>
  <c r="AK197" i="8"/>
  <c r="AK198" i="8" s="1"/>
  <c r="AK94" i="8"/>
  <c r="AP90" i="8"/>
  <c r="AS1" i="8"/>
  <c r="AR6" i="8"/>
  <c r="AR7" i="8"/>
  <c r="AP137" i="8"/>
  <c r="AP72" i="8"/>
  <c r="AP89" i="8" s="1"/>
  <c r="AQ52" i="8"/>
  <c r="AP88" i="8"/>
  <c r="AP119" i="8"/>
  <c r="AP87" i="8"/>
  <c r="AP84" i="8"/>
  <c r="AL126" i="8"/>
  <c r="AK127" i="8"/>
  <c r="AP85" i="8"/>
  <c r="AS138" i="8"/>
  <c r="AT54" i="8"/>
  <c r="AN97" i="8"/>
  <c r="AO142" i="8"/>
  <c r="AO95" i="8"/>
  <c r="AO74" i="8"/>
  <c r="AO75" i="8" s="1"/>
  <c r="AO73" i="8"/>
  <c r="AO131" i="8" s="1"/>
  <c r="AO97" i="8"/>
  <c r="AO96" i="8"/>
  <c r="AO123" i="8"/>
  <c r="AP123" i="8" s="1"/>
  <c r="AN157" i="8"/>
  <c r="AO120" i="8"/>
  <c r="AP120" i="8" s="1"/>
  <c r="AG263" i="11"/>
  <c r="AG264" i="11" s="1"/>
  <c r="AH261" i="11"/>
  <c r="AH287" i="11"/>
  <c r="AG289" i="11"/>
  <c r="AG290" i="11" s="1"/>
  <c r="AG206" i="11"/>
  <c r="AG207" i="11" s="1"/>
  <c r="AH198" i="11"/>
  <c r="AH115" i="11"/>
  <c r="AG117" i="11"/>
  <c r="AG118" i="11" s="1"/>
  <c r="AF63" i="11"/>
  <c r="AF72" i="11"/>
  <c r="AF73" i="11" s="1"/>
  <c r="AG109" i="11"/>
  <c r="AG110" i="11" s="1"/>
  <c r="AH104" i="11"/>
  <c r="AH84" i="11"/>
  <c r="AG99" i="11"/>
  <c r="AG100" i="11" s="1"/>
  <c r="AG184" i="11"/>
  <c r="AG185" i="11" s="1"/>
  <c r="AH180" i="11"/>
  <c r="AI201" i="11"/>
  <c r="AI91" i="11"/>
  <c r="AG55" i="11"/>
  <c r="AG56" i="11" s="1"/>
  <c r="AH45" i="11"/>
  <c r="AI143" i="11"/>
  <c r="AH227" i="11"/>
  <c r="AG229" i="11"/>
  <c r="AG230" i="11" s="1"/>
  <c r="AG79" i="11"/>
  <c r="AG80" i="11" s="1"/>
  <c r="AH77" i="11"/>
  <c r="AH204" i="11"/>
  <c r="AI204" i="11" s="1"/>
  <c r="AH144" i="11"/>
  <c r="AH203" i="11"/>
  <c r="AH32" i="11"/>
  <c r="AI27" i="11"/>
  <c r="AI49" i="11"/>
  <c r="AI237" i="11"/>
  <c r="AH60" i="11"/>
  <c r="AG62" i="11"/>
  <c r="AH308" i="11"/>
  <c r="AG310" i="11"/>
  <c r="AG311" i="11" s="1"/>
  <c r="AG222" i="11"/>
  <c r="AG223" i="11" s="1"/>
  <c r="AH220" i="11"/>
  <c r="AI181" i="11"/>
  <c r="AG125" i="11"/>
  <c r="AG126" i="11" s="1"/>
  <c r="AH122" i="11"/>
  <c r="AI236" i="11"/>
  <c r="AG20" i="11"/>
  <c r="AG21" i="11" s="1"/>
  <c r="AH15" i="11"/>
  <c r="AG174" i="11"/>
  <c r="AG175" i="11" s="1"/>
  <c r="AH130" i="11"/>
  <c r="AI96" i="11"/>
  <c r="AI47" i="11"/>
  <c r="AH244" i="11"/>
  <c r="AG247" i="11"/>
  <c r="AG248" i="11" s="1"/>
  <c r="AH25" i="11"/>
  <c r="AG40" i="11"/>
  <c r="AG41" i="11" s="1"/>
  <c r="AI29" i="11"/>
  <c r="AI156" i="11"/>
  <c r="AH136" i="11"/>
  <c r="AH50" i="11"/>
  <c r="AI50" i="11" s="1"/>
  <c r="AH137" i="11"/>
  <c r="AH141" i="11"/>
  <c r="AI141" i="11" s="1"/>
  <c r="AI52" i="11"/>
  <c r="AG256" i="11"/>
  <c r="AG257" i="11" s="1"/>
  <c r="AH254" i="11"/>
  <c r="AI149" i="11"/>
  <c r="AI152" i="11"/>
  <c r="AI300" i="11"/>
  <c r="AI171" i="11"/>
  <c r="AG282" i="11"/>
  <c r="AG283" i="11" s="1"/>
  <c r="AH280" i="11"/>
  <c r="AI139" i="11"/>
  <c r="AI140" i="11"/>
  <c r="AG302" i="11"/>
  <c r="AG303" i="11" s="1"/>
  <c r="AH297" i="11"/>
  <c r="AI16" i="11"/>
  <c r="AI273" i="11"/>
  <c r="AI46" i="11"/>
  <c r="AI235" i="11"/>
  <c r="AI1" i="11"/>
  <c r="AH11" i="11"/>
  <c r="AH7" i="11"/>
  <c r="AH6" i="11"/>
  <c r="AH8" i="11"/>
  <c r="AH26" i="11"/>
  <c r="AI26" i="11" s="1"/>
  <c r="AH131" i="11"/>
  <c r="AH36" i="11"/>
  <c r="AI36" i="11" s="1"/>
  <c r="AG214" i="11"/>
  <c r="AG215" i="11" s="1"/>
  <c r="AH211" i="11"/>
  <c r="AH90" i="11"/>
  <c r="AH145" i="11"/>
  <c r="AI145" i="11" s="1"/>
  <c r="AH85" i="11"/>
  <c r="AI85" i="11" s="1"/>
  <c r="AH35" i="11"/>
  <c r="AI35" i="11" s="1"/>
  <c r="AH190" i="11"/>
  <c r="AG193" i="11"/>
  <c r="AG194" i="11" s="1"/>
  <c r="AH191" i="11"/>
  <c r="AI191" i="11" s="1"/>
  <c r="AI133" i="11"/>
  <c r="AI93" i="11"/>
  <c r="AI245" i="11"/>
  <c r="AI163" i="11"/>
  <c r="AG275" i="11"/>
  <c r="AG276" i="11" s="1"/>
  <c r="AH269" i="11"/>
  <c r="AI202" i="11"/>
  <c r="AI48" i="11"/>
  <c r="AI170" i="11"/>
  <c r="AI200" i="11"/>
  <c r="AI123" i="11"/>
  <c r="AI150" i="11"/>
  <c r="AI148" i="11"/>
  <c r="AG239" i="11"/>
  <c r="AG240" i="11" s="1"/>
  <c r="AH234" i="11"/>
  <c r="AI199" i="11"/>
  <c r="AI153" i="11"/>
  <c r="AI134" i="11"/>
  <c r="AI154" i="11"/>
  <c r="AT138" i="8" l="1"/>
  <c r="AU54" i="8"/>
  <c r="AM126" i="8"/>
  <c r="AL127" i="8"/>
  <c r="AQ84" i="8"/>
  <c r="AQ137" i="8"/>
  <c r="AQ72" i="8"/>
  <c r="AR52" i="8"/>
  <c r="AQ90" i="8"/>
  <c r="AM110" i="8"/>
  <c r="AL111" i="8"/>
  <c r="AL99" i="8"/>
  <c r="AL100" i="8" s="1"/>
  <c r="AM82" i="8"/>
  <c r="AL93" i="8"/>
  <c r="AL91" i="8"/>
  <c r="AL98" i="8" s="1"/>
  <c r="AL197" i="8"/>
  <c r="AL198" i="8" s="1"/>
  <c r="AL94" i="8"/>
  <c r="AQ120" i="8"/>
  <c r="AO157" i="8"/>
  <c r="AQ85" i="8"/>
  <c r="AQ87" i="8"/>
  <c r="AP142" i="8"/>
  <c r="AP73" i="8"/>
  <c r="AP131" i="8" s="1"/>
  <c r="AP97" i="8"/>
  <c r="AP95" i="8"/>
  <c r="AP96" i="8"/>
  <c r="AP74" i="8"/>
  <c r="AP75" i="8" s="1"/>
  <c r="AL132" i="8"/>
  <c r="AL130" i="8" s="1"/>
  <c r="AM114" i="8"/>
  <c r="AP117" i="8"/>
  <c r="AQ117" i="8" s="1"/>
  <c r="AQ88" i="8"/>
  <c r="AQ123" i="8"/>
  <c r="AQ119" i="8"/>
  <c r="AT1" i="8"/>
  <c r="AS7" i="8"/>
  <c r="AS6" i="8"/>
  <c r="AP118" i="8"/>
  <c r="AQ118" i="8" s="1"/>
  <c r="AJ133" i="11"/>
  <c r="AJ26" i="11"/>
  <c r="AJ52" i="11"/>
  <c r="AJ29" i="11"/>
  <c r="AH125" i="11"/>
  <c r="AH126" i="11" s="1"/>
  <c r="AI122" i="11"/>
  <c r="AH310" i="11"/>
  <c r="AH311" i="11" s="1"/>
  <c r="AI308" i="11"/>
  <c r="AJ204" i="11"/>
  <c r="AJ91" i="11"/>
  <c r="AH184" i="11"/>
  <c r="AH185" i="11" s="1"/>
  <c r="AI180" i="11"/>
  <c r="AI84" i="11"/>
  <c r="AH99" i="11"/>
  <c r="AH100" i="11" s="1"/>
  <c r="AH206" i="11"/>
  <c r="AH207" i="11" s="1"/>
  <c r="AI198" i="11"/>
  <c r="AH289" i="11"/>
  <c r="AH290" i="11" s="1"/>
  <c r="AI287" i="11"/>
  <c r="AJ199" i="11"/>
  <c r="AJ150" i="11"/>
  <c r="AH275" i="11"/>
  <c r="AH276" i="11" s="1"/>
  <c r="AI269" i="11"/>
  <c r="AJ245" i="11"/>
  <c r="AJ85" i="11"/>
  <c r="AI11" i="11"/>
  <c r="AI7" i="11"/>
  <c r="AJ1" i="11"/>
  <c r="AJ163" i="11" s="1"/>
  <c r="AI6" i="11"/>
  <c r="AI8" i="11"/>
  <c r="AI135" i="11"/>
  <c r="AJ135" i="11" s="1"/>
  <c r="AH302" i="11"/>
  <c r="AH303" i="11" s="1"/>
  <c r="AI297" i="11"/>
  <c r="AI107" i="11"/>
  <c r="AJ107" i="11" s="1"/>
  <c r="AI271" i="11"/>
  <c r="AJ271" i="11" s="1"/>
  <c r="AI147" i="11"/>
  <c r="AJ147" i="11" s="1"/>
  <c r="AI86" i="11"/>
  <c r="AJ86" i="11" s="1"/>
  <c r="AI136" i="11"/>
  <c r="AJ136" i="11" s="1"/>
  <c r="AG313" i="11"/>
  <c r="AH247" i="11"/>
  <c r="AH248" i="11" s="1"/>
  <c r="AI244" i="11"/>
  <c r="AH174" i="11"/>
  <c r="AH175" i="11" s="1"/>
  <c r="AI130" i="11"/>
  <c r="AI157" i="11"/>
  <c r="AJ157" i="11" s="1"/>
  <c r="AI298" i="11"/>
  <c r="AJ298" i="11" s="1"/>
  <c r="AH222" i="11"/>
  <c r="AH223" i="11" s="1"/>
  <c r="AI220" i="11"/>
  <c r="AG72" i="11"/>
  <c r="AG73" i="11" s="1"/>
  <c r="AG63" i="11"/>
  <c r="AI165" i="11"/>
  <c r="AJ165" i="11" s="1"/>
  <c r="AI162" i="11"/>
  <c r="AJ162" i="11" s="1"/>
  <c r="AI32" i="11"/>
  <c r="AJ32" i="11" s="1"/>
  <c r="AH79" i="11"/>
  <c r="AH80" i="11" s="1"/>
  <c r="AI77" i="11"/>
  <c r="AH229" i="11"/>
  <c r="AH230" i="11" s="1"/>
  <c r="AI227" i="11"/>
  <c r="AI45" i="11"/>
  <c r="AH55" i="11"/>
  <c r="AH56" i="11" s="1"/>
  <c r="AI138" i="11"/>
  <c r="AJ138" i="11" s="1"/>
  <c r="AI146" i="11"/>
  <c r="AJ146" i="11" s="1"/>
  <c r="AI168" i="11"/>
  <c r="AJ168" i="11" s="1"/>
  <c r="AF313" i="11"/>
  <c r="AH117" i="11"/>
  <c r="AH118" i="11" s="1"/>
  <c r="AI115" i="11"/>
  <c r="AH263" i="11"/>
  <c r="AH264" i="11" s="1"/>
  <c r="AI261" i="11"/>
  <c r="AJ153" i="11"/>
  <c r="AJ202" i="11"/>
  <c r="AJ35" i="11"/>
  <c r="AH214" i="11"/>
  <c r="AH215" i="11" s="1"/>
  <c r="AI211" i="11"/>
  <c r="AJ46" i="11"/>
  <c r="AH282" i="11"/>
  <c r="AH283" i="11" s="1"/>
  <c r="AI280" i="11"/>
  <c r="AJ50" i="11"/>
  <c r="AJ134" i="11"/>
  <c r="AJ48" i="11"/>
  <c r="AI272" i="11"/>
  <c r="AJ272" i="11" s="1"/>
  <c r="AI69" i="11"/>
  <c r="AJ69" i="11" s="1"/>
  <c r="AI68" i="11"/>
  <c r="AJ68" i="11" s="1"/>
  <c r="AH62" i="11"/>
  <c r="AI60" i="11"/>
  <c r="AI159" i="11"/>
  <c r="AJ159" i="11" s="1"/>
  <c r="AI160" i="11"/>
  <c r="AJ160" i="11" s="1"/>
  <c r="AI203" i="11"/>
  <c r="AJ203" i="11" s="1"/>
  <c r="AI151" i="11"/>
  <c r="AJ151" i="11" s="1"/>
  <c r="AI38" i="11"/>
  <c r="AJ38" i="11" s="1"/>
  <c r="AI88" i="11"/>
  <c r="AJ88" i="11" s="1"/>
  <c r="AI33" i="11"/>
  <c r="AJ33" i="11" s="1"/>
  <c r="AH109" i="11"/>
  <c r="AH110" i="11" s="1"/>
  <c r="AI104" i="11"/>
  <c r="AI53" i="11"/>
  <c r="AJ53" i="11" s="1"/>
  <c r="AI95" i="11"/>
  <c r="AJ95" i="11" s="1"/>
  <c r="AI132" i="11"/>
  <c r="AJ132" i="11" s="1"/>
  <c r="AJ200" i="11"/>
  <c r="AJ140" i="11"/>
  <c r="AJ149" i="11"/>
  <c r="AJ236" i="11"/>
  <c r="AJ181" i="11"/>
  <c r="AJ237" i="11"/>
  <c r="AJ27" i="11"/>
  <c r="AJ143" i="11"/>
  <c r="AI234" i="11"/>
  <c r="AH239" i="11"/>
  <c r="AH240" i="11" s="1"/>
  <c r="AJ123" i="11"/>
  <c r="AJ93" i="11"/>
  <c r="AJ145" i="11"/>
  <c r="AJ36" i="11"/>
  <c r="AJ235" i="11"/>
  <c r="AJ273" i="11"/>
  <c r="AJ139" i="11"/>
  <c r="AJ171" i="11"/>
  <c r="AJ152" i="11"/>
  <c r="AH256" i="11"/>
  <c r="AH257" i="11" s="1"/>
  <c r="AI254" i="11"/>
  <c r="AJ141" i="11"/>
  <c r="AJ156" i="11"/>
  <c r="AJ47" i="11"/>
  <c r="AI106" i="11"/>
  <c r="AJ106" i="11" s="1"/>
  <c r="AI30" i="11"/>
  <c r="AJ30" i="11" s="1"/>
  <c r="AI270" i="11"/>
  <c r="AJ270" i="11" s="1"/>
  <c r="AI70" i="11"/>
  <c r="AJ70" i="11" s="1"/>
  <c r="AI182" i="11"/>
  <c r="AJ182" i="11" s="1"/>
  <c r="AI190" i="11"/>
  <c r="AH193" i="11"/>
  <c r="AH194" i="11" s="1"/>
  <c r="AI90" i="11"/>
  <c r="AJ90" i="11" s="1"/>
  <c r="AI131" i="11"/>
  <c r="AJ131" i="11" s="1"/>
  <c r="AI37" i="11"/>
  <c r="AJ37" i="11" s="1"/>
  <c r="AI92" i="11"/>
  <c r="AJ92" i="11" s="1"/>
  <c r="AI172" i="11"/>
  <c r="AJ172" i="11" s="1"/>
  <c r="AI155" i="11"/>
  <c r="AJ155" i="11" s="1"/>
  <c r="AI299" i="11"/>
  <c r="AJ299" i="11" s="1"/>
  <c r="AI142" i="11"/>
  <c r="AJ142" i="11" s="1"/>
  <c r="AI137" i="11"/>
  <c r="AJ137" i="11" s="1"/>
  <c r="AI94" i="11"/>
  <c r="AJ94" i="11" s="1"/>
  <c r="AH40" i="11"/>
  <c r="AH41" i="11" s="1"/>
  <c r="AI25" i="11"/>
  <c r="AI89" i="11"/>
  <c r="AJ89" i="11" s="1"/>
  <c r="AH20" i="11"/>
  <c r="AH21" i="11" s="1"/>
  <c r="AI15" i="11"/>
  <c r="AI164" i="11"/>
  <c r="AJ164" i="11" s="1"/>
  <c r="AI105" i="11"/>
  <c r="AJ105" i="11" s="1"/>
  <c r="AI158" i="11"/>
  <c r="AJ158" i="11" s="1"/>
  <c r="AI166" i="11"/>
  <c r="AJ166" i="11" s="1"/>
  <c r="AI167" i="11"/>
  <c r="AJ167" i="11" s="1"/>
  <c r="AI97" i="11"/>
  <c r="AJ97" i="11" s="1"/>
  <c r="AI144" i="11"/>
  <c r="AJ144" i="11" s="1"/>
  <c r="AI31" i="11"/>
  <c r="AJ31" i="11" s="1"/>
  <c r="AI34" i="11"/>
  <c r="AJ34" i="11" s="1"/>
  <c r="AI169" i="11"/>
  <c r="AJ169" i="11" s="1"/>
  <c r="AI51" i="11"/>
  <c r="AJ51" i="11" s="1"/>
  <c r="AI28" i="11"/>
  <c r="AJ28" i="11" s="1"/>
  <c r="AI17" i="11"/>
  <c r="AJ17" i="11" s="1"/>
  <c r="AI18" i="11"/>
  <c r="AJ18" i="11" s="1"/>
  <c r="AI87" i="11"/>
  <c r="AJ87" i="11" s="1"/>
  <c r="AM93" i="8" l="1"/>
  <c r="AN82" i="8"/>
  <c r="AM91" i="8"/>
  <c r="AM98" i="8" s="1"/>
  <c r="AM99" i="8"/>
  <c r="AM100" i="8" s="1"/>
  <c r="AM197" i="8"/>
  <c r="AM198" i="8" s="1"/>
  <c r="AM94" i="8"/>
  <c r="AN126" i="8"/>
  <c r="AM127" i="8"/>
  <c r="AR137" i="8"/>
  <c r="AR72" i="8"/>
  <c r="AR87" i="8" s="1"/>
  <c r="AS52" i="8"/>
  <c r="AP157" i="8"/>
  <c r="AQ142" i="8"/>
  <c r="AQ97" i="8"/>
  <c r="AQ96" i="8"/>
  <c r="AQ74" i="8"/>
  <c r="AQ75" i="8" s="1"/>
  <c r="AQ73" i="8"/>
  <c r="AQ131" i="8" s="1"/>
  <c r="AQ83" i="8"/>
  <c r="AR83" i="8" s="1"/>
  <c r="AT7" i="8"/>
  <c r="AT6" i="8"/>
  <c r="AU1" i="8"/>
  <c r="AU138" i="8"/>
  <c r="AV54" i="8"/>
  <c r="AR119" i="8"/>
  <c r="AN114" i="8"/>
  <c r="AM132" i="8"/>
  <c r="AM130" i="8" s="1"/>
  <c r="AN110" i="8"/>
  <c r="AM111" i="8"/>
  <c r="AQ89" i="8"/>
  <c r="AI109" i="11"/>
  <c r="AI110" i="11" s="1"/>
  <c r="AJ104" i="11"/>
  <c r="AI214" i="11"/>
  <c r="AI215" i="11" s="1"/>
  <c r="AJ211" i="11"/>
  <c r="AJ220" i="11"/>
  <c r="AI222" i="11"/>
  <c r="AI223" i="11" s="1"/>
  <c r="AI174" i="11"/>
  <c r="AI175" i="11" s="1"/>
  <c r="AJ130" i="11"/>
  <c r="AI62" i="11"/>
  <c r="AJ60" i="11"/>
  <c r="AI275" i="11"/>
  <c r="AI276" i="11" s="1"/>
  <c r="AJ269" i="11"/>
  <c r="AI206" i="11"/>
  <c r="AI207" i="11" s="1"/>
  <c r="AJ198" i="11"/>
  <c r="AJ180" i="11"/>
  <c r="AI184" i="11"/>
  <c r="AI185" i="11" s="1"/>
  <c r="AI125" i="11"/>
  <c r="AI126" i="11" s="1"/>
  <c r="AJ122" i="11"/>
  <c r="AI99" i="11"/>
  <c r="AI100" i="11" s="1"/>
  <c r="AJ84" i="11"/>
  <c r="AJ25" i="11"/>
  <c r="AI40" i="11"/>
  <c r="AI41" i="11" s="1"/>
  <c r="AI282" i="11"/>
  <c r="AI283" i="11" s="1"/>
  <c r="AJ280" i="11"/>
  <c r="AJ261" i="11"/>
  <c r="AI263" i="11"/>
  <c r="AI264" i="11" s="1"/>
  <c r="AJ15" i="11"/>
  <c r="AI20" i="11"/>
  <c r="AI21" i="11" s="1"/>
  <c r="AI193" i="11"/>
  <c r="AI194" i="11" s="1"/>
  <c r="AJ190" i="11"/>
  <c r="AH63" i="11"/>
  <c r="AH72" i="11" s="1"/>
  <c r="AI55" i="11"/>
  <c r="AI56" i="11" s="1"/>
  <c r="AJ45" i="11"/>
  <c r="AI247" i="11"/>
  <c r="AI248" i="11" s="1"/>
  <c r="AJ244" i="11"/>
  <c r="AI302" i="11"/>
  <c r="AI303" i="11" s="1"/>
  <c r="AJ297" i="11"/>
  <c r="AJ154" i="11"/>
  <c r="AJ49" i="11"/>
  <c r="AJ300" i="11"/>
  <c r="AJ77" i="11"/>
  <c r="AI79" i="11"/>
  <c r="AI80" i="11" s="1"/>
  <c r="AJ254" i="11"/>
  <c r="AI256" i="11"/>
  <c r="AI257" i="11" s="1"/>
  <c r="AJ234" i="11"/>
  <c r="AI239" i="11"/>
  <c r="AI240" i="11" s="1"/>
  <c r="AI117" i="11"/>
  <c r="AI118" i="11" s="1"/>
  <c r="AJ115" i="11"/>
  <c r="AI229" i="11"/>
  <c r="AI230" i="11" s="1"/>
  <c r="AJ227" i="11"/>
  <c r="AJ11" i="11"/>
  <c r="AJ6" i="11"/>
  <c r="AJ8" i="11"/>
  <c r="AJ7" i="11"/>
  <c r="AK1" i="11"/>
  <c r="AK169" i="11" s="1"/>
  <c r="AJ191" i="11"/>
  <c r="AJ170" i="11"/>
  <c r="AK170" i="11" s="1"/>
  <c r="AI289" i="11"/>
  <c r="AI290" i="11" s="1"/>
  <c r="AJ287" i="11"/>
  <c r="AJ201" i="11"/>
  <c r="AI310" i="11"/>
  <c r="AI311" i="11" s="1"/>
  <c r="AJ308" i="11"/>
  <c r="AJ96" i="11"/>
  <c r="AK96" i="11" s="1"/>
  <c r="AJ16" i="11"/>
  <c r="AK16" i="11" s="1"/>
  <c r="AJ148" i="11"/>
  <c r="AK148" i="11" s="1"/>
  <c r="AR120" i="8" l="1"/>
  <c r="AV138" i="8"/>
  <c r="AW54" i="8"/>
  <c r="AR117" i="8"/>
  <c r="AO126" i="8"/>
  <c r="AN127" i="8"/>
  <c r="AS119" i="8"/>
  <c r="AU6" i="8"/>
  <c r="AU7" i="8"/>
  <c r="AV1" i="8"/>
  <c r="AQ157" i="8"/>
  <c r="AR142" i="8"/>
  <c r="AR95" i="8"/>
  <c r="AR73" i="8"/>
  <c r="AR131" i="8" s="1"/>
  <c r="AR74" i="8"/>
  <c r="AR75" i="8" s="1"/>
  <c r="AQ95" i="8"/>
  <c r="AR118" i="8"/>
  <c r="AR90" i="8"/>
  <c r="AS90" i="8" s="1"/>
  <c r="AR123" i="8"/>
  <c r="AS123" i="8" s="1"/>
  <c r="AO110" i="8"/>
  <c r="AN111" i="8"/>
  <c r="AS83" i="8"/>
  <c r="AR89" i="8"/>
  <c r="AS89" i="8" s="1"/>
  <c r="AO114" i="8"/>
  <c r="AN132" i="8"/>
  <c r="AN130" i="8" s="1"/>
  <c r="AR85" i="8"/>
  <c r="AS85" i="8" s="1"/>
  <c r="AS137" i="8"/>
  <c r="AS72" i="8"/>
  <c r="AT52" i="8"/>
  <c r="AR88" i="8"/>
  <c r="AS88" i="8" s="1"/>
  <c r="AN99" i="8"/>
  <c r="AN100" i="8" s="1"/>
  <c r="AO82" i="8"/>
  <c r="AN91" i="8"/>
  <c r="AN93" i="8"/>
  <c r="AN94" i="8"/>
  <c r="AR84" i="8"/>
  <c r="AS84" i="8" s="1"/>
  <c r="AH73" i="11"/>
  <c r="AH313" i="11"/>
  <c r="AK157" i="11"/>
  <c r="AK146" i="11"/>
  <c r="AL146" i="11" s="1"/>
  <c r="AK46" i="11"/>
  <c r="AK88" i="11"/>
  <c r="AK131" i="11"/>
  <c r="AK144" i="11"/>
  <c r="AL144" i="11" s="1"/>
  <c r="AK77" i="11"/>
  <c r="AJ79" i="11"/>
  <c r="AJ80" i="11" s="1"/>
  <c r="AK85" i="11"/>
  <c r="AK244" i="11"/>
  <c r="AJ247" i="11"/>
  <c r="AJ248" i="11" s="1"/>
  <c r="AK95" i="11"/>
  <c r="AK171" i="11"/>
  <c r="AJ20" i="11"/>
  <c r="AJ21" i="11" s="1"/>
  <c r="AK15" i="11"/>
  <c r="AK136" i="11"/>
  <c r="AK280" i="11"/>
  <c r="AJ282" i="11"/>
  <c r="AJ283" i="11" s="1"/>
  <c r="AK149" i="11"/>
  <c r="AK156" i="11"/>
  <c r="AK17" i="11"/>
  <c r="AK84" i="11"/>
  <c r="AJ99" i="11"/>
  <c r="AJ100" i="11" s="1"/>
  <c r="AK135" i="11"/>
  <c r="AJ206" i="11"/>
  <c r="AJ207" i="11" s="1"/>
  <c r="AK198" i="11"/>
  <c r="AI63" i="11"/>
  <c r="AI72" i="11" s="1"/>
  <c r="AK271" i="11"/>
  <c r="AK220" i="11"/>
  <c r="AJ222" i="11"/>
  <c r="AJ223" i="11" s="1"/>
  <c r="AJ214" i="11"/>
  <c r="AJ215" i="11" s="1"/>
  <c r="AK211" i="11"/>
  <c r="AK159" i="11"/>
  <c r="AL159" i="11" s="1"/>
  <c r="AK200" i="11"/>
  <c r="AK273" i="11"/>
  <c r="AK172" i="11"/>
  <c r="AK97" i="11"/>
  <c r="AL97" i="11" s="1"/>
  <c r="AK201" i="11"/>
  <c r="AK191" i="11"/>
  <c r="AK32" i="11"/>
  <c r="AL32" i="11" s="1"/>
  <c r="AK115" i="11"/>
  <c r="AJ117" i="11"/>
  <c r="AJ118" i="11" s="1"/>
  <c r="AK134" i="11"/>
  <c r="AK53" i="11"/>
  <c r="AL53" i="11" s="1"/>
  <c r="AJ239" i="11"/>
  <c r="AJ240" i="11" s="1"/>
  <c r="AK234" i="11"/>
  <c r="AK254" i="11"/>
  <c r="AJ256" i="11"/>
  <c r="AJ257" i="11" s="1"/>
  <c r="AK155" i="11"/>
  <c r="AK51" i="11"/>
  <c r="AK300" i="11"/>
  <c r="AJ302" i="11"/>
  <c r="AJ303" i="11" s="1"/>
  <c r="AK297" i="11"/>
  <c r="AK168" i="11"/>
  <c r="AK140" i="11"/>
  <c r="AK141" i="11"/>
  <c r="AL141" i="11" s="1"/>
  <c r="AK37" i="11"/>
  <c r="AK166" i="11"/>
  <c r="AK165" i="11"/>
  <c r="AK123" i="11"/>
  <c r="AL123" i="11" s="1"/>
  <c r="AK270" i="11"/>
  <c r="AK25" i="11"/>
  <c r="AJ40" i="11"/>
  <c r="AJ41" i="11" s="1"/>
  <c r="AK26" i="11"/>
  <c r="AL26" i="11" s="1"/>
  <c r="AK133" i="11"/>
  <c r="AK204" i="11"/>
  <c r="AK132" i="11"/>
  <c r="AL132" i="11" s="1"/>
  <c r="AJ174" i="11"/>
  <c r="AJ175" i="11" s="1"/>
  <c r="AK130" i="11"/>
  <c r="AK162" i="11"/>
  <c r="AK38" i="11"/>
  <c r="AL38" i="11" s="1"/>
  <c r="AK236" i="11"/>
  <c r="AL236" i="11" s="1"/>
  <c r="AK47" i="11"/>
  <c r="AK137" i="11"/>
  <c r="AL148" i="11"/>
  <c r="AK287" i="11"/>
  <c r="AJ289" i="11"/>
  <c r="AJ290" i="11" s="1"/>
  <c r="AK8" i="11"/>
  <c r="AK6" i="11"/>
  <c r="AK11" i="11"/>
  <c r="AK7" i="11"/>
  <c r="AL1" i="11"/>
  <c r="AL169" i="11" s="1"/>
  <c r="AJ229" i="11"/>
  <c r="AJ230" i="11" s="1"/>
  <c r="AK227" i="11"/>
  <c r="AK68" i="11"/>
  <c r="AL68" i="11" s="1"/>
  <c r="AK145" i="11"/>
  <c r="AL145" i="11" s="1"/>
  <c r="AK106" i="11"/>
  <c r="AL106" i="11" s="1"/>
  <c r="AK94" i="11"/>
  <c r="AL94" i="11" s="1"/>
  <c r="AK87" i="11"/>
  <c r="AL87" i="11" s="1"/>
  <c r="AK49" i="11"/>
  <c r="AL49" i="11" s="1"/>
  <c r="AK298" i="11"/>
  <c r="AL298" i="11" s="1"/>
  <c r="AK35" i="11"/>
  <c r="AL35" i="11" s="1"/>
  <c r="AK203" i="11"/>
  <c r="AL203" i="11" s="1"/>
  <c r="AK237" i="11"/>
  <c r="AL237" i="11" s="1"/>
  <c r="AK30" i="11"/>
  <c r="AL30" i="11" s="1"/>
  <c r="AK299" i="11"/>
  <c r="AL299" i="11" s="1"/>
  <c r="AK31" i="11"/>
  <c r="AL31" i="11" s="1"/>
  <c r="AK272" i="11"/>
  <c r="AL272" i="11" s="1"/>
  <c r="AK235" i="11"/>
  <c r="AL235" i="11" s="1"/>
  <c r="AK92" i="11"/>
  <c r="AL92" i="11" s="1"/>
  <c r="AK164" i="11"/>
  <c r="AL164" i="11" s="1"/>
  <c r="AK29" i="11"/>
  <c r="AL29" i="11" s="1"/>
  <c r="AK150" i="11"/>
  <c r="AL150" i="11" s="1"/>
  <c r="AK52" i="11"/>
  <c r="AL52" i="11" s="1"/>
  <c r="AK199" i="11"/>
  <c r="AL199" i="11" s="1"/>
  <c r="AK107" i="11"/>
  <c r="AL107" i="11" s="1"/>
  <c r="AK27" i="11"/>
  <c r="AL27" i="11" s="1"/>
  <c r="AK138" i="11"/>
  <c r="AL138" i="11" s="1"/>
  <c r="AK50" i="11"/>
  <c r="AL50" i="11" s="1"/>
  <c r="AJ109" i="11"/>
  <c r="AJ110" i="11" s="1"/>
  <c r="AK104" i="11"/>
  <c r="AK143" i="11"/>
  <c r="AL143" i="11" s="1"/>
  <c r="AK70" i="11"/>
  <c r="AL70" i="11" s="1"/>
  <c r="AK89" i="11"/>
  <c r="AL89" i="11" s="1"/>
  <c r="AK18" i="11"/>
  <c r="AL18" i="11" s="1"/>
  <c r="AL96" i="11"/>
  <c r="AK308" i="11"/>
  <c r="AJ310" i="11"/>
  <c r="AJ311" i="11" s="1"/>
  <c r="AK147" i="11"/>
  <c r="AL147" i="11" s="1"/>
  <c r="AK202" i="11"/>
  <c r="AL202" i="11" s="1"/>
  <c r="AK160" i="11"/>
  <c r="AL160" i="11" s="1"/>
  <c r="AK181" i="11"/>
  <c r="AL181" i="11" s="1"/>
  <c r="AK139" i="11"/>
  <c r="AL139" i="11" s="1"/>
  <c r="AK182" i="11"/>
  <c r="AL182" i="11" s="1"/>
  <c r="AK158" i="11"/>
  <c r="AL158" i="11" s="1"/>
  <c r="AK154" i="11"/>
  <c r="AL154" i="11" s="1"/>
  <c r="AK86" i="11"/>
  <c r="AL86" i="11" s="1"/>
  <c r="AJ55" i="11"/>
  <c r="AJ56" i="11" s="1"/>
  <c r="AK45" i="11"/>
  <c r="AK48" i="11"/>
  <c r="AL48" i="11" s="1"/>
  <c r="AK33" i="11"/>
  <c r="AL33" i="11" s="1"/>
  <c r="AK36" i="11"/>
  <c r="AL36" i="11" s="1"/>
  <c r="AK190" i="11"/>
  <c r="AJ193" i="11"/>
  <c r="AJ194" i="11" s="1"/>
  <c r="AK28" i="11"/>
  <c r="AL28" i="11" s="1"/>
  <c r="AK261" i="11"/>
  <c r="AJ263" i="11"/>
  <c r="AJ264" i="11" s="1"/>
  <c r="AK151" i="11"/>
  <c r="AL151" i="11" s="1"/>
  <c r="AK152" i="11"/>
  <c r="AL152" i="11" s="1"/>
  <c r="AK142" i="11"/>
  <c r="AL142" i="11" s="1"/>
  <c r="AK34" i="11"/>
  <c r="AL34" i="11" s="1"/>
  <c r="AK91" i="11"/>
  <c r="AL91" i="11" s="1"/>
  <c r="AK245" i="11"/>
  <c r="AL245" i="11" s="1"/>
  <c r="AJ125" i="11"/>
  <c r="AJ126" i="11" s="1"/>
  <c r="AK122" i="11"/>
  <c r="AK180" i="11"/>
  <c r="AJ184" i="11"/>
  <c r="AJ185" i="11" s="1"/>
  <c r="AJ275" i="11"/>
  <c r="AJ276" i="11" s="1"/>
  <c r="AK269" i="11"/>
  <c r="AK60" i="11"/>
  <c r="AJ62" i="11"/>
  <c r="AK167" i="11"/>
  <c r="AL167" i="11" s="1"/>
  <c r="AK153" i="11"/>
  <c r="AL153" i="11" s="1"/>
  <c r="AK69" i="11"/>
  <c r="AL69" i="11" s="1"/>
  <c r="AK93" i="11"/>
  <c r="AL93" i="11" s="1"/>
  <c r="AK90" i="11"/>
  <c r="AL90" i="11" s="1"/>
  <c r="AK105" i="11"/>
  <c r="AL105" i="11" s="1"/>
  <c r="AK163" i="11"/>
  <c r="AL163" i="11" s="1"/>
  <c r="AW138" i="8" l="1"/>
  <c r="AX54" i="8"/>
  <c r="AN197" i="8"/>
  <c r="AN198" i="8" s="1"/>
  <c r="AN98" i="8"/>
  <c r="AR96" i="8"/>
  <c r="AT137" i="8"/>
  <c r="AT72" i="8"/>
  <c r="AT89" i="8" s="1"/>
  <c r="AU52" i="8"/>
  <c r="AO91" i="8"/>
  <c r="AO99" i="8"/>
  <c r="AO100" i="8" s="1"/>
  <c r="AO93" i="8"/>
  <c r="AP82" i="8"/>
  <c r="AO94" i="8"/>
  <c r="AS142" i="8"/>
  <c r="AS97" i="8"/>
  <c r="AS95" i="8"/>
  <c r="AS74" i="8"/>
  <c r="AS75" i="8" s="1"/>
  <c r="AS96" i="8"/>
  <c r="AS73" i="8"/>
  <c r="AS131" i="8" s="1"/>
  <c r="AS118" i="8"/>
  <c r="AP126" i="8"/>
  <c r="AO127" i="8"/>
  <c r="AS120" i="8"/>
  <c r="AW1" i="8"/>
  <c r="AV6" i="8"/>
  <c r="AV7" i="8"/>
  <c r="AT85" i="8"/>
  <c r="AO132" i="8"/>
  <c r="AO130" i="8" s="1"/>
  <c r="AP114" i="8"/>
  <c r="AP110" i="8"/>
  <c r="AO111" i="8"/>
  <c r="AR97" i="8"/>
  <c r="AR157" i="8"/>
  <c r="AS157" i="8" s="1"/>
  <c r="AS117" i="8"/>
  <c r="AS87" i="8"/>
  <c r="AT87" i="8" s="1"/>
  <c r="AI73" i="11"/>
  <c r="AI313" i="11"/>
  <c r="AM181" i="11"/>
  <c r="AM26" i="11"/>
  <c r="AL244" i="11"/>
  <c r="AK247" i="11"/>
  <c r="AK248" i="11" s="1"/>
  <c r="AK263" i="11"/>
  <c r="AK264" i="11" s="1"/>
  <c r="AL261" i="11"/>
  <c r="AM202" i="11"/>
  <c r="AM52" i="11"/>
  <c r="AM94" i="11"/>
  <c r="AL227" i="11"/>
  <c r="AK229" i="11"/>
  <c r="AK230" i="11" s="1"/>
  <c r="AL47" i="11"/>
  <c r="AK174" i="11"/>
  <c r="AK175" i="11" s="1"/>
  <c r="AL130" i="11"/>
  <c r="AL204" i="11"/>
  <c r="AL25" i="11"/>
  <c r="AK40" i="11"/>
  <c r="AK41" i="11" s="1"/>
  <c r="AL166" i="11"/>
  <c r="AL168" i="11"/>
  <c r="AL51" i="11"/>
  <c r="AK239" i="11"/>
  <c r="AK240" i="11" s="1"/>
  <c r="AL234" i="11"/>
  <c r="AL201" i="11"/>
  <c r="AL273" i="11"/>
  <c r="AL135" i="11"/>
  <c r="AM135" i="11" s="1"/>
  <c r="AL156" i="11"/>
  <c r="AL136" i="11"/>
  <c r="AL95" i="11"/>
  <c r="AL88" i="11"/>
  <c r="AM88" i="11" s="1"/>
  <c r="AL170" i="11"/>
  <c r="AK184" i="11"/>
  <c r="AK185" i="11" s="1"/>
  <c r="AL180" i="11"/>
  <c r="AM49" i="11"/>
  <c r="AJ63" i="11"/>
  <c r="AJ72" i="11" s="1"/>
  <c r="AJ73" i="11" s="1"/>
  <c r="AM28" i="11"/>
  <c r="AM147" i="11"/>
  <c r="AK109" i="11"/>
  <c r="AK110" i="11" s="1"/>
  <c r="AL104" i="11"/>
  <c r="AM27" i="11"/>
  <c r="AM298" i="11"/>
  <c r="AL287" i="11"/>
  <c r="AK289" i="11"/>
  <c r="AK290" i="11" s="1"/>
  <c r="AL133" i="11"/>
  <c r="AL270" i="11"/>
  <c r="AL37" i="11"/>
  <c r="AM37" i="11" s="1"/>
  <c r="AK302" i="11"/>
  <c r="AK303" i="11" s="1"/>
  <c r="AL297" i="11"/>
  <c r="AL155" i="11"/>
  <c r="AL115" i="11"/>
  <c r="AK117" i="11"/>
  <c r="AK118" i="11" s="1"/>
  <c r="AL16" i="11"/>
  <c r="AL200" i="11"/>
  <c r="AL149" i="11"/>
  <c r="AM149" i="11" s="1"/>
  <c r="AK20" i="11"/>
  <c r="AK21" i="11" s="1"/>
  <c r="AL15" i="11"/>
  <c r="AK79" i="11"/>
  <c r="AK80" i="11" s="1"/>
  <c r="AL77" i="11"/>
  <c r="AL46" i="11"/>
  <c r="AL60" i="11"/>
  <c r="AK62" i="11"/>
  <c r="AM107" i="11"/>
  <c r="AM123" i="11"/>
  <c r="AK222" i="11"/>
  <c r="AK223" i="11" s="1"/>
  <c r="AL220" i="11"/>
  <c r="AK206" i="11"/>
  <c r="AK207" i="11" s="1"/>
  <c r="AL198" i="11"/>
  <c r="AL84" i="11"/>
  <c r="AK99" i="11"/>
  <c r="AK100" i="11" s="1"/>
  <c r="AM153" i="11"/>
  <c r="AK275" i="11"/>
  <c r="AK276" i="11" s="1"/>
  <c r="AL269" i="11"/>
  <c r="AK125" i="11"/>
  <c r="AK126" i="11" s="1"/>
  <c r="AL122" i="11"/>
  <c r="AL190" i="11"/>
  <c r="AK193" i="11"/>
  <c r="AK194" i="11" s="1"/>
  <c r="AK55" i="11"/>
  <c r="AK56" i="11" s="1"/>
  <c r="AL45" i="11"/>
  <c r="AL308" i="11"/>
  <c r="AK310" i="11"/>
  <c r="AK311" i="11" s="1"/>
  <c r="AM199" i="11"/>
  <c r="AM164" i="11"/>
  <c r="AM87" i="11"/>
  <c r="AM68" i="11"/>
  <c r="AL8" i="11"/>
  <c r="AM1" i="11"/>
  <c r="AM163" i="11" s="1"/>
  <c r="AL11" i="11"/>
  <c r="AL7" i="11"/>
  <c r="AL6" i="11"/>
  <c r="AL137" i="11"/>
  <c r="AM137" i="11" s="1"/>
  <c r="AL162" i="11"/>
  <c r="AM162" i="11" s="1"/>
  <c r="AL165" i="11"/>
  <c r="AM165" i="11" s="1"/>
  <c r="AL140" i="11"/>
  <c r="AM140" i="11" s="1"/>
  <c r="AL300" i="11"/>
  <c r="AM300" i="11" s="1"/>
  <c r="AK256" i="11"/>
  <c r="AK257" i="11" s="1"/>
  <c r="AL254" i="11"/>
  <c r="AL134" i="11"/>
  <c r="AM134" i="11" s="1"/>
  <c r="AL191" i="11"/>
  <c r="AM191" i="11" s="1"/>
  <c r="AL172" i="11"/>
  <c r="AM172" i="11" s="1"/>
  <c r="AK214" i="11"/>
  <c r="AK215" i="11" s="1"/>
  <c r="AL211" i="11"/>
  <c r="AL271" i="11"/>
  <c r="AM271" i="11" s="1"/>
  <c r="AL17" i="11"/>
  <c r="AM17" i="11" s="1"/>
  <c r="AK282" i="11"/>
  <c r="AK283" i="11" s="1"/>
  <c r="AL280" i="11"/>
  <c r="AL171" i="11"/>
  <c r="AM171" i="11" s="1"/>
  <c r="AL85" i="11"/>
  <c r="AM85" i="11" s="1"/>
  <c r="AL131" i="11"/>
  <c r="AM131" i="11" s="1"/>
  <c r="AL157" i="11"/>
  <c r="AM157" i="11" s="1"/>
  <c r="AT117" i="8" l="1"/>
  <c r="AQ110" i="8"/>
  <c r="AP111" i="8"/>
  <c r="AT123" i="8"/>
  <c r="AT118" i="8"/>
  <c r="AO197" i="8"/>
  <c r="AO198" i="8" s="1"/>
  <c r="AO98" i="8"/>
  <c r="AT90" i="8"/>
  <c r="AT88" i="8"/>
  <c r="AP132" i="8"/>
  <c r="AP130" i="8" s="1"/>
  <c r="AQ114" i="8"/>
  <c r="AT120" i="8"/>
  <c r="AP99" i="8"/>
  <c r="AP100" i="8" s="1"/>
  <c r="AQ82" i="8"/>
  <c r="AP93" i="8"/>
  <c r="AP91" i="8"/>
  <c r="AP94" i="8"/>
  <c r="AT84" i="8"/>
  <c r="AT83" i="8"/>
  <c r="AX138" i="8"/>
  <c r="AY54" i="8"/>
  <c r="AQ126" i="8"/>
  <c r="AP127" i="8"/>
  <c r="AX1" i="8"/>
  <c r="AW7" i="8"/>
  <c r="AW6" i="8"/>
  <c r="AU137" i="8"/>
  <c r="AU72" i="8"/>
  <c r="AV52" i="8"/>
  <c r="AT142" i="8"/>
  <c r="AT73" i="8"/>
  <c r="AT131" i="8" s="1"/>
  <c r="AT95" i="8"/>
  <c r="AT74" i="8"/>
  <c r="AT75" i="8" s="1"/>
  <c r="AT97" i="8"/>
  <c r="AT96" i="8"/>
  <c r="AT119" i="8"/>
  <c r="AU119" i="8" s="1"/>
  <c r="AL256" i="11"/>
  <c r="AL257" i="11" s="1"/>
  <c r="AM254" i="11"/>
  <c r="AM45" i="11"/>
  <c r="AL55" i="11"/>
  <c r="AL56" i="11" s="1"/>
  <c r="AM34" i="11"/>
  <c r="AM144" i="11"/>
  <c r="AM32" i="11"/>
  <c r="AM237" i="11"/>
  <c r="AM46" i="11"/>
  <c r="AM236" i="11"/>
  <c r="AM106" i="11"/>
  <c r="AM150" i="11"/>
  <c r="AM18" i="11"/>
  <c r="AM33" i="11"/>
  <c r="AM132" i="11"/>
  <c r="AM151" i="11"/>
  <c r="AM170" i="11"/>
  <c r="AM156" i="11"/>
  <c r="AM234" i="11"/>
  <c r="AL239" i="11"/>
  <c r="AL240" i="11" s="1"/>
  <c r="AM166" i="11"/>
  <c r="AL174" i="11"/>
  <c r="AL175" i="11" s="1"/>
  <c r="AM130" i="11"/>
  <c r="AL229" i="11"/>
  <c r="AL230" i="11" s="1"/>
  <c r="AM227" i="11"/>
  <c r="AM92" i="11"/>
  <c r="AM96" i="11"/>
  <c r="AL263" i="11"/>
  <c r="AL264" i="11" s="1"/>
  <c r="AM261" i="11"/>
  <c r="AM90" i="11"/>
  <c r="AM53" i="11"/>
  <c r="AM89" i="11"/>
  <c r="AL310" i="11"/>
  <c r="AL311" i="11" s="1"/>
  <c r="AM308" i="11"/>
  <c r="AL125" i="11"/>
  <c r="AL126" i="11" s="1"/>
  <c r="AM122" i="11"/>
  <c r="AL222" i="11"/>
  <c r="AL223" i="11" s="1"/>
  <c r="AM220" i="11"/>
  <c r="AL79" i="11"/>
  <c r="AL80" i="11" s="1"/>
  <c r="AM77" i="11"/>
  <c r="AL117" i="11"/>
  <c r="AL118" i="11" s="1"/>
  <c r="AM115" i="11"/>
  <c r="AJ313" i="11"/>
  <c r="AM11" i="11"/>
  <c r="AM7" i="11"/>
  <c r="AN1" i="11"/>
  <c r="AM6" i="11"/>
  <c r="AM8" i="11"/>
  <c r="AM203" i="11"/>
  <c r="AN203" i="11" s="1"/>
  <c r="AM50" i="11"/>
  <c r="AN50" i="11" s="1"/>
  <c r="AM160" i="11"/>
  <c r="AM105" i="11"/>
  <c r="AM84" i="11"/>
  <c r="AL99" i="11"/>
  <c r="AL100" i="11" s="1"/>
  <c r="AM38" i="11"/>
  <c r="AK63" i="11"/>
  <c r="AK72" i="11" s="1"/>
  <c r="AM200" i="11"/>
  <c r="AN200" i="11" s="1"/>
  <c r="AM155" i="11"/>
  <c r="AM270" i="11"/>
  <c r="AL289" i="11"/>
  <c r="AL290" i="11" s="1"/>
  <c r="AM287" i="11"/>
  <c r="AM30" i="11"/>
  <c r="AL109" i="11"/>
  <c r="AL110" i="11" s="1"/>
  <c r="AM104" i="11"/>
  <c r="AM139" i="11"/>
  <c r="AN139" i="11" s="1"/>
  <c r="AM152" i="11"/>
  <c r="AM93" i="11"/>
  <c r="AM272" i="11"/>
  <c r="AN272" i="11" s="1"/>
  <c r="AM95" i="11"/>
  <c r="AN95" i="11" s="1"/>
  <c r="AM273" i="11"/>
  <c r="AM51" i="11"/>
  <c r="AL40" i="11"/>
  <c r="AL41" i="11" s="1"/>
  <c r="AM25" i="11"/>
  <c r="AM47" i="11"/>
  <c r="AM35" i="11"/>
  <c r="AM138" i="11"/>
  <c r="AN138" i="11" s="1"/>
  <c r="AM182" i="11"/>
  <c r="AN182" i="11" s="1"/>
  <c r="AM142" i="11"/>
  <c r="AL247" i="11"/>
  <c r="AL248" i="11" s="1"/>
  <c r="AM244" i="11"/>
  <c r="AM148" i="11"/>
  <c r="AN148" i="11" s="1"/>
  <c r="AM48" i="11"/>
  <c r="AN153" i="11"/>
  <c r="AN123" i="11"/>
  <c r="AL184" i="11"/>
  <c r="AL185" i="11" s="1"/>
  <c r="AM180" i="11"/>
  <c r="AN26" i="11"/>
  <c r="AN157" i="11"/>
  <c r="AL282" i="11"/>
  <c r="AL283" i="11" s="1"/>
  <c r="AM280" i="11"/>
  <c r="AL214" i="11"/>
  <c r="AL215" i="11" s="1"/>
  <c r="AM211" i="11"/>
  <c r="AM31" i="11"/>
  <c r="AN31" i="11" s="1"/>
  <c r="AM70" i="11"/>
  <c r="AN70" i="11" s="1"/>
  <c r="AM158" i="11"/>
  <c r="AM190" i="11"/>
  <c r="AL193" i="11"/>
  <c r="AL194" i="11" s="1"/>
  <c r="AL275" i="11"/>
  <c r="AL276" i="11" s="1"/>
  <c r="AM269" i="11"/>
  <c r="AM146" i="11"/>
  <c r="AL206" i="11"/>
  <c r="AL207" i="11" s="1"/>
  <c r="AM198" i="11"/>
  <c r="AM97" i="11"/>
  <c r="AM145" i="11"/>
  <c r="AL62" i="11"/>
  <c r="AM60" i="11"/>
  <c r="AL20" i="11"/>
  <c r="AL21" i="11" s="1"/>
  <c r="AM15" i="11"/>
  <c r="AM16" i="11"/>
  <c r="AN16" i="11" s="1"/>
  <c r="AL302" i="11"/>
  <c r="AL303" i="11" s="1"/>
  <c r="AM297" i="11"/>
  <c r="AM133" i="11"/>
  <c r="AM235" i="11"/>
  <c r="AN235" i="11" s="1"/>
  <c r="AM86" i="11"/>
  <c r="AM245" i="11"/>
  <c r="AM141" i="11"/>
  <c r="AN141" i="11" s="1"/>
  <c r="AM154" i="11"/>
  <c r="AN154" i="11" s="1"/>
  <c r="AM69" i="11"/>
  <c r="AM136" i="11"/>
  <c r="AM201" i="11"/>
  <c r="AN201" i="11" s="1"/>
  <c r="AM168" i="11"/>
  <c r="AN168" i="11" s="1"/>
  <c r="AM204" i="11"/>
  <c r="AM299" i="11"/>
  <c r="AM143" i="11"/>
  <c r="AN143" i="11" s="1"/>
  <c r="AM36" i="11"/>
  <c r="AN36" i="11" s="1"/>
  <c r="AM167" i="11"/>
  <c r="AM159" i="11"/>
  <c r="AM29" i="11"/>
  <c r="AN29" i="11" s="1"/>
  <c r="AM91" i="11"/>
  <c r="AN91" i="11" s="1"/>
  <c r="AM169" i="11"/>
  <c r="AR110" i="8" l="1"/>
  <c r="AQ111" i="8"/>
  <c r="AV119" i="8"/>
  <c r="AV137" i="8"/>
  <c r="AV72" i="8"/>
  <c r="AW52" i="8"/>
  <c r="AP197" i="8"/>
  <c r="AP198" i="8" s="1"/>
  <c r="AP98" i="8"/>
  <c r="AU120" i="8"/>
  <c r="AV120" i="8" s="1"/>
  <c r="AU88" i="8"/>
  <c r="AV88" i="8" s="1"/>
  <c r="AU118" i="8"/>
  <c r="AV118" i="8" s="1"/>
  <c r="AU117" i="8"/>
  <c r="AY138" i="8"/>
  <c r="AZ54" i="8"/>
  <c r="AU142" i="8"/>
  <c r="AU96" i="8"/>
  <c r="AU73" i="8"/>
  <c r="AU131" i="8" s="1"/>
  <c r="AU95" i="8"/>
  <c r="AU74" i="8"/>
  <c r="AU75" i="8" s="1"/>
  <c r="AR126" i="8"/>
  <c r="AQ127" i="8"/>
  <c r="AU83" i="8"/>
  <c r="AV83" i="8" s="1"/>
  <c r="AQ132" i="8"/>
  <c r="AQ130" i="8" s="1"/>
  <c r="AR114" i="8"/>
  <c r="AU90" i="8"/>
  <c r="AV90" i="8" s="1"/>
  <c r="AU123" i="8"/>
  <c r="AV123" i="8" s="1"/>
  <c r="AU87" i="8"/>
  <c r="AV87" i="8" s="1"/>
  <c r="AT157" i="8"/>
  <c r="AU157" i="8" s="1"/>
  <c r="AX7" i="8"/>
  <c r="AY1" i="8"/>
  <c r="AX6" i="8"/>
  <c r="AU85" i="8"/>
  <c r="AV85" i="8" s="1"/>
  <c r="AU84" i="8"/>
  <c r="AV84" i="8" s="1"/>
  <c r="AQ99" i="8"/>
  <c r="AQ100" i="8" s="1"/>
  <c r="AQ93" i="8"/>
  <c r="AR82" i="8"/>
  <c r="AQ91" i="8"/>
  <c r="AQ98" i="8" s="1"/>
  <c r="AQ197" i="8"/>
  <c r="AQ198" i="8" s="1"/>
  <c r="AQ94" i="8"/>
  <c r="AU89" i="8"/>
  <c r="AV89" i="8" s="1"/>
  <c r="AK73" i="11"/>
  <c r="AK313" i="11"/>
  <c r="AM206" i="11"/>
  <c r="AM207" i="11" s="1"/>
  <c r="AN198" i="11"/>
  <c r="AM214" i="11"/>
  <c r="AM215" i="11" s="1"/>
  <c r="AN211" i="11"/>
  <c r="AN180" i="11"/>
  <c r="AM184" i="11"/>
  <c r="AM185" i="11" s="1"/>
  <c r="AO182" i="11"/>
  <c r="AN25" i="11"/>
  <c r="AM40" i="11"/>
  <c r="AM41" i="11" s="1"/>
  <c r="AO139" i="11"/>
  <c r="AM289" i="11"/>
  <c r="AM290" i="11" s="1"/>
  <c r="AN287" i="11"/>
  <c r="AO50" i="11"/>
  <c r="AN11" i="11"/>
  <c r="AO1" i="11"/>
  <c r="AN6" i="11"/>
  <c r="AN8" i="11"/>
  <c r="AN7" i="11"/>
  <c r="AN300" i="11"/>
  <c r="AO300" i="11" s="1"/>
  <c r="AN181" i="11"/>
  <c r="AN49" i="11"/>
  <c r="AO49" i="11" s="1"/>
  <c r="AN77" i="11"/>
  <c r="AM79" i="11"/>
  <c r="AM80" i="11" s="1"/>
  <c r="AN53" i="11"/>
  <c r="AN96" i="11"/>
  <c r="AO96" i="11" s="1"/>
  <c r="AM174" i="11"/>
  <c r="AM175" i="11" s="1"/>
  <c r="AN130" i="11"/>
  <c r="AN234" i="11"/>
  <c r="AM239" i="11"/>
  <c r="AM240" i="11" s="1"/>
  <c r="AN132" i="11"/>
  <c r="AO132" i="11" s="1"/>
  <c r="AN106" i="11"/>
  <c r="AO106" i="11" s="1"/>
  <c r="AN32" i="11"/>
  <c r="AO32" i="11" s="1"/>
  <c r="AM55" i="11"/>
  <c r="AM56" i="11" s="1"/>
  <c r="AN45" i="11"/>
  <c r="AN254" i="11"/>
  <c r="AM256" i="11"/>
  <c r="AM257" i="11" s="1"/>
  <c r="AN298" i="11"/>
  <c r="AO298" i="11" s="1"/>
  <c r="AN162" i="11"/>
  <c r="AO162" i="11" s="1"/>
  <c r="AM125" i="11"/>
  <c r="AM126" i="11" s="1"/>
  <c r="AN122" i="11"/>
  <c r="AN199" i="11"/>
  <c r="AO199" i="11" s="1"/>
  <c r="AN90" i="11"/>
  <c r="AO90" i="11" s="1"/>
  <c r="AN92" i="11"/>
  <c r="AO92" i="11" s="1"/>
  <c r="AN156" i="11"/>
  <c r="AO156" i="11" s="1"/>
  <c r="AN33" i="11"/>
  <c r="AO33" i="11" s="1"/>
  <c r="AN236" i="11"/>
  <c r="AO236" i="11" s="1"/>
  <c r="AN144" i="11"/>
  <c r="AO144" i="11" s="1"/>
  <c r="AN164" i="11"/>
  <c r="AO164" i="11" s="1"/>
  <c r="AN37" i="11"/>
  <c r="AO37" i="11" s="1"/>
  <c r="AN172" i="11"/>
  <c r="AO172" i="11" s="1"/>
  <c r="AO168" i="11"/>
  <c r="AO235" i="11"/>
  <c r="AM62" i="11"/>
  <c r="AN60" i="11"/>
  <c r="AO70" i="11"/>
  <c r="AO143" i="11"/>
  <c r="AO141" i="11"/>
  <c r="AO16" i="11"/>
  <c r="AL63" i="11"/>
  <c r="AL72" i="11" s="1"/>
  <c r="AO26" i="11"/>
  <c r="AO153" i="11"/>
  <c r="AO203" i="11"/>
  <c r="AN191" i="11"/>
  <c r="AO191" i="11" s="1"/>
  <c r="AN94" i="11"/>
  <c r="AO94" i="11" s="1"/>
  <c r="AN159" i="11"/>
  <c r="AO159" i="11" s="1"/>
  <c r="AN299" i="11"/>
  <c r="AO299" i="11" s="1"/>
  <c r="AN136" i="11"/>
  <c r="AO136" i="11" s="1"/>
  <c r="AN245" i="11"/>
  <c r="AO245" i="11" s="1"/>
  <c r="AN133" i="11"/>
  <c r="AO133" i="11" s="1"/>
  <c r="AN15" i="11"/>
  <c r="AM20" i="11"/>
  <c r="AM21" i="11" s="1"/>
  <c r="AN145" i="11"/>
  <c r="AO145" i="11" s="1"/>
  <c r="AN146" i="11"/>
  <c r="AO146" i="11" s="1"/>
  <c r="AM193" i="11"/>
  <c r="AM194" i="11" s="1"/>
  <c r="AN190" i="11"/>
  <c r="AN140" i="11"/>
  <c r="AO140" i="11" s="1"/>
  <c r="AM282" i="11"/>
  <c r="AM283" i="11" s="1"/>
  <c r="AN280" i="11"/>
  <c r="AN202" i="11"/>
  <c r="AO202" i="11" s="1"/>
  <c r="AN28" i="11"/>
  <c r="AO28" i="11" s="1"/>
  <c r="AN17" i="11"/>
  <c r="AO17" i="11" s="1"/>
  <c r="AN35" i="11"/>
  <c r="AO35" i="11" s="1"/>
  <c r="AN51" i="11"/>
  <c r="AO51" i="11" s="1"/>
  <c r="AN93" i="11"/>
  <c r="AO93" i="11" s="1"/>
  <c r="AN270" i="11"/>
  <c r="AO270" i="11" s="1"/>
  <c r="AN105" i="11"/>
  <c r="AO105" i="11" s="1"/>
  <c r="AN271" i="11"/>
  <c r="AO271" i="11" s="1"/>
  <c r="AN135" i="11"/>
  <c r="AO135" i="11" s="1"/>
  <c r="AM117" i="11"/>
  <c r="AM118" i="11" s="1"/>
  <c r="AN115" i="11"/>
  <c r="AN107" i="11"/>
  <c r="AO107" i="11" s="1"/>
  <c r="AN261" i="11"/>
  <c r="AM263" i="11"/>
  <c r="AM264" i="11" s="1"/>
  <c r="AM229" i="11"/>
  <c r="AM230" i="11" s="1"/>
  <c r="AN227" i="11"/>
  <c r="AN166" i="11"/>
  <c r="AO166" i="11" s="1"/>
  <c r="AN170" i="11"/>
  <c r="AO170" i="11" s="1"/>
  <c r="AN18" i="11"/>
  <c r="AO18" i="11" s="1"/>
  <c r="AN46" i="11"/>
  <c r="AO46" i="11" s="1"/>
  <c r="AN34" i="11"/>
  <c r="AO34" i="11" s="1"/>
  <c r="AN68" i="11"/>
  <c r="AO68" i="11" s="1"/>
  <c r="AN131" i="11"/>
  <c r="AO131" i="11" s="1"/>
  <c r="AN149" i="11"/>
  <c r="AO149" i="11" s="1"/>
  <c r="AN85" i="11"/>
  <c r="AO85" i="11" s="1"/>
  <c r="AO154" i="11"/>
  <c r="AO29" i="11"/>
  <c r="AO201" i="11"/>
  <c r="AO31" i="11"/>
  <c r="AM247" i="11"/>
  <c r="AM248" i="11" s="1"/>
  <c r="AN244" i="11"/>
  <c r="AO138" i="11"/>
  <c r="AO272" i="11"/>
  <c r="AM109" i="11"/>
  <c r="AM110" i="11" s="1"/>
  <c r="AN104" i="11"/>
  <c r="AM99" i="11"/>
  <c r="AM100" i="11" s="1"/>
  <c r="AN84" i="11"/>
  <c r="AN169" i="11"/>
  <c r="AO169" i="11" s="1"/>
  <c r="AN167" i="11"/>
  <c r="AO167" i="11" s="1"/>
  <c r="AN204" i="11"/>
  <c r="AO204" i="11" s="1"/>
  <c r="AN69" i="11"/>
  <c r="AO69" i="11" s="1"/>
  <c r="AN86" i="11"/>
  <c r="AO86" i="11" s="1"/>
  <c r="AM302" i="11"/>
  <c r="AM303" i="11" s="1"/>
  <c r="AN297" i="11"/>
  <c r="AN97" i="11"/>
  <c r="AO97" i="11" s="1"/>
  <c r="AM275" i="11"/>
  <c r="AM276" i="11" s="1"/>
  <c r="AN269" i="11"/>
  <c r="AN158" i="11"/>
  <c r="AO158" i="11" s="1"/>
  <c r="AN134" i="11"/>
  <c r="AO134" i="11" s="1"/>
  <c r="AN52" i="11"/>
  <c r="AO52" i="11" s="1"/>
  <c r="AN27" i="11"/>
  <c r="AO27" i="11" s="1"/>
  <c r="AN48" i="11"/>
  <c r="AO48" i="11" s="1"/>
  <c r="AN142" i="11"/>
  <c r="AO142" i="11" s="1"/>
  <c r="AN47" i="11"/>
  <c r="AO47" i="11" s="1"/>
  <c r="AN273" i="11"/>
  <c r="AO273" i="11" s="1"/>
  <c r="AN152" i="11"/>
  <c r="AO152" i="11" s="1"/>
  <c r="AN30" i="11"/>
  <c r="AO30" i="11" s="1"/>
  <c r="AN155" i="11"/>
  <c r="AO155" i="11" s="1"/>
  <c r="AN38" i="11"/>
  <c r="AO38" i="11" s="1"/>
  <c r="AN160" i="11"/>
  <c r="AO160" i="11" s="1"/>
  <c r="AN137" i="11"/>
  <c r="AO137" i="11" s="1"/>
  <c r="AN171" i="11"/>
  <c r="AO171" i="11" s="1"/>
  <c r="AN88" i="11"/>
  <c r="AO88" i="11" s="1"/>
  <c r="AN220" i="11"/>
  <c r="AM222" i="11"/>
  <c r="AM223" i="11" s="1"/>
  <c r="AM310" i="11"/>
  <c r="AM311" i="11" s="1"/>
  <c r="AN308" i="11"/>
  <c r="AN89" i="11"/>
  <c r="AO89" i="11" s="1"/>
  <c r="AN151" i="11"/>
  <c r="AO151" i="11" s="1"/>
  <c r="AN150" i="11"/>
  <c r="AO150" i="11" s="1"/>
  <c r="AN237" i="11"/>
  <c r="AO237" i="11" s="1"/>
  <c r="AN165" i="11"/>
  <c r="AO165" i="11" s="1"/>
  <c r="AN147" i="11"/>
  <c r="AO147" i="11" s="1"/>
  <c r="AN87" i="11"/>
  <c r="AO87" i="11" s="1"/>
  <c r="AN163" i="11"/>
  <c r="AO163" i="11" s="1"/>
  <c r="AR99" i="8" l="1"/>
  <c r="AR100" i="8" s="1"/>
  <c r="AR93" i="8"/>
  <c r="AS82" i="8"/>
  <c r="AR91" i="8"/>
  <c r="AR98" i="8" s="1"/>
  <c r="AR197" i="8"/>
  <c r="AR198" i="8" s="1"/>
  <c r="AR94" i="8"/>
  <c r="AR132" i="8"/>
  <c r="AR130" i="8" s="1"/>
  <c r="AS114" i="8"/>
  <c r="AS126" i="8"/>
  <c r="AR127" i="8"/>
  <c r="AZ138" i="8"/>
  <c r="BA54" i="8"/>
  <c r="AW88" i="8"/>
  <c r="AW137" i="8"/>
  <c r="AW72" i="8"/>
  <c r="AX52" i="8"/>
  <c r="AW119" i="8"/>
  <c r="AY6" i="8"/>
  <c r="AZ1" i="8"/>
  <c r="AY7" i="8"/>
  <c r="AW87" i="8"/>
  <c r="AU97" i="8"/>
  <c r="AW120" i="8"/>
  <c r="AV142" i="8"/>
  <c r="AV97" i="8"/>
  <c r="AV96" i="8"/>
  <c r="AV95" i="8"/>
  <c r="AV74" i="8"/>
  <c r="AV75" i="8" s="1"/>
  <c r="AV73" i="8"/>
  <c r="AV131" i="8" s="1"/>
  <c r="AW85" i="8"/>
  <c r="AW84" i="8"/>
  <c r="AW123" i="8"/>
  <c r="AW83" i="8"/>
  <c r="AV117" i="8"/>
  <c r="AW117" i="8" s="1"/>
  <c r="AS110" i="8"/>
  <c r="AR111" i="8"/>
  <c r="AL73" i="11"/>
  <c r="AL313" i="11"/>
  <c r="AO308" i="11"/>
  <c r="AN310" i="11"/>
  <c r="AN311" i="11" s="1"/>
  <c r="AM63" i="11"/>
  <c r="AM72" i="11"/>
  <c r="AM73" i="11" s="1"/>
  <c r="AO180" i="11"/>
  <c r="AN184" i="11"/>
  <c r="AN185" i="11" s="1"/>
  <c r="AO84" i="11"/>
  <c r="AN99" i="11"/>
  <c r="AN100" i="11" s="1"/>
  <c r="AO261" i="11"/>
  <c r="AN263" i="11"/>
  <c r="AN264" i="11" s="1"/>
  <c r="AN282" i="11"/>
  <c r="AN283" i="11" s="1"/>
  <c r="AO280" i="11"/>
  <c r="AN20" i="11"/>
  <c r="AN21" i="11" s="1"/>
  <c r="AO15" i="11"/>
  <c r="AO254" i="11"/>
  <c r="AN256" i="11"/>
  <c r="AN257" i="11" s="1"/>
  <c r="AN174" i="11"/>
  <c r="AN175" i="11" s="1"/>
  <c r="AO130" i="11"/>
  <c r="AO8" i="11"/>
  <c r="AO6" i="11"/>
  <c r="AO7" i="11"/>
  <c r="AO11" i="11"/>
  <c r="AP1" i="11"/>
  <c r="AP163" i="11" s="1"/>
  <c r="AO287" i="11"/>
  <c r="AN289" i="11"/>
  <c r="AN290" i="11" s="1"/>
  <c r="AO123" i="11"/>
  <c r="AN214" i="11"/>
  <c r="AN215" i="11" s="1"/>
  <c r="AO211" i="11"/>
  <c r="AO36" i="11"/>
  <c r="AP27" i="11"/>
  <c r="AN275" i="11"/>
  <c r="AN276" i="11" s="1"/>
  <c r="AO269" i="11"/>
  <c r="AO104" i="11"/>
  <c r="AN109" i="11"/>
  <c r="AN110" i="11" s="1"/>
  <c r="AP141" i="11"/>
  <c r="AO220" i="11"/>
  <c r="AN222" i="11"/>
  <c r="AN223" i="11" s="1"/>
  <c r="AP158" i="11"/>
  <c r="AO297" i="11"/>
  <c r="AN302" i="11"/>
  <c r="AN303" i="11" s="1"/>
  <c r="AP138" i="11"/>
  <c r="AN229" i="11"/>
  <c r="AN230" i="11" s="1"/>
  <c r="AO227" i="11"/>
  <c r="AP17" i="11"/>
  <c r="AP153" i="11"/>
  <c r="AO60" i="11"/>
  <c r="AN62" i="11"/>
  <c r="AP172" i="11"/>
  <c r="AN55" i="11"/>
  <c r="AN56" i="11" s="1"/>
  <c r="AO45" i="11"/>
  <c r="AO77" i="11"/>
  <c r="AN79" i="11"/>
  <c r="AN80" i="11" s="1"/>
  <c r="AO25" i="11"/>
  <c r="AN40" i="11"/>
  <c r="AN41" i="11" s="1"/>
  <c r="AO91" i="11"/>
  <c r="AP91" i="11" s="1"/>
  <c r="AO244" i="11"/>
  <c r="AN247" i="11"/>
  <c r="AN248" i="11" s="1"/>
  <c r="AP94" i="11"/>
  <c r="AP139" i="11"/>
  <c r="AN206" i="11"/>
  <c r="AN207" i="11" s="1"/>
  <c r="AO198" i="11"/>
  <c r="AP171" i="11"/>
  <c r="AP86" i="11"/>
  <c r="AP170" i="11"/>
  <c r="AO115" i="11"/>
  <c r="AN117" i="11"/>
  <c r="AN118" i="11" s="1"/>
  <c r="AP51" i="11"/>
  <c r="AO190" i="11"/>
  <c r="AN193" i="11"/>
  <c r="AN194" i="11" s="1"/>
  <c r="AP136" i="11"/>
  <c r="AP164" i="11"/>
  <c r="AN125" i="11"/>
  <c r="AN126" i="11" s="1"/>
  <c r="AO122" i="11"/>
  <c r="AP32" i="11"/>
  <c r="AN239" i="11"/>
  <c r="AN240" i="11" s="1"/>
  <c r="AO234" i="11"/>
  <c r="AO53" i="11"/>
  <c r="AO181" i="11"/>
  <c r="AP181" i="11" s="1"/>
  <c r="AO200" i="11"/>
  <c r="AO95" i="11"/>
  <c r="AO148" i="11"/>
  <c r="AO157" i="11"/>
  <c r="AP157" i="11" s="1"/>
  <c r="AV157" i="8" l="1"/>
  <c r="AW157" i="8" s="1"/>
  <c r="AZ6" i="8"/>
  <c r="AZ7" i="8"/>
  <c r="AW142" i="8"/>
  <c r="AW95" i="8"/>
  <c r="AW74" i="8"/>
  <c r="AW75" i="8" s="1"/>
  <c r="AW97" i="8"/>
  <c r="AW96" i="8"/>
  <c r="AW73" i="8"/>
  <c r="AW131" i="8" s="1"/>
  <c r="AS132" i="8"/>
  <c r="AS130" i="8" s="1"/>
  <c r="AT114" i="8"/>
  <c r="AW90" i="8"/>
  <c r="AS91" i="8"/>
  <c r="AS93" i="8"/>
  <c r="AT82" i="8"/>
  <c r="AS99" i="8"/>
  <c r="AS100" i="8" s="1"/>
  <c r="AS94" i="8"/>
  <c r="AX123" i="8"/>
  <c r="AT110" i="8"/>
  <c r="AS111" i="8"/>
  <c r="AX84" i="8"/>
  <c r="AX137" i="8"/>
  <c r="AX72" i="8"/>
  <c r="AY52" i="8"/>
  <c r="AX88" i="8"/>
  <c r="AT126" i="8"/>
  <c r="AS127" i="8"/>
  <c r="AW118" i="8"/>
  <c r="AW89" i="8"/>
  <c r="AX89" i="8" s="1"/>
  <c r="AP106" i="11"/>
  <c r="AP144" i="11"/>
  <c r="AP299" i="11"/>
  <c r="AO263" i="11"/>
  <c r="AO264" i="11" s="1"/>
  <c r="AP261" i="11"/>
  <c r="AP69" i="11"/>
  <c r="AP87" i="11"/>
  <c r="AP273" i="11"/>
  <c r="AP95" i="11"/>
  <c r="AO239" i="11"/>
  <c r="AO240" i="11" s="1"/>
  <c r="AP234" i="11"/>
  <c r="AP143" i="11"/>
  <c r="AP190" i="11"/>
  <c r="AO193" i="11"/>
  <c r="AO194" i="11" s="1"/>
  <c r="AP154" i="11"/>
  <c r="AP47" i="11"/>
  <c r="AO206" i="11"/>
  <c r="AO207" i="11" s="1"/>
  <c r="AP198" i="11"/>
  <c r="AP199" i="11"/>
  <c r="AP271" i="11"/>
  <c r="AP38" i="11"/>
  <c r="AP25" i="11"/>
  <c r="AO40" i="11"/>
  <c r="AO41" i="11" s="1"/>
  <c r="AP132" i="11"/>
  <c r="AP90" i="11"/>
  <c r="AP60" i="11"/>
  <c r="AO62" i="11"/>
  <c r="AP133" i="11"/>
  <c r="AP135" i="11"/>
  <c r="AP149" i="11"/>
  <c r="AP152" i="11"/>
  <c r="AP89" i="11"/>
  <c r="AP28" i="11"/>
  <c r="AO275" i="11"/>
  <c r="AO276" i="11" s="1"/>
  <c r="AP269" i="11"/>
  <c r="AP36" i="11"/>
  <c r="AO174" i="11"/>
  <c r="AO175" i="11" s="1"/>
  <c r="AP130" i="11"/>
  <c r="AO256" i="11"/>
  <c r="AO257" i="11" s="1"/>
  <c r="AP254" i="11"/>
  <c r="AP70" i="11"/>
  <c r="AP105" i="11"/>
  <c r="AP34" i="11"/>
  <c r="AP134" i="11"/>
  <c r="AP151" i="11"/>
  <c r="AO184" i="11"/>
  <c r="AO185" i="11" s="1"/>
  <c r="AP180" i="11"/>
  <c r="AP298" i="11"/>
  <c r="AP26" i="11"/>
  <c r="AP131" i="11"/>
  <c r="AP308" i="11"/>
  <c r="AO310" i="11"/>
  <c r="AO311" i="11" s="1"/>
  <c r="AP31" i="11"/>
  <c r="AP30" i="11"/>
  <c r="AP50" i="11"/>
  <c r="AP93" i="11"/>
  <c r="AP53" i="11"/>
  <c r="AP200" i="11"/>
  <c r="AP156" i="11"/>
  <c r="AP191" i="11"/>
  <c r="AP202" i="11"/>
  <c r="AP115" i="11"/>
  <c r="AO117" i="11"/>
  <c r="AO118" i="11" s="1"/>
  <c r="AP169" i="11"/>
  <c r="AP155" i="11"/>
  <c r="AP37" i="11"/>
  <c r="AP18" i="11"/>
  <c r="AP237" i="11"/>
  <c r="AO55" i="11"/>
  <c r="AO56" i="11" s="1"/>
  <c r="AP45" i="11"/>
  <c r="AP236" i="11"/>
  <c r="AP16" i="11"/>
  <c r="AP146" i="11"/>
  <c r="AP227" i="11"/>
  <c r="AO229" i="11"/>
  <c r="AO230" i="11" s="1"/>
  <c r="AP201" i="11"/>
  <c r="AO302" i="11"/>
  <c r="AO303" i="11" s="1"/>
  <c r="AP297" i="11"/>
  <c r="AP160" i="11"/>
  <c r="AP165" i="11"/>
  <c r="AP29" i="11"/>
  <c r="AO214" i="11"/>
  <c r="AO215" i="11" s="1"/>
  <c r="AP211" i="11"/>
  <c r="AP287" i="11"/>
  <c r="AO289" i="11"/>
  <c r="AO290" i="11" s="1"/>
  <c r="AP92" i="11"/>
  <c r="AP203" i="11"/>
  <c r="AO282" i="11"/>
  <c r="AO283" i="11" s="1"/>
  <c r="AP280" i="11"/>
  <c r="AP85" i="11"/>
  <c r="AP84" i="11"/>
  <c r="AO99" i="11"/>
  <c r="AO100" i="11" s="1"/>
  <c r="AP142" i="11"/>
  <c r="AP147" i="11"/>
  <c r="AP182" i="11"/>
  <c r="AP33" i="11"/>
  <c r="AP145" i="11"/>
  <c r="AP167" i="11"/>
  <c r="AQ139" i="11"/>
  <c r="AP7" i="11"/>
  <c r="AP6" i="11"/>
  <c r="AP11" i="11"/>
  <c r="AP8" i="11"/>
  <c r="AQ1" i="11"/>
  <c r="AP148" i="11"/>
  <c r="AO125" i="11"/>
  <c r="AO126" i="11" s="1"/>
  <c r="AP122" i="11"/>
  <c r="AP235" i="11"/>
  <c r="AQ235" i="11" s="1"/>
  <c r="AM313" i="11"/>
  <c r="AP68" i="11"/>
  <c r="AQ68" i="11" s="1"/>
  <c r="AP52" i="11"/>
  <c r="AP150" i="11"/>
  <c r="AQ150" i="11" s="1"/>
  <c r="AP96" i="11"/>
  <c r="AQ96" i="11" s="1"/>
  <c r="AP140" i="11"/>
  <c r="AQ140" i="11" s="1"/>
  <c r="AP244" i="11"/>
  <c r="AO247" i="11"/>
  <c r="AO248" i="11" s="1"/>
  <c r="AO79" i="11"/>
  <c r="AO80" i="11" s="1"/>
  <c r="AP77" i="11"/>
  <c r="AP162" i="11"/>
  <c r="AQ162" i="11" s="1"/>
  <c r="AN63" i="11"/>
  <c r="AN313" i="11" s="1"/>
  <c r="AN72" i="11"/>
  <c r="AN73" i="11" s="1"/>
  <c r="AP159" i="11"/>
  <c r="AQ159" i="11" s="1"/>
  <c r="AP270" i="11"/>
  <c r="AQ270" i="11" s="1"/>
  <c r="AP46" i="11"/>
  <c r="AQ46" i="11" s="1"/>
  <c r="AP204" i="11"/>
  <c r="AQ204" i="11" s="1"/>
  <c r="AP48" i="11"/>
  <c r="AQ48" i="11" s="1"/>
  <c r="AO222" i="11"/>
  <c r="AO223" i="11" s="1"/>
  <c r="AP220" i="11"/>
  <c r="AP245" i="11"/>
  <c r="AQ245" i="11" s="1"/>
  <c r="AP104" i="11"/>
  <c r="AO109" i="11"/>
  <c r="AO110" i="11" s="1"/>
  <c r="AP88" i="11"/>
  <c r="AQ88" i="11" s="1"/>
  <c r="AP123" i="11"/>
  <c r="AQ123" i="11" s="1"/>
  <c r="AP300" i="11"/>
  <c r="AQ300" i="11" s="1"/>
  <c r="AP168" i="11"/>
  <c r="AQ168" i="11" s="1"/>
  <c r="AO20" i="11"/>
  <c r="AO21" i="11" s="1"/>
  <c r="AP15" i="11"/>
  <c r="AP35" i="11"/>
  <c r="AQ35" i="11" s="1"/>
  <c r="AP166" i="11"/>
  <c r="AQ166" i="11" s="1"/>
  <c r="AP272" i="11"/>
  <c r="AQ272" i="11" s="1"/>
  <c r="AP97" i="11"/>
  <c r="AQ97" i="11" s="1"/>
  <c r="AP137" i="11"/>
  <c r="AQ137" i="11" s="1"/>
  <c r="AP49" i="11"/>
  <c r="AQ49" i="11" s="1"/>
  <c r="AP107" i="11"/>
  <c r="AQ107" i="11" s="1"/>
  <c r="AX142" i="8" l="1"/>
  <c r="AX73" i="8"/>
  <c r="AX131" i="8" s="1"/>
  <c r="AX96" i="8"/>
  <c r="AX74" i="8"/>
  <c r="AX75" i="8" s="1"/>
  <c r="AX85" i="8"/>
  <c r="AU110" i="8"/>
  <c r="AT111" i="8"/>
  <c r="AX90" i="8"/>
  <c r="AY90" i="8" s="1"/>
  <c r="AU126" i="8"/>
  <c r="AT127" i="8"/>
  <c r="AX117" i="8"/>
  <c r="AY117" i="8" s="1"/>
  <c r="AX87" i="8"/>
  <c r="AT99" i="8"/>
  <c r="AT100" i="8" s="1"/>
  <c r="AU82" i="8"/>
  <c r="AT93" i="8"/>
  <c r="AT91" i="8"/>
  <c r="AT98" i="8" s="1"/>
  <c r="AT197" i="8"/>
  <c r="AT198" i="8" s="1"/>
  <c r="AT94" i="8"/>
  <c r="AT132" i="8"/>
  <c r="AT130" i="8" s="1"/>
  <c r="AU114" i="8"/>
  <c r="AX83" i="8"/>
  <c r="AY83" i="8" s="1"/>
  <c r="AY89" i="8"/>
  <c r="AX118" i="8"/>
  <c r="AY118" i="8" s="1"/>
  <c r="AY137" i="8"/>
  <c r="AY72" i="8"/>
  <c r="AZ52" i="8"/>
  <c r="AX120" i="8"/>
  <c r="AY120" i="8" s="1"/>
  <c r="AS197" i="8"/>
  <c r="AS198" i="8" s="1"/>
  <c r="AS98" i="8"/>
  <c r="AX119" i="8"/>
  <c r="AY119" i="8" s="1"/>
  <c r="AP222" i="11"/>
  <c r="AP223" i="11" s="1"/>
  <c r="AQ220" i="11"/>
  <c r="AR235" i="11"/>
  <c r="AQ11" i="11"/>
  <c r="AQ7" i="11"/>
  <c r="AR1" i="11"/>
  <c r="AQ8" i="11"/>
  <c r="AQ6" i="11"/>
  <c r="AQ136" i="11"/>
  <c r="AR136" i="11" s="1"/>
  <c r="AQ33" i="11"/>
  <c r="AR33" i="11" s="1"/>
  <c r="AP289" i="11"/>
  <c r="AP290" i="11" s="1"/>
  <c r="AQ287" i="11"/>
  <c r="AQ165" i="11"/>
  <c r="AR165" i="11" s="1"/>
  <c r="AQ201" i="11"/>
  <c r="AR201" i="11" s="1"/>
  <c r="AQ16" i="11"/>
  <c r="AR16" i="11" s="1"/>
  <c r="AQ155" i="11"/>
  <c r="AR155" i="11" s="1"/>
  <c r="AQ202" i="11"/>
  <c r="AR202" i="11" s="1"/>
  <c r="AQ53" i="11"/>
  <c r="AR53" i="11" s="1"/>
  <c r="AQ31" i="11"/>
  <c r="AR31" i="11" s="1"/>
  <c r="AQ172" i="11"/>
  <c r="AR172" i="11" s="1"/>
  <c r="AQ170" i="11"/>
  <c r="AR170" i="11" s="1"/>
  <c r="AP310" i="11"/>
  <c r="AP311" i="11" s="1"/>
  <c r="AQ308" i="11"/>
  <c r="AP184" i="11"/>
  <c r="AP185" i="11" s="1"/>
  <c r="AQ180" i="11"/>
  <c r="AQ34" i="11"/>
  <c r="AR34" i="11" s="1"/>
  <c r="AP275" i="11"/>
  <c r="AP276" i="11" s="1"/>
  <c r="AQ269" i="11"/>
  <c r="AQ152" i="11"/>
  <c r="AR152" i="11" s="1"/>
  <c r="AO63" i="11"/>
  <c r="AO72" i="11" s="1"/>
  <c r="AQ199" i="11"/>
  <c r="AR199" i="11" s="1"/>
  <c r="AQ154" i="11"/>
  <c r="AR154" i="11" s="1"/>
  <c r="AQ234" i="11"/>
  <c r="AP239" i="11"/>
  <c r="AP240" i="11" s="1"/>
  <c r="AQ87" i="11"/>
  <c r="AR87" i="11" s="1"/>
  <c r="AQ299" i="11"/>
  <c r="AR299" i="11" s="1"/>
  <c r="AQ153" i="11"/>
  <c r="AR153" i="11" s="1"/>
  <c r="AR107" i="11"/>
  <c r="AR123" i="11"/>
  <c r="AR204" i="11"/>
  <c r="AR49" i="11"/>
  <c r="AR137" i="11"/>
  <c r="AR35" i="11"/>
  <c r="AR300" i="11"/>
  <c r="AR270" i="11"/>
  <c r="AR162" i="11"/>
  <c r="AP247" i="11"/>
  <c r="AP248" i="11" s="1"/>
  <c r="AQ244" i="11"/>
  <c r="AQ52" i="11"/>
  <c r="AR52" i="11" s="1"/>
  <c r="AP125" i="11"/>
  <c r="AP126" i="11" s="1"/>
  <c r="AQ122" i="11"/>
  <c r="AQ27" i="11"/>
  <c r="AR27" i="11" s="1"/>
  <c r="AQ181" i="11"/>
  <c r="AR181" i="11" s="1"/>
  <c r="AQ182" i="11"/>
  <c r="AR182" i="11" s="1"/>
  <c r="AQ84" i="11"/>
  <c r="AP99" i="11"/>
  <c r="AP100" i="11" s="1"/>
  <c r="AQ203" i="11"/>
  <c r="AR203" i="11" s="1"/>
  <c r="AP214" i="11"/>
  <c r="AP215" i="11" s="1"/>
  <c r="AQ211" i="11"/>
  <c r="AQ160" i="11"/>
  <c r="AR160" i="11" s="1"/>
  <c r="AQ236" i="11"/>
  <c r="AR236" i="11" s="1"/>
  <c r="AQ237" i="11"/>
  <c r="AR237" i="11" s="1"/>
  <c r="AQ169" i="11"/>
  <c r="AR169" i="11" s="1"/>
  <c r="AQ191" i="11"/>
  <c r="AR191" i="11" s="1"/>
  <c r="AQ93" i="11"/>
  <c r="AR93" i="11" s="1"/>
  <c r="AQ141" i="11"/>
  <c r="AR141" i="11" s="1"/>
  <c r="AQ91" i="11"/>
  <c r="AR91" i="11" s="1"/>
  <c r="AQ164" i="11"/>
  <c r="AR164" i="11" s="1"/>
  <c r="AQ131" i="11"/>
  <c r="AR131" i="11" s="1"/>
  <c r="AQ105" i="11"/>
  <c r="AR105" i="11" s="1"/>
  <c r="AP174" i="11"/>
  <c r="AP175" i="11" s="1"/>
  <c r="AQ130" i="11"/>
  <c r="AQ149" i="11"/>
  <c r="AR149" i="11" s="1"/>
  <c r="AP62" i="11"/>
  <c r="AQ60" i="11"/>
  <c r="AP40" i="11"/>
  <c r="AP41" i="11" s="1"/>
  <c r="AQ25" i="11"/>
  <c r="AP206" i="11"/>
  <c r="AP207" i="11" s="1"/>
  <c r="AQ198" i="11"/>
  <c r="AQ69" i="11"/>
  <c r="AR69" i="11" s="1"/>
  <c r="AQ144" i="11"/>
  <c r="AR144" i="11" s="1"/>
  <c r="AQ51" i="11"/>
  <c r="AR51" i="11" s="1"/>
  <c r="AR272" i="11"/>
  <c r="AR245" i="11"/>
  <c r="AR97" i="11"/>
  <c r="AP20" i="11"/>
  <c r="AP21" i="11" s="1"/>
  <c r="AQ15" i="11"/>
  <c r="AP109" i="11"/>
  <c r="AP110" i="11" s="1"/>
  <c r="AQ104" i="11"/>
  <c r="AR48" i="11"/>
  <c r="AR159" i="11"/>
  <c r="AP79" i="11"/>
  <c r="AP80" i="11" s="1"/>
  <c r="AQ77" i="11"/>
  <c r="AR140" i="11"/>
  <c r="AR68" i="11"/>
  <c r="AR139" i="11"/>
  <c r="AQ167" i="11"/>
  <c r="AR167" i="11" s="1"/>
  <c r="AQ147" i="11"/>
  <c r="AR147" i="11" s="1"/>
  <c r="AQ85" i="11"/>
  <c r="AR85" i="11" s="1"/>
  <c r="AQ92" i="11"/>
  <c r="AR92" i="11" s="1"/>
  <c r="AP302" i="11"/>
  <c r="AP303" i="11" s="1"/>
  <c r="AQ297" i="11"/>
  <c r="AP229" i="11"/>
  <c r="AP230" i="11" s="1"/>
  <c r="AQ227" i="11"/>
  <c r="AP55" i="11"/>
  <c r="AP56" i="11" s="1"/>
  <c r="AQ45" i="11"/>
  <c r="AQ18" i="11"/>
  <c r="AR18" i="11" s="1"/>
  <c r="AQ156" i="11"/>
  <c r="AR156" i="11" s="1"/>
  <c r="AQ50" i="11"/>
  <c r="AR50" i="11" s="1"/>
  <c r="AQ158" i="11"/>
  <c r="AR158" i="11" s="1"/>
  <c r="AQ94" i="11"/>
  <c r="AR94" i="11" s="1"/>
  <c r="AQ157" i="11"/>
  <c r="AR157" i="11" s="1"/>
  <c r="AQ26" i="11"/>
  <c r="AR26" i="11" s="1"/>
  <c r="AQ151" i="11"/>
  <c r="AR151" i="11" s="1"/>
  <c r="AQ70" i="11"/>
  <c r="AR70" i="11" s="1"/>
  <c r="AQ28" i="11"/>
  <c r="AR28" i="11" s="1"/>
  <c r="AQ135" i="11"/>
  <c r="AR135" i="11" s="1"/>
  <c r="AQ90" i="11"/>
  <c r="AR90" i="11" s="1"/>
  <c r="AQ38" i="11"/>
  <c r="AR38" i="11" s="1"/>
  <c r="AQ190" i="11"/>
  <c r="AP193" i="11"/>
  <c r="AP194" i="11" s="1"/>
  <c r="AQ95" i="11"/>
  <c r="AR95" i="11" s="1"/>
  <c r="AP263" i="11"/>
  <c r="AP264" i="11" s="1"/>
  <c r="AQ261" i="11"/>
  <c r="AQ106" i="11"/>
  <c r="AR106" i="11" s="1"/>
  <c r="AQ32" i="11"/>
  <c r="AR32" i="11" s="1"/>
  <c r="AQ148" i="11"/>
  <c r="AR148" i="11" s="1"/>
  <c r="AQ86" i="11"/>
  <c r="AR86" i="11" s="1"/>
  <c r="AQ145" i="11"/>
  <c r="AR145" i="11" s="1"/>
  <c r="AQ142" i="11"/>
  <c r="AR142" i="11" s="1"/>
  <c r="AP282" i="11"/>
  <c r="AP283" i="11" s="1"/>
  <c r="AQ280" i="11"/>
  <c r="AQ29" i="11"/>
  <c r="AR29" i="11" s="1"/>
  <c r="AQ146" i="11"/>
  <c r="AR146" i="11" s="1"/>
  <c r="AQ37" i="11"/>
  <c r="AR37" i="11" s="1"/>
  <c r="AP117" i="11"/>
  <c r="AP118" i="11" s="1"/>
  <c r="AQ115" i="11"/>
  <c r="AQ200" i="11"/>
  <c r="AR200" i="11" s="1"/>
  <c r="AQ30" i="11"/>
  <c r="AR30" i="11" s="1"/>
  <c r="AQ17" i="11"/>
  <c r="AR17" i="11" s="1"/>
  <c r="AQ171" i="11"/>
  <c r="AR171" i="11" s="1"/>
  <c r="AQ298" i="11"/>
  <c r="AR298" i="11" s="1"/>
  <c r="AQ134" i="11"/>
  <c r="AR134" i="11" s="1"/>
  <c r="AP256" i="11"/>
  <c r="AP257" i="11" s="1"/>
  <c r="AQ254" i="11"/>
  <c r="AQ36" i="11"/>
  <c r="AR36" i="11" s="1"/>
  <c r="AQ89" i="11"/>
  <c r="AR89" i="11" s="1"/>
  <c r="AQ133" i="11"/>
  <c r="AR133" i="11" s="1"/>
  <c r="AQ132" i="11"/>
  <c r="AR132" i="11" s="1"/>
  <c r="AQ271" i="11"/>
  <c r="AR271" i="11" s="1"/>
  <c r="AQ47" i="11"/>
  <c r="AR47" i="11" s="1"/>
  <c r="AQ143" i="11"/>
  <c r="AR143" i="11" s="1"/>
  <c r="AQ273" i="11"/>
  <c r="AR273" i="11" s="1"/>
  <c r="AQ138" i="11"/>
  <c r="AR138" i="11" s="1"/>
  <c r="AQ163" i="11"/>
  <c r="AR163" i="11" s="1"/>
  <c r="AX157" i="8" l="1"/>
  <c r="AU93" i="8"/>
  <c r="AU91" i="8"/>
  <c r="AU98" i="8" s="1"/>
  <c r="AU99" i="8"/>
  <c r="AU100" i="8" s="1"/>
  <c r="AV82" i="8"/>
  <c r="AU197" i="8"/>
  <c r="AU198" i="8" s="1"/>
  <c r="AU94" i="8"/>
  <c r="AV126" i="8"/>
  <c r="AU127" i="8"/>
  <c r="AV110" i="8"/>
  <c r="AU111" i="8"/>
  <c r="AX95" i="8"/>
  <c r="AZ90" i="8"/>
  <c r="AZ119" i="8"/>
  <c r="AZ72" i="8"/>
  <c r="AZ137" i="8"/>
  <c r="BA52" i="8"/>
  <c r="AZ118" i="8"/>
  <c r="AZ83" i="8"/>
  <c r="AY142" i="8"/>
  <c r="AY96" i="8"/>
  <c r="AY73" i="8"/>
  <c r="AY131" i="8" s="1"/>
  <c r="AY74" i="8"/>
  <c r="AY75" i="8" s="1"/>
  <c r="AY95" i="8"/>
  <c r="AY84" i="8"/>
  <c r="AZ84" i="8" s="1"/>
  <c r="AV114" i="8"/>
  <c r="AU132" i="8"/>
  <c r="AU130" i="8" s="1"/>
  <c r="AY87" i="8"/>
  <c r="AZ87" i="8" s="1"/>
  <c r="AY88" i="8"/>
  <c r="AZ88" i="8" s="1"/>
  <c r="AY85" i="8"/>
  <c r="AZ85" i="8" s="1"/>
  <c r="AX97" i="8"/>
  <c r="AY123" i="8"/>
  <c r="AZ123" i="8" s="1"/>
  <c r="AO73" i="11"/>
  <c r="AO313" i="11"/>
  <c r="AS30" i="11"/>
  <c r="AS70" i="11"/>
  <c r="AP313" i="11"/>
  <c r="AR25" i="11"/>
  <c r="AQ40" i="11"/>
  <c r="AQ41" i="11" s="1"/>
  <c r="AS236" i="11"/>
  <c r="AS270" i="11"/>
  <c r="AR234" i="11"/>
  <c r="AQ239" i="11"/>
  <c r="AQ240" i="11" s="1"/>
  <c r="AS201" i="11"/>
  <c r="AS33" i="11"/>
  <c r="AR11" i="11"/>
  <c r="AS1" i="11"/>
  <c r="AR6" i="11"/>
  <c r="AR8" i="11"/>
  <c r="AR7" i="11"/>
  <c r="AR150" i="11"/>
  <c r="AS150" i="11" s="1"/>
  <c r="AR88" i="11"/>
  <c r="AS88" i="11" s="1"/>
  <c r="AS163" i="11"/>
  <c r="AS89" i="11"/>
  <c r="AS138" i="11"/>
  <c r="AS271" i="11"/>
  <c r="AS36" i="11"/>
  <c r="AS298" i="11"/>
  <c r="AS200" i="11"/>
  <c r="AS146" i="11"/>
  <c r="AS142" i="11"/>
  <c r="AS32" i="11"/>
  <c r="AS95" i="11"/>
  <c r="AS90" i="11"/>
  <c r="AS151" i="11"/>
  <c r="AS158" i="11"/>
  <c r="AQ55" i="11"/>
  <c r="AQ56" i="11" s="1"/>
  <c r="AR45" i="11"/>
  <c r="AQ302" i="11"/>
  <c r="AQ303" i="11" s="1"/>
  <c r="AR297" i="11"/>
  <c r="AS147" i="11"/>
  <c r="AS68" i="11"/>
  <c r="AS159" i="11"/>
  <c r="AS245" i="11"/>
  <c r="AS69" i="11"/>
  <c r="AQ174" i="11"/>
  <c r="AQ175" i="11" s="1"/>
  <c r="AR130" i="11"/>
  <c r="AS164" i="11"/>
  <c r="AS191" i="11"/>
  <c r="AS160" i="11"/>
  <c r="AS27" i="11"/>
  <c r="AQ247" i="11"/>
  <c r="AQ248" i="11" s="1"/>
  <c r="AR244" i="11"/>
  <c r="AS300" i="11"/>
  <c r="AS204" i="11"/>
  <c r="AS299" i="11"/>
  <c r="AS154" i="11"/>
  <c r="AS152" i="11"/>
  <c r="AR180" i="11"/>
  <c r="AQ184" i="11"/>
  <c r="AQ185" i="11" s="1"/>
  <c r="AS170" i="11"/>
  <c r="AS202" i="11"/>
  <c r="AS165" i="11"/>
  <c r="AS136" i="11"/>
  <c r="AR46" i="11"/>
  <c r="AS46" i="11" s="1"/>
  <c r="AR168" i="11"/>
  <c r="AS168" i="11" s="1"/>
  <c r="AS273" i="11"/>
  <c r="AS132" i="11"/>
  <c r="AR254" i="11"/>
  <c r="AQ256" i="11"/>
  <c r="AQ257" i="11" s="1"/>
  <c r="AS171" i="11"/>
  <c r="AQ117" i="11"/>
  <c r="AQ118" i="11" s="1"/>
  <c r="AR115" i="11"/>
  <c r="AS29" i="11"/>
  <c r="AS145" i="11"/>
  <c r="AS106" i="11"/>
  <c r="AS135" i="11"/>
  <c r="AS26" i="11"/>
  <c r="AS50" i="11"/>
  <c r="AS167" i="11"/>
  <c r="AS140" i="11"/>
  <c r="AS48" i="11"/>
  <c r="AR15" i="11"/>
  <c r="AQ20" i="11"/>
  <c r="AQ21" i="11" s="1"/>
  <c r="AS272" i="11"/>
  <c r="AQ206" i="11"/>
  <c r="AQ207" i="11" s="1"/>
  <c r="AR198" i="11"/>
  <c r="AQ62" i="11"/>
  <c r="AR60" i="11"/>
  <c r="AS91" i="11"/>
  <c r="AS169" i="11"/>
  <c r="AQ214" i="11"/>
  <c r="AQ215" i="11" s="1"/>
  <c r="AR211" i="11"/>
  <c r="AQ99" i="11"/>
  <c r="AQ100" i="11" s="1"/>
  <c r="AR84" i="11"/>
  <c r="AQ125" i="11"/>
  <c r="AQ126" i="11" s="1"/>
  <c r="AR122" i="11"/>
  <c r="AS35" i="11"/>
  <c r="AS123" i="11"/>
  <c r="AS87" i="11"/>
  <c r="AS199" i="11"/>
  <c r="AQ275" i="11"/>
  <c r="AQ276" i="11" s="1"/>
  <c r="AR269" i="11"/>
  <c r="AS172" i="11"/>
  <c r="AS155" i="11"/>
  <c r="AQ289" i="11"/>
  <c r="AQ290" i="11" s="1"/>
  <c r="AR287" i="11"/>
  <c r="AR220" i="11"/>
  <c r="AQ222" i="11"/>
  <c r="AQ223" i="11" s="1"/>
  <c r="AR166" i="11"/>
  <c r="AS166" i="11" s="1"/>
  <c r="AS133" i="11"/>
  <c r="AS17" i="11"/>
  <c r="AQ282" i="11"/>
  <c r="AQ283" i="11" s="1"/>
  <c r="AR280" i="11"/>
  <c r="AS86" i="11"/>
  <c r="AR261" i="11"/>
  <c r="AQ263" i="11"/>
  <c r="AQ264" i="11" s="1"/>
  <c r="AQ193" i="11"/>
  <c r="AQ194" i="11" s="1"/>
  <c r="AR190" i="11"/>
  <c r="AS28" i="11"/>
  <c r="AS157" i="11"/>
  <c r="AS156" i="11"/>
  <c r="AQ229" i="11"/>
  <c r="AQ230" i="11" s="1"/>
  <c r="AR227" i="11"/>
  <c r="AS92" i="11"/>
  <c r="AS139" i="11"/>
  <c r="AR77" i="11"/>
  <c r="AQ79" i="11"/>
  <c r="AQ80" i="11" s="1"/>
  <c r="AQ109" i="11"/>
  <c r="AQ110" i="11" s="1"/>
  <c r="AR104" i="11"/>
  <c r="AS51" i="11"/>
  <c r="AP63" i="11"/>
  <c r="AP72" i="11"/>
  <c r="AP73" i="11" s="1"/>
  <c r="AS105" i="11"/>
  <c r="AS141" i="11"/>
  <c r="AS237" i="11"/>
  <c r="AS182" i="11"/>
  <c r="AS162" i="11"/>
  <c r="AS137" i="11"/>
  <c r="AS107" i="11"/>
  <c r="AQ310" i="11"/>
  <c r="AQ311" i="11" s="1"/>
  <c r="AR308" i="11"/>
  <c r="AS31" i="11"/>
  <c r="AS16" i="11"/>
  <c r="AS235" i="11"/>
  <c r="AR96" i="11"/>
  <c r="AS96" i="11" s="1"/>
  <c r="AV132" i="8" l="1"/>
  <c r="AV130" i="8" s="1"/>
  <c r="AW114" i="8"/>
  <c r="AV99" i="8"/>
  <c r="AV100" i="8" s="1"/>
  <c r="AW82" i="8"/>
  <c r="AV93" i="8"/>
  <c r="AV91" i="8"/>
  <c r="AV98" i="8" s="1"/>
  <c r="AV197" i="8"/>
  <c r="AV198" i="8" s="1"/>
  <c r="AV94" i="8"/>
  <c r="AY157" i="8"/>
  <c r="AW110" i="8"/>
  <c r="AV111" i="8"/>
  <c r="AZ142" i="8"/>
  <c r="AZ97" i="8"/>
  <c r="AZ96" i="8"/>
  <c r="AZ95" i="8"/>
  <c r="AZ73" i="8"/>
  <c r="AZ131" i="8" s="1"/>
  <c r="AZ74" i="8"/>
  <c r="AZ75" i="8" s="1"/>
  <c r="AW126" i="8"/>
  <c r="AV127" i="8"/>
  <c r="AZ120" i="8"/>
  <c r="AY97" i="8"/>
  <c r="AZ117" i="8"/>
  <c r="AZ89" i="8"/>
  <c r="AS308" i="11"/>
  <c r="AR310" i="11"/>
  <c r="AR311" i="11" s="1"/>
  <c r="AS269" i="11"/>
  <c r="AR275" i="11"/>
  <c r="AR276" i="11" s="1"/>
  <c r="AS84" i="11"/>
  <c r="AR99" i="11"/>
  <c r="AR100" i="11" s="1"/>
  <c r="AR206" i="11"/>
  <c r="AR207" i="11" s="1"/>
  <c r="AS198" i="11"/>
  <c r="AS227" i="11"/>
  <c r="AR229" i="11"/>
  <c r="AR230" i="11" s="1"/>
  <c r="AS261" i="11"/>
  <c r="AR263" i="11"/>
  <c r="AR264" i="11" s="1"/>
  <c r="AS220" i="11"/>
  <c r="AR222" i="11"/>
  <c r="AR223" i="11" s="1"/>
  <c r="AR125" i="11"/>
  <c r="AR126" i="11" s="1"/>
  <c r="AS122" i="11"/>
  <c r="AR214" i="11"/>
  <c r="AR215" i="11" s="1"/>
  <c r="AS211" i="11"/>
  <c r="AS60" i="11"/>
  <c r="AR62" i="11"/>
  <c r="AS115" i="11"/>
  <c r="AR117" i="11"/>
  <c r="AR118" i="11" s="1"/>
  <c r="AS254" i="11"/>
  <c r="AR256" i="11"/>
  <c r="AR257" i="11" s="1"/>
  <c r="AS244" i="11"/>
  <c r="AR247" i="11"/>
  <c r="AR248" i="11" s="1"/>
  <c r="AT95" i="11"/>
  <c r="AS8" i="11"/>
  <c r="AS6" i="11"/>
  <c r="AS11" i="11"/>
  <c r="AT1" i="11"/>
  <c r="AT139" i="11" s="1"/>
  <c r="AS7" i="11"/>
  <c r="AS53" i="11"/>
  <c r="AS153" i="11"/>
  <c r="AT153" i="11" s="1"/>
  <c r="AS181" i="11"/>
  <c r="AT181" i="11" s="1"/>
  <c r="AS131" i="11"/>
  <c r="AT131" i="11" s="1"/>
  <c r="AS144" i="11"/>
  <c r="AT144" i="11" s="1"/>
  <c r="AS18" i="11"/>
  <c r="AT18" i="11" s="1"/>
  <c r="AS148" i="11"/>
  <c r="AT148" i="11" s="1"/>
  <c r="AS47" i="11"/>
  <c r="AT47" i="11" s="1"/>
  <c r="AT96" i="11"/>
  <c r="AT162" i="11"/>
  <c r="AR109" i="11"/>
  <c r="AR110" i="11" s="1"/>
  <c r="AS104" i="11"/>
  <c r="AS280" i="11"/>
  <c r="AR282" i="11"/>
  <c r="AR283" i="11" s="1"/>
  <c r="AS287" i="11"/>
  <c r="AR289" i="11"/>
  <c r="AR290" i="11" s="1"/>
  <c r="AT123" i="11"/>
  <c r="AT169" i="11"/>
  <c r="AR20" i="11"/>
  <c r="AR21" i="11" s="1"/>
  <c r="AS15" i="11"/>
  <c r="AT145" i="11"/>
  <c r="AT273" i="11"/>
  <c r="AS180" i="11"/>
  <c r="AR184" i="11"/>
  <c r="AR185" i="11" s="1"/>
  <c r="AT27" i="11"/>
  <c r="AR174" i="11"/>
  <c r="AR175" i="11" s="1"/>
  <c r="AS130" i="11"/>
  <c r="AT159" i="11"/>
  <c r="AT151" i="11"/>
  <c r="AT36" i="11"/>
  <c r="AT163" i="11"/>
  <c r="AT270" i="11"/>
  <c r="AT236" i="11"/>
  <c r="AT30" i="11"/>
  <c r="AT31" i="11"/>
  <c r="AT137" i="11"/>
  <c r="AT141" i="11"/>
  <c r="AT51" i="11"/>
  <c r="AS77" i="11"/>
  <c r="AR79" i="11"/>
  <c r="AR80" i="11" s="1"/>
  <c r="AS190" i="11"/>
  <c r="AR193" i="11"/>
  <c r="AR194" i="11" s="1"/>
  <c r="AT86" i="11"/>
  <c r="AT133" i="11"/>
  <c r="AT172" i="11"/>
  <c r="AT87" i="11"/>
  <c r="AQ63" i="11"/>
  <c r="AT167" i="11"/>
  <c r="AT106" i="11"/>
  <c r="AT132" i="11"/>
  <c r="AT136" i="11"/>
  <c r="AT299" i="11"/>
  <c r="AT164" i="11"/>
  <c r="AT245" i="11"/>
  <c r="AS297" i="11"/>
  <c r="AR302" i="11"/>
  <c r="AR303" i="11" s="1"/>
  <c r="AT158" i="11"/>
  <c r="AT32" i="11"/>
  <c r="AT298" i="11"/>
  <c r="AT89" i="11"/>
  <c r="AS34" i="11"/>
  <c r="AT34" i="11" s="1"/>
  <c r="AS49" i="11"/>
  <c r="AT49" i="11" s="1"/>
  <c r="AS203" i="11"/>
  <c r="AT203" i="11" s="1"/>
  <c r="AS149" i="11"/>
  <c r="AT149" i="11" s="1"/>
  <c r="AS97" i="11"/>
  <c r="AT97" i="11" s="1"/>
  <c r="AS94" i="11"/>
  <c r="AT94" i="11" s="1"/>
  <c r="AS37" i="11"/>
  <c r="AT37" i="11" s="1"/>
  <c r="AS143" i="11"/>
  <c r="AT143" i="11" s="1"/>
  <c r="AT235" i="11"/>
  <c r="AT157" i="11"/>
  <c r="AT35" i="11"/>
  <c r="AT91" i="11"/>
  <c r="AT48" i="11"/>
  <c r="AT26" i="11"/>
  <c r="AT29" i="11"/>
  <c r="AT168" i="11"/>
  <c r="AT202" i="11"/>
  <c r="AT152" i="11"/>
  <c r="AT300" i="11"/>
  <c r="AT160" i="11"/>
  <c r="AT68" i="11"/>
  <c r="AR55" i="11"/>
  <c r="AR56" i="11" s="1"/>
  <c r="AS45" i="11"/>
  <c r="AT90" i="11"/>
  <c r="AT146" i="11"/>
  <c r="AT271" i="11"/>
  <c r="AT88" i="11"/>
  <c r="AT201" i="11"/>
  <c r="AR239" i="11"/>
  <c r="AR240" i="11" s="1"/>
  <c r="AS234" i="11"/>
  <c r="AS52" i="11"/>
  <c r="AT52" i="11" s="1"/>
  <c r="AS93" i="11"/>
  <c r="AT93" i="11" s="1"/>
  <c r="AS25" i="11"/>
  <c r="AR40" i="11"/>
  <c r="AR41" i="11" s="1"/>
  <c r="AS85" i="11"/>
  <c r="AT85" i="11" s="1"/>
  <c r="AS38" i="11"/>
  <c r="AT38" i="11" s="1"/>
  <c r="AS134" i="11"/>
  <c r="AT134" i="11" s="1"/>
  <c r="AX126" i="8" l="1"/>
  <c r="AW127" i="8"/>
  <c r="AW91" i="8"/>
  <c r="AW99" i="8"/>
  <c r="AW100" i="8" s="1"/>
  <c r="AX82" i="8"/>
  <c r="AW93" i="8"/>
  <c r="AW94" i="8"/>
  <c r="AX110" i="8"/>
  <c r="AW111" i="8"/>
  <c r="AW132" i="8"/>
  <c r="AW130" i="8" s="1"/>
  <c r="AX114" i="8"/>
  <c r="AZ157" i="8"/>
  <c r="AT25" i="11"/>
  <c r="AS40" i="11"/>
  <c r="AS41" i="11" s="1"/>
  <c r="AS20" i="11"/>
  <c r="AS21" i="11" s="1"/>
  <c r="AT15" i="11"/>
  <c r="AS109" i="11"/>
  <c r="AS110" i="11" s="1"/>
  <c r="AT104" i="11"/>
  <c r="AT46" i="11"/>
  <c r="AT115" i="11"/>
  <c r="AS117" i="11"/>
  <c r="AS118" i="11" s="1"/>
  <c r="AR63" i="11"/>
  <c r="AR72" i="11" s="1"/>
  <c r="AS125" i="11"/>
  <c r="AS126" i="11" s="1"/>
  <c r="AT122" i="11"/>
  <c r="AS263" i="11"/>
  <c r="AS264" i="11" s="1"/>
  <c r="AT261" i="11"/>
  <c r="AT237" i="11"/>
  <c r="AT182" i="11"/>
  <c r="AT204" i="11"/>
  <c r="AU204" i="11" s="1"/>
  <c r="AS206" i="11"/>
  <c r="AS207" i="11" s="1"/>
  <c r="AT198" i="11"/>
  <c r="AU93" i="11"/>
  <c r="AU168" i="11"/>
  <c r="AU87" i="11"/>
  <c r="AS79" i="11"/>
  <c r="AS80" i="11" s="1"/>
  <c r="AT77" i="11"/>
  <c r="AU31" i="11"/>
  <c r="AS174" i="11"/>
  <c r="AS175" i="11" s="1"/>
  <c r="AT130" i="11"/>
  <c r="AS184" i="11"/>
  <c r="AS185" i="11" s="1"/>
  <c r="AT180" i="11"/>
  <c r="AT287" i="11"/>
  <c r="AS289" i="11"/>
  <c r="AS290" i="11" s="1"/>
  <c r="AU148" i="11"/>
  <c r="AT7" i="11"/>
  <c r="AT6" i="11"/>
  <c r="AT8" i="11"/>
  <c r="AT11" i="11"/>
  <c r="AU1" i="11"/>
  <c r="AT150" i="11"/>
  <c r="AT147" i="11"/>
  <c r="AU147" i="11" s="1"/>
  <c r="AS247" i="11"/>
  <c r="AS248" i="11" s="1"/>
  <c r="AT244" i="11"/>
  <c r="AT135" i="11"/>
  <c r="AT60" i="11"/>
  <c r="AS62" i="11"/>
  <c r="AS222" i="11"/>
  <c r="AS223" i="11" s="1"/>
  <c r="AT220" i="11"/>
  <c r="AT28" i="11"/>
  <c r="AU28" i="11" s="1"/>
  <c r="AT107" i="11"/>
  <c r="AT70" i="11"/>
  <c r="AU70" i="11" s="1"/>
  <c r="AT165" i="11"/>
  <c r="AS275" i="11"/>
  <c r="AS276" i="11" s="1"/>
  <c r="AT269" i="11"/>
  <c r="AT105" i="11"/>
  <c r="AU105" i="11" s="1"/>
  <c r="AS55" i="11"/>
  <c r="AS56" i="11" s="1"/>
  <c r="AT45" i="11"/>
  <c r="AU29" i="11"/>
  <c r="AU203" i="11"/>
  <c r="AU299" i="11"/>
  <c r="AU172" i="11"/>
  <c r="AU30" i="11"/>
  <c r="AU273" i="11"/>
  <c r="AU162" i="11"/>
  <c r="AU153" i="11"/>
  <c r="AT138" i="11"/>
  <c r="AU138" i="11" s="1"/>
  <c r="AT69" i="11"/>
  <c r="AT154" i="11"/>
  <c r="AU154" i="11" s="1"/>
  <c r="AS256" i="11"/>
  <c r="AS257" i="11" s="1"/>
  <c r="AT254" i="11"/>
  <c r="AT140" i="11"/>
  <c r="AS214" i="11"/>
  <c r="AS215" i="11" s="1"/>
  <c r="AT211" i="11"/>
  <c r="AT199" i="11"/>
  <c r="AU199" i="11" s="1"/>
  <c r="AT17" i="11"/>
  <c r="AT16" i="11"/>
  <c r="AU16" i="11" s="1"/>
  <c r="AT33" i="11"/>
  <c r="AU33" i="11" s="1"/>
  <c r="AT171" i="11"/>
  <c r="AU171" i="11" s="1"/>
  <c r="AT166" i="11"/>
  <c r="AU166" i="11" s="1"/>
  <c r="AU85" i="11"/>
  <c r="AU88" i="11"/>
  <c r="AU300" i="11"/>
  <c r="AU35" i="11"/>
  <c r="AS239" i="11"/>
  <c r="AS240" i="11" s="1"/>
  <c r="AT234" i="11"/>
  <c r="AU271" i="11"/>
  <c r="AU152" i="11"/>
  <c r="AU26" i="11"/>
  <c r="AU157" i="11"/>
  <c r="AU94" i="11"/>
  <c r="AU49" i="11"/>
  <c r="AU298" i="11"/>
  <c r="AS302" i="11"/>
  <c r="AS303" i="11" s="1"/>
  <c r="AT297" i="11"/>
  <c r="AU136" i="11"/>
  <c r="AQ72" i="11"/>
  <c r="AQ73" i="11" s="1"/>
  <c r="AQ313" i="11" s="1"/>
  <c r="AT190" i="11"/>
  <c r="AS193" i="11"/>
  <c r="AS194" i="11" s="1"/>
  <c r="AU141" i="11"/>
  <c r="AU236" i="11"/>
  <c r="AU151" i="11"/>
  <c r="AU27" i="11"/>
  <c r="AU145" i="11"/>
  <c r="AU123" i="11"/>
  <c r="AS282" i="11"/>
  <c r="AS283" i="11" s="1"/>
  <c r="AT280" i="11"/>
  <c r="AU96" i="11"/>
  <c r="AU144" i="11"/>
  <c r="AT53" i="11"/>
  <c r="AU53" i="11" s="1"/>
  <c r="AT200" i="11"/>
  <c r="AU200" i="11" s="1"/>
  <c r="AT191" i="11"/>
  <c r="AU191" i="11" s="1"/>
  <c r="AT170" i="11"/>
  <c r="AU170" i="11" s="1"/>
  <c r="AT272" i="11"/>
  <c r="AU272" i="11" s="1"/>
  <c r="AT155" i="11"/>
  <c r="AU155" i="11" s="1"/>
  <c r="AT227" i="11"/>
  <c r="AS229" i="11"/>
  <c r="AS230" i="11" s="1"/>
  <c r="AT92" i="11"/>
  <c r="AU92" i="11" s="1"/>
  <c r="AT142" i="11"/>
  <c r="AU142" i="11" s="1"/>
  <c r="AT50" i="11"/>
  <c r="AU50" i="11" s="1"/>
  <c r="AT84" i="11"/>
  <c r="AS99" i="11"/>
  <c r="AS100" i="11" s="1"/>
  <c r="AT156" i="11"/>
  <c r="AU156" i="11" s="1"/>
  <c r="AT308" i="11"/>
  <c r="AS310" i="11"/>
  <c r="AS311" i="11" s="1"/>
  <c r="AY126" i="8" l="1"/>
  <c r="AX127" i="8"/>
  <c r="AY110" i="8"/>
  <c r="AX111" i="8"/>
  <c r="AX99" i="8"/>
  <c r="AX100" i="8" s="1"/>
  <c r="AY82" i="8"/>
  <c r="AX93" i="8"/>
  <c r="AX91" i="8"/>
  <c r="AX94" i="8"/>
  <c r="AY114" i="8"/>
  <c r="AX132" i="8"/>
  <c r="AX130" i="8" s="1"/>
  <c r="AW197" i="8"/>
  <c r="AW198" i="8" s="1"/>
  <c r="AW98" i="8"/>
  <c r="AR73" i="11"/>
  <c r="AR313" i="11"/>
  <c r="AV155" i="11"/>
  <c r="AT282" i="11"/>
  <c r="AT283" i="11" s="1"/>
  <c r="AU280" i="11"/>
  <c r="AT302" i="11"/>
  <c r="AT303" i="11" s="1"/>
  <c r="AU297" i="11"/>
  <c r="AV171" i="11"/>
  <c r="AT256" i="11"/>
  <c r="AT257" i="11" s="1"/>
  <c r="AU254" i="11"/>
  <c r="AV138" i="11"/>
  <c r="AV29" i="11"/>
  <c r="AT247" i="11"/>
  <c r="AT248" i="11" s="1"/>
  <c r="AU244" i="11"/>
  <c r="AU11" i="11"/>
  <c r="AU7" i="11"/>
  <c r="AV1" i="11"/>
  <c r="AV170" i="11" s="1"/>
  <c r="AU6" i="11"/>
  <c r="AU8" i="11"/>
  <c r="AT289" i="11"/>
  <c r="AT290" i="11" s="1"/>
  <c r="AU287" i="11"/>
  <c r="AU164" i="11"/>
  <c r="AV164" i="11" s="1"/>
  <c r="AU143" i="11"/>
  <c r="AV143" i="11" s="1"/>
  <c r="AU90" i="11"/>
  <c r="AV90" i="11" s="1"/>
  <c r="AT206" i="11"/>
  <c r="AT207" i="11" s="1"/>
  <c r="AU198" i="11"/>
  <c r="AU237" i="11"/>
  <c r="AV237" i="11" s="1"/>
  <c r="AT117" i="11"/>
  <c r="AT118" i="11" s="1"/>
  <c r="AU115" i="11"/>
  <c r="AU47" i="11"/>
  <c r="AV47" i="11" s="1"/>
  <c r="AU133" i="11"/>
  <c r="AV133" i="11" s="1"/>
  <c r="AU34" i="11"/>
  <c r="AV34" i="11" s="1"/>
  <c r="AU202" i="11"/>
  <c r="AV202" i="11" s="1"/>
  <c r="AT40" i="11"/>
  <c r="AT41" i="11" s="1"/>
  <c r="AU25" i="11"/>
  <c r="AU84" i="11"/>
  <c r="AT99" i="11"/>
  <c r="AT100" i="11" s="1"/>
  <c r="AV144" i="11"/>
  <c r="AV298" i="11"/>
  <c r="AV142" i="11"/>
  <c r="AV200" i="11"/>
  <c r="AV27" i="11"/>
  <c r="AV92" i="11"/>
  <c r="AV272" i="11"/>
  <c r="AV53" i="11"/>
  <c r="AV151" i="11"/>
  <c r="AU190" i="11"/>
  <c r="AT193" i="11"/>
  <c r="AT194" i="11" s="1"/>
  <c r="AV157" i="11"/>
  <c r="AU234" i="11"/>
  <c r="AT239" i="11"/>
  <c r="AT240" i="11" s="1"/>
  <c r="AV88" i="11"/>
  <c r="AV33" i="11"/>
  <c r="AT214" i="11"/>
  <c r="AT215" i="11" s="1"/>
  <c r="AU211" i="11"/>
  <c r="AU169" i="11"/>
  <c r="AV169" i="11" s="1"/>
  <c r="AU51" i="11"/>
  <c r="AV51" i="11" s="1"/>
  <c r="AU89" i="11"/>
  <c r="AV89" i="11" s="1"/>
  <c r="AU45" i="11"/>
  <c r="AT55" i="11"/>
  <c r="AT56" i="11" s="1"/>
  <c r="AT275" i="11"/>
  <c r="AT276" i="11" s="1"/>
  <c r="AU269" i="11"/>
  <c r="AU107" i="11"/>
  <c r="AV107" i="11" s="1"/>
  <c r="AS63" i="11"/>
  <c r="AS72" i="11" s="1"/>
  <c r="AS73" i="11" s="1"/>
  <c r="AU181" i="11"/>
  <c r="AV181" i="11" s="1"/>
  <c r="AT184" i="11"/>
  <c r="AT185" i="11" s="1"/>
  <c r="AU180" i="11"/>
  <c r="AU163" i="11"/>
  <c r="AV163" i="11" s="1"/>
  <c r="AU86" i="11"/>
  <c r="AV86" i="11" s="1"/>
  <c r="AU158" i="11"/>
  <c r="AV158" i="11" s="1"/>
  <c r="AU91" i="11"/>
  <c r="AV91" i="11" s="1"/>
  <c r="AU201" i="11"/>
  <c r="AV201" i="11" s="1"/>
  <c r="AT263" i="11"/>
  <c r="AT264" i="11" s="1"/>
  <c r="AU261" i="11"/>
  <c r="AU46" i="11"/>
  <c r="AV46" i="11" s="1"/>
  <c r="AT109" i="11"/>
  <c r="AT110" i="11" s="1"/>
  <c r="AU104" i="11"/>
  <c r="AU159" i="11"/>
  <c r="AV159" i="11" s="1"/>
  <c r="AU132" i="11"/>
  <c r="AV132" i="11" s="1"/>
  <c r="AU97" i="11"/>
  <c r="AV97" i="11" s="1"/>
  <c r="AU68" i="11"/>
  <c r="AV68" i="11" s="1"/>
  <c r="AU134" i="11"/>
  <c r="AV134" i="11" s="1"/>
  <c r="AV26" i="11"/>
  <c r="AV16" i="11"/>
  <c r="AV154" i="11"/>
  <c r="AV273" i="11"/>
  <c r="AV28" i="11"/>
  <c r="AT62" i="11"/>
  <c r="AU60" i="11"/>
  <c r="AV147" i="11"/>
  <c r="AV148" i="11"/>
  <c r="AV31" i="11"/>
  <c r="AV87" i="11"/>
  <c r="AV168" i="11"/>
  <c r="AV93" i="11"/>
  <c r="AV204" i="11"/>
  <c r="AU95" i="11"/>
  <c r="AV95" i="11" s="1"/>
  <c r="AU270" i="11"/>
  <c r="AV270" i="11" s="1"/>
  <c r="AU245" i="11"/>
  <c r="AV245" i="11" s="1"/>
  <c r="AU235" i="11"/>
  <c r="AV235" i="11" s="1"/>
  <c r="AU146" i="11"/>
  <c r="AV146" i="11" s="1"/>
  <c r="AV123" i="11"/>
  <c r="AV85" i="11"/>
  <c r="AV153" i="11"/>
  <c r="AV172" i="11"/>
  <c r="AV203" i="11"/>
  <c r="AT310" i="11"/>
  <c r="AT311" i="11" s="1"/>
  <c r="AU308" i="11"/>
  <c r="AV50" i="11"/>
  <c r="AT229" i="11"/>
  <c r="AT230" i="11" s="1"/>
  <c r="AU227" i="11"/>
  <c r="AV191" i="11"/>
  <c r="AV96" i="11"/>
  <c r="AV145" i="11"/>
  <c r="AV141" i="11"/>
  <c r="AV136" i="11"/>
  <c r="AV49" i="11"/>
  <c r="AV152" i="11"/>
  <c r="AV35" i="11"/>
  <c r="AV166" i="11"/>
  <c r="AU17" i="11"/>
  <c r="AV17" i="11" s="1"/>
  <c r="AU140" i="11"/>
  <c r="AV140" i="11" s="1"/>
  <c r="AU69" i="11"/>
  <c r="AV69" i="11" s="1"/>
  <c r="AU18" i="11"/>
  <c r="AV18" i="11" s="1"/>
  <c r="AU36" i="11"/>
  <c r="AV36" i="11" s="1"/>
  <c r="AU167" i="11"/>
  <c r="AV167" i="11" s="1"/>
  <c r="AU37" i="11"/>
  <c r="AV37" i="11" s="1"/>
  <c r="AU52" i="11"/>
  <c r="AV52" i="11" s="1"/>
  <c r="AU165" i="11"/>
  <c r="AV165" i="11" s="1"/>
  <c r="AT222" i="11"/>
  <c r="AT223" i="11" s="1"/>
  <c r="AU220" i="11"/>
  <c r="AU135" i="11"/>
  <c r="AV135" i="11" s="1"/>
  <c r="AU150" i="11"/>
  <c r="AV150" i="11" s="1"/>
  <c r="AT174" i="11"/>
  <c r="AT175" i="11" s="1"/>
  <c r="AU130" i="11"/>
  <c r="AT79" i="11"/>
  <c r="AT80" i="11" s="1"/>
  <c r="AU77" i="11"/>
  <c r="AU106" i="11"/>
  <c r="AV106" i="11" s="1"/>
  <c r="AU149" i="11"/>
  <c r="AV149" i="11" s="1"/>
  <c r="AU160" i="11"/>
  <c r="AV160" i="11" s="1"/>
  <c r="AU38" i="11"/>
  <c r="AV38" i="11" s="1"/>
  <c r="AU182" i="11"/>
  <c r="AV182" i="11" s="1"/>
  <c r="AT125" i="11"/>
  <c r="AT126" i="11" s="1"/>
  <c r="AU122" i="11"/>
  <c r="AU131" i="11"/>
  <c r="AV131" i="11" s="1"/>
  <c r="AT20" i="11"/>
  <c r="AT21" i="11" s="1"/>
  <c r="AU15" i="11"/>
  <c r="AU137" i="11"/>
  <c r="AV137" i="11" s="1"/>
  <c r="AU32" i="11"/>
  <c r="AV32" i="11" s="1"/>
  <c r="AU48" i="11"/>
  <c r="AV48" i="11" s="1"/>
  <c r="AU139" i="11"/>
  <c r="AV139" i="11" s="1"/>
  <c r="AX197" i="8" l="1"/>
  <c r="AX198" i="8" s="1"/>
  <c r="AX98" i="8"/>
  <c r="AZ110" i="8"/>
  <c r="AZ111" i="8" s="1"/>
  <c r="AY111" i="8"/>
  <c r="AY132" i="8"/>
  <c r="AY130" i="8" s="1"/>
  <c r="AZ114" i="8"/>
  <c r="AZ132" i="8" s="1"/>
  <c r="AZ130" i="8" s="1"/>
  <c r="AY99" i="8"/>
  <c r="AY100" i="8" s="1"/>
  <c r="AY93" i="8"/>
  <c r="AZ82" i="8"/>
  <c r="AY91" i="8"/>
  <c r="AY98" i="8" s="1"/>
  <c r="AY197" i="8"/>
  <c r="AY198" i="8" s="1"/>
  <c r="AY94" i="8"/>
  <c r="AZ126" i="8"/>
  <c r="AZ127" i="8" s="1"/>
  <c r="AY127" i="8"/>
  <c r="AV180" i="11"/>
  <c r="AU184" i="11"/>
  <c r="AU185" i="11" s="1"/>
  <c r="AU206" i="11"/>
  <c r="AU207" i="11" s="1"/>
  <c r="AV198" i="11"/>
  <c r="AV77" i="11"/>
  <c r="AU79" i="11"/>
  <c r="AU80" i="11" s="1"/>
  <c r="AU62" i="11"/>
  <c r="AV60" i="11"/>
  <c r="AU109" i="11"/>
  <c r="AU110" i="11" s="1"/>
  <c r="AV104" i="11"/>
  <c r="AU55" i="11"/>
  <c r="AU56" i="11" s="1"/>
  <c r="AV45" i="11"/>
  <c r="AS313" i="11"/>
  <c r="AU99" i="11"/>
  <c r="AU100" i="11" s="1"/>
  <c r="AV84" i="11"/>
  <c r="AV70" i="11"/>
  <c r="AV30" i="11"/>
  <c r="AV271" i="11"/>
  <c r="AU282" i="11"/>
  <c r="AU283" i="11" s="1"/>
  <c r="AV280" i="11"/>
  <c r="AV236" i="11"/>
  <c r="AU247" i="11"/>
  <c r="AU248" i="11" s="1"/>
  <c r="AV244" i="11"/>
  <c r="AU302" i="11"/>
  <c r="AU303" i="11" s="1"/>
  <c r="AV297" i="11"/>
  <c r="AU125" i="11"/>
  <c r="AU126" i="11" s="1"/>
  <c r="AV122" i="11"/>
  <c r="AU310" i="11"/>
  <c r="AU311" i="11" s="1"/>
  <c r="AV308" i="11"/>
  <c r="AT63" i="11"/>
  <c r="AT72" i="11"/>
  <c r="AT73" i="11" s="1"/>
  <c r="AU275" i="11"/>
  <c r="AU276" i="11" s="1"/>
  <c r="AV269" i="11"/>
  <c r="AU214" i="11"/>
  <c r="AU215" i="11" s="1"/>
  <c r="AV211" i="11"/>
  <c r="AU193" i="11"/>
  <c r="AU194" i="11" s="1"/>
  <c r="AV190" i="11"/>
  <c r="AV25" i="11"/>
  <c r="AU40" i="11"/>
  <c r="AU41" i="11" s="1"/>
  <c r="AV105" i="11"/>
  <c r="AV162" i="11"/>
  <c r="AV199" i="11"/>
  <c r="AV94" i="11"/>
  <c r="AV15" i="11"/>
  <c r="AU20" i="11"/>
  <c r="AU21" i="11" s="1"/>
  <c r="AU174" i="11"/>
  <c r="AU175" i="11" s="1"/>
  <c r="AV130" i="11"/>
  <c r="AU222" i="11"/>
  <c r="AU223" i="11" s="1"/>
  <c r="AV220" i="11"/>
  <c r="AU229" i="11"/>
  <c r="AU230" i="11" s="1"/>
  <c r="AV227" i="11"/>
  <c r="AV234" i="11"/>
  <c r="AU239" i="11"/>
  <c r="AU240" i="11" s="1"/>
  <c r="AV261" i="11"/>
  <c r="AU263" i="11"/>
  <c r="AU264" i="11" s="1"/>
  <c r="AU117" i="11"/>
  <c r="AU118" i="11" s="1"/>
  <c r="AV115" i="11"/>
  <c r="AU289" i="11"/>
  <c r="AU290" i="11" s="1"/>
  <c r="AV287" i="11"/>
  <c r="AV11" i="11"/>
  <c r="AV8" i="11"/>
  <c r="AV7" i="11"/>
  <c r="AW1" i="11"/>
  <c r="AW69" i="11" s="1"/>
  <c r="AV6" i="11"/>
  <c r="AV299" i="11"/>
  <c r="AV254" i="11"/>
  <c r="AU256" i="11"/>
  <c r="AU257" i="11" s="1"/>
  <c r="AV300" i="11"/>
  <c r="AV156" i="11"/>
  <c r="AZ99" i="8" l="1"/>
  <c r="AZ100" i="8" s="1"/>
  <c r="AZ91" i="8"/>
  <c r="AZ98" i="8" s="1"/>
  <c r="AZ93" i="8"/>
  <c r="AZ197" i="8"/>
  <c r="AZ198" i="8" s="1"/>
  <c r="AZ94" i="8"/>
  <c r="AW287" i="11"/>
  <c r="AW289" i="11" s="1"/>
  <c r="AW290" i="11" s="1"/>
  <c r="AV289" i="11"/>
  <c r="AV290" i="11" s="1"/>
  <c r="AW202" i="11"/>
  <c r="AW33" i="11"/>
  <c r="AW147" i="11"/>
  <c r="AW27" i="11"/>
  <c r="AW300" i="11"/>
  <c r="AW157" i="11"/>
  <c r="AW273" i="11"/>
  <c r="AW123" i="11"/>
  <c r="AW140" i="11"/>
  <c r="AW47" i="11"/>
  <c r="AW132" i="11"/>
  <c r="AV174" i="11"/>
  <c r="AV175" i="11" s="1"/>
  <c r="AW130" i="11"/>
  <c r="AW139" i="11"/>
  <c r="AW105" i="11"/>
  <c r="AW133" i="11"/>
  <c r="AW92" i="11"/>
  <c r="AT313" i="11"/>
  <c r="AW16" i="11"/>
  <c r="AW204" i="11"/>
  <c r="AW18" i="11"/>
  <c r="AV125" i="11"/>
  <c r="AV126" i="11" s="1"/>
  <c r="AW122" i="11"/>
  <c r="AW125" i="11" s="1"/>
  <c r="AW126" i="11" s="1"/>
  <c r="AW297" i="11"/>
  <c r="AV302" i="11"/>
  <c r="AV303" i="11" s="1"/>
  <c r="AW91" i="11"/>
  <c r="AW236" i="11"/>
  <c r="AW30" i="11"/>
  <c r="AW84" i="11"/>
  <c r="AV99" i="11"/>
  <c r="AV100" i="11" s="1"/>
  <c r="AW88" i="11"/>
  <c r="AW107" i="11"/>
  <c r="AU63" i="11"/>
  <c r="AU72" i="11"/>
  <c r="AU73" i="11" s="1"/>
  <c r="AW172" i="11"/>
  <c r="AW17" i="11"/>
  <c r="AW32" i="11"/>
  <c r="AW198" i="11"/>
  <c r="AV206" i="11"/>
  <c r="AV207" i="11" s="1"/>
  <c r="AW180" i="11"/>
  <c r="AV184" i="11"/>
  <c r="AV185" i="11" s="1"/>
  <c r="AW141" i="11"/>
  <c r="AW181" i="11"/>
  <c r="AW68" i="11"/>
  <c r="AW87" i="11"/>
  <c r="AW50" i="11"/>
  <c r="AW36" i="11"/>
  <c r="AW77" i="11"/>
  <c r="AW79" i="11" s="1"/>
  <c r="AW80" i="11" s="1"/>
  <c r="AV79" i="11"/>
  <c r="AV80" i="11" s="1"/>
  <c r="AW182" i="11"/>
  <c r="AW46" i="11"/>
  <c r="AW8" i="11"/>
  <c r="AW6" i="11"/>
  <c r="AW11" i="11"/>
  <c r="AW7" i="11"/>
  <c r="AW261" i="11"/>
  <c r="AW263" i="11" s="1"/>
  <c r="AW264" i="11" s="1"/>
  <c r="AV263" i="11"/>
  <c r="AV264" i="11" s="1"/>
  <c r="AW203" i="11"/>
  <c r="AW167" i="11"/>
  <c r="AW148" i="11"/>
  <c r="AW35" i="11"/>
  <c r="AW235" i="11"/>
  <c r="AW191" i="11"/>
  <c r="AW52" i="11"/>
  <c r="AW164" i="11"/>
  <c r="AW26" i="11"/>
  <c r="AW70" i="11"/>
  <c r="AV256" i="11"/>
  <c r="AV257" i="11" s="1"/>
  <c r="AW254" i="11"/>
  <c r="AW256" i="11" s="1"/>
  <c r="AW257" i="11" s="1"/>
  <c r="AW200" i="11"/>
  <c r="AW169" i="11"/>
  <c r="AW159" i="11"/>
  <c r="AW168" i="11"/>
  <c r="AW145" i="11"/>
  <c r="AW48" i="11"/>
  <c r="AW85" i="11"/>
  <c r="AW220" i="11"/>
  <c r="AW222" i="11" s="1"/>
  <c r="AW223" i="11" s="1"/>
  <c r="AV222" i="11"/>
  <c r="AV223" i="11" s="1"/>
  <c r="AW199" i="11"/>
  <c r="AW143" i="11"/>
  <c r="AW25" i="11"/>
  <c r="AV40" i="11"/>
  <c r="AV41" i="11" s="1"/>
  <c r="AW269" i="11"/>
  <c r="AV275" i="11"/>
  <c r="AV276" i="11" s="1"/>
  <c r="AW201" i="11"/>
  <c r="AW153" i="11"/>
  <c r="AW136" i="11"/>
  <c r="AW135" i="11"/>
  <c r="AW137" i="11"/>
  <c r="AW138" i="11"/>
  <c r="AW144" i="11"/>
  <c r="AW93" i="11"/>
  <c r="AW90" i="11"/>
  <c r="AW142" i="11"/>
  <c r="AW45" i="11"/>
  <c r="AV55" i="11"/>
  <c r="AV56" i="11" s="1"/>
  <c r="AW86" i="11"/>
  <c r="AW154" i="11"/>
  <c r="AW95" i="11"/>
  <c r="AW96" i="11"/>
  <c r="AW165" i="11"/>
  <c r="AW38" i="11"/>
  <c r="AW155" i="11"/>
  <c r="AW51" i="11"/>
  <c r="AW28" i="11"/>
  <c r="AW149" i="11"/>
  <c r="AW94" i="11"/>
  <c r="AW190" i="11"/>
  <c r="AW193" i="11" s="1"/>
  <c r="AW194" i="11" s="1"/>
  <c r="AV193" i="11"/>
  <c r="AV194" i="11" s="1"/>
  <c r="AW89" i="11"/>
  <c r="AW163" i="11"/>
  <c r="AV282" i="11"/>
  <c r="AV283" i="11" s="1"/>
  <c r="AW280" i="11"/>
  <c r="AW282" i="11" s="1"/>
  <c r="AW283" i="11" s="1"/>
  <c r="AW156" i="11"/>
  <c r="AW299" i="11"/>
  <c r="AW115" i="11"/>
  <c r="AW117" i="11" s="1"/>
  <c r="AW118" i="11" s="1"/>
  <c r="AV117" i="11"/>
  <c r="AV118" i="11" s="1"/>
  <c r="AW53" i="11"/>
  <c r="AW158" i="11"/>
  <c r="AW134" i="11"/>
  <c r="AW270" i="11"/>
  <c r="AW152" i="11"/>
  <c r="AW171" i="11"/>
  <c r="AV239" i="11"/>
  <c r="AV240" i="11" s="1"/>
  <c r="AW234" i="11"/>
  <c r="AW239" i="11" s="1"/>
  <c r="AW240" i="11" s="1"/>
  <c r="AW227" i="11"/>
  <c r="AW229" i="11" s="1"/>
  <c r="AW230" i="11" s="1"/>
  <c r="AV229" i="11"/>
  <c r="AV230" i="11" s="1"/>
  <c r="AV20" i="11"/>
  <c r="AV21" i="11" s="1"/>
  <c r="AW15" i="11"/>
  <c r="AW20" i="11" s="1"/>
  <c r="AW21" i="11" s="1"/>
  <c r="AW162" i="11"/>
  <c r="AW237" i="11"/>
  <c r="AW298" i="11"/>
  <c r="AV214" i="11"/>
  <c r="AV215" i="11" s="1"/>
  <c r="AW211" i="11"/>
  <c r="AW214" i="11" s="1"/>
  <c r="AW215" i="11" s="1"/>
  <c r="AW97" i="11"/>
  <c r="AW31" i="11"/>
  <c r="AW308" i="11"/>
  <c r="AW310" i="11" s="1"/>
  <c r="AW311" i="11" s="1"/>
  <c r="AV310" i="11"/>
  <c r="AV311" i="11" s="1"/>
  <c r="AW166" i="11"/>
  <c r="AW160" i="11"/>
  <c r="AW106" i="11"/>
  <c r="AV247" i="11"/>
  <c r="AV248" i="11" s="1"/>
  <c r="AW244" i="11"/>
  <c r="AW247" i="11" s="1"/>
  <c r="AW248" i="11" s="1"/>
  <c r="AW151" i="11"/>
  <c r="AW37" i="11"/>
  <c r="AW271" i="11"/>
  <c r="AW34" i="11"/>
  <c r="AW272" i="11"/>
  <c r="AW104" i="11"/>
  <c r="AW109" i="11" s="1"/>
  <c r="AW110" i="11" s="1"/>
  <c r="AV109" i="11"/>
  <c r="AV110" i="11" s="1"/>
  <c r="AW60" i="11"/>
  <c r="AW62" i="11" s="1"/>
  <c r="AV62" i="11"/>
  <c r="AW146" i="11"/>
  <c r="AW49" i="11"/>
  <c r="AW150" i="11"/>
  <c r="AW131" i="11"/>
  <c r="AW29" i="11"/>
  <c r="AW245" i="11"/>
  <c r="AW170" i="11"/>
  <c r="AW40" i="11" l="1"/>
  <c r="AW41" i="11" s="1"/>
  <c r="AW99" i="11"/>
  <c r="AW100" i="11" s="1"/>
  <c r="AW174" i="11"/>
  <c r="AW175" i="11" s="1"/>
  <c r="AW206" i="11"/>
  <c r="AW207" i="11" s="1"/>
  <c r="AV63" i="11"/>
  <c r="AV313" i="11" s="1"/>
  <c r="AV72" i="11"/>
  <c r="AV73" i="11" s="1"/>
  <c r="AU313" i="11"/>
  <c r="AW184" i="11"/>
  <c r="AW185" i="11" s="1"/>
  <c r="AW302" i="11"/>
  <c r="AW303" i="11" s="1"/>
  <c r="AW63" i="11"/>
  <c r="AW72" i="11" s="1"/>
  <c r="AW73" i="11" s="1"/>
  <c r="AW55" i="11"/>
  <c r="AW56" i="11" s="1"/>
  <c r="AW275" i="11"/>
  <c r="AW276" i="11" s="1"/>
  <c r="AW31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Whitney Jones</author>
  </authors>
  <commentList>
    <comment ref="C4" authorId="0" shapeId="0" xr:uid="{00000000-0006-0000-0000-000001000000}">
      <text>
        <r>
          <rPr>
            <sz val="9"/>
            <color rgb="FF000000"/>
            <rFont val="Tahoma"/>
            <family val="2"/>
          </rPr>
          <t>These should be the enrollment numbers used to forecast revenues and expenses, regardless of the official projection (on which Quarter 1 UPSFF payments are based).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Joel Goering</author>
  </authors>
  <commentList>
    <comment ref="B139" authorId="0" shapeId="0" xr:uid="{99D55CB7-8F4A-45DD-8F5E-FE6B52917D68}">
      <text>
        <r>
          <rPr>
            <sz val="9"/>
            <color indexed="81"/>
            <rFont val="Tahoma"/>
            <family val="2"/>
          </rPr>
          <t xml:space="preserve">after enrollment audit
</t>
        </r>
      </text>
    </comment>
    <comment ref="B140" authorId="0" shapeId="0" xr:uid="{7CA3CE87-C588-4342-B5CA-79C5E03BC9F2}">
      <text>
        <r>
          <rPr>
            <sz val="9"/>
            <color indexed="81"/>
            <rFont val="Tahoma"/>
            <family val="2"/>
          </rPr>
          <t>after enrollment audit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 Theisen</author>
    <author>Josh Marks</author>
    <author>tc={FFDA56E3-D764-4E86-A5EE-B40E070DA49E}</author>
    <author>Nathan Yufer</author>
  </authors>
  <commentList>
    <comment ref="F11" authorId="0" shapeId="0" xr:uid="{970FAA5B-D69E-4EDE-A6B7-BDE4122CC547}">
      <text>
        <r>
          <rPr>
            <sz val="9"/>
            <color indexed="81"/>
            <rFont val="Tahoma"/>
            <family val="2"/>
          </rPr>
          <t>Add a "1" if the staff is participating in the DC Teachers' Retirement Plan. This means that school is required to contributing a certain percentage of their salary to the pension plan.</t>
        </r>
      </text>
    </comment>
    <comment ref="AZ11" authorId="1" shapeId="0" xr:uid="{0BB90F54-1F5F-434E-9115-57E152B991BF}">
      <text>
        <r>
          <rPr>
            <sz val="9"/>
            <color indexed="81"/>
            <rFont val="Tahoma"/>
            <family val="2"/>
          </rPr>
          <t xml:space="preserve">Schools can use the "heathcare package" column during the hiring process to reconcile budget vs actual healthcare costs 
</t>
        </r>
      </text>
    </comment>
    <comment ref="I37" authorId="2" shapeId="0" xr:uid="{FFDA56E3-D764-4E86-A5EE-B40E070DA49E}">
      <text>
        <t>[Threaded comment]
Your version of Excel allows you to read this threaded comment; however, any edits to it will get removed if the file is opened in a newer version of Excel. Learn more: https://go.microsoft.com/fwlink/?linkid=870924
Comment:
    Salary reduced.  Mysterious t-shirt business??</t>
      </text>
    </comment>
    <comment ref="I132" authorId="3" shapeId="0" xr:uid="{B0B9DF38-DA99-4F8C-85CD-39106FB72EA1}">
      <text>
        <r>
          <rPr>
            <b/>
            <sz val="9"/>
            <color indexed="81"/>
            <rFont val="Tahoma"/>
            <family val="2"/>
          </rPr>
          <t xml:space="preserve">Employee is eligible for a $3k salary increase if they pass licensure exam.
</t>
        </r>
      </text>
    </comment>
    <comment ref="I134" authorId="3" shapeId="0" xr:uid="{B11650DC-5E0A-40A9-AF1A-6479E4D4B403}">
      <text>
        <r>
          <rPr>
            <b/>
            <sz val="9"/>
            <color indexed="81"/>
            <rFont val="Tahoma"/>
            <family val="2"/>
          </rPr>
          <t>Employee is eligible for $1k bonus if they pass licensure exam</t>
        </r>
      </text>
    </comment>
    <comment ref="I155" authorId="3" shapeId="0" xr:uid="{CC6378BC-1508-467C-972E-CD4A724FCB4E}">
      <text>
        <r>
          <rPr>
            <b/>
            <sz val="9"/>
            <color indexed="81"/>
            <rFont val="Tahoma"/>
            <family val="2"/>
          </rPr>
          <t xml:space="preserve">Employee is eligible for a $1k bonus if they pass licensure exam.
</t>
        </r>
      </text>
    </comment>
    <comment ref="I165" authorId="3" shapeId="0" xr:uid="{DD3CF297-02A5-48B4-BA68-AC77E70B6F01}">
      <text>
        <r>
          <rPr>
            <b/>
            <sz val="9"/>
            <color indexed="81"/>
            <rFont val="Tahoma"/>
            <family val="2"/>
          </rPr>
          <t>Robert and Azalia are each taking a $5k salary reduction in order to give Clarisse a $10k bonus.</t>
        </r>
      </text>
    </comment>
    <comment ref="I220" authorId="3" shapeId="0" xr:uid="{4F6DB68D-C885-415B-8208-01DE57C21E0E}">
      <text>
        <r>
          <rPr>
            <b/>
            <sz val="9"/>
            <color indexed="81"/>
            <rFont val="Tahoma"/>
            <family val="2"/>
          </rPr>
          <t xml:space="preserve">Employee is eligible for a $5k salary increase if they pass maintenance certification.
</t>
        </r>
      </text>
    </comment>
  </commentList>
</comments>
</file>

<file path=xl/sharedStrings.xml><?xml version="1.0" encoding="utf-8"?>
<sst xmlns="http://schemas.openxmlformats.org/spreadsheetml/2006/main" count="1524" uniqueCount="651">
  <si>
    <t>REVENUE</t>
  </si>
  <si>
    <t>Per Pupil Facilities Allowance</t>
  </si>
  <si>
    <t>Other Government Funding/Grants</t>
  </si>
  <si>
    <t>Private Grants and Donations</t>
  </si>
  <si>
    <t>Activity Fees</t>
  </si>
  <si>
    <t>Other Income</t>
  </si>
  <si>
    <t>TOTAL REVENUES</t>
  </si>
  <si>
    <t>Personnel Salaries and Benefits</t>
  </si>
  <si>
    <t>Principal/Executive Salary</t>
  </si>
  <si>
    <t>Teachers Salaries</t>
  </si>
  <si>
    <t>Special Education Salaries</t>
  </si>
  <si>
    <t>Other Education Professionals Salaries</t>
  </si>
  <si>
    <t>Business/Operations Salaries</t>
  </si>
  <si>
    <t>Subtotal: Personnel Expense</t>
  </si>
  <si>
    <t>Direct Student Expense</t>
  </si>
  <si>
    <t>Contracted Student Services</t>
  </si>
  <si>
    <t>Subtotal: Direct Student Expense</t>
  </si>
  <si>
    <t>Occupancy Expenses</t>
  </si>
  <si>
    <t>Rent</t>
  </si>
  <si>
    <t>Building Maintenance and Repairs</t>
  </si>
  <si>
    <t>Contracted Building Services</t>
  </si>
  <si>
    <t>Subtotal: Occupancy Expenses</t>
  </si>
  <si>
    <t>Office Supplies and Materials</t>
  </si>
  <si>
    <t>Office Equipment Rental and Maintenance</t>
  </si>
  <si>
    <t>Telephone/Telecommunications</t>
  </si>
  <si>
    <t>Legal, Accounting and Payroll Services</t>
  </si>
  <si>
    <t>Insurance</t>
  </si>
  <si>
    <t>Transportation</t>
  </si>
  <si>
    <t>Food Service</t>
  </si>
  <si>
    <t>Management Fee</t>
  </si>
  <si>
    <t>Other General Expense</t>
  </si>
  <si>
    <t>Subtotal: General Expenses</t>
  </si>
  <si>
    <t>NET INCOME</t>
  </si>
  <si>
    <t>General Education</t>
  </si>
  <si>
    <t>Pre-Kindergarten 3</t>
  </si>
  <si>
    <t>Pre-Kindergarten 4</t>
  </si>
  <si>
    <t>Kindergarten</t>
  </si>
  <si>
    <t>Grades 1</t>
  </si>
  <si>
    <t>Grades 2</t>
  </si>
  <si>
    <t>Grades 3</t>
  </si>
  <si>
    <t>Grades 4</t>
  </si>
  <si>
    <t>Grades 5</t>
  </si>
  <si>
    <t>Grades 6</t>
  </si>
  <si>
    <t>Grades 7</t>
  </si>
  <si>
    <t>Grades 8</t>
  </si>
  <si>
    <t>Grades 9</t>
  </si>
  <si>
    <t>Grades 10</t>
  </si>
  <si>
    <t>Grades 11</t>
  </si>
  <si>
    <t>Grades 12</t>
  </si>
  <si>
    <t>Alternative</t>
  </si>
  <si>
    <t>Special Ed Schools</t>
  </si>
  <si>
    <t>Adult</t>
  </si>
  <si>
    <t>Subtotal General Education</t>
  </si>
  <si>
    <t>Special Education</t>
  </si>
  <si>
    <t>Level 1</t>
  </si>
  <si>
    <t>Level 2</t>
  </si>
  <si>
    <t>Level 3</t>
  </si>
  <si>
    <t>Level 4</t>
  </si>
  <si>
    <t>Subtotal  for Special Ed</t>
  </si>
  <si>
    <t>English Language Learners</t>
  </si>
  <si>
    <t>Subtotal - ELL</t>
  </si>
  <si>
    <t>Special Education-Residential</t>
  </si>
  <si>
    <t>Level 1 Residential</t>
  </si>
  <si>
    <t>Level 2 Residential</t>
  </si>
  <si>
    <t>Level 3 Residential</t>
  </si>
  <si>
    <t>Level 4 Residential</t>
  </si>
  <si>
    <t>Subtotal  for Special Ed Residential</t>
  </si>
  <si>
    <t>English as a Second Language Residential</t>
  </si>
  <si>
    <t>LEP/NEP Residential</t>
  </si>
  <si>
    <t>Residential</t>
  </si>
  <si>
    <t>Special Education Add-ons (ESY)</t>
  </si>
  <si>
    <t>Level 1 ESY</t>
  </si>
  <si>
    <t>Level 2 ESY</t>
  </si>
  <si>
    <t>Level 3 ESY</t>
  </si>
  <si>
    <t>Level 4 ESY</t>
  </si>
  <si>
    <t>Subtotal  for Special Ed - ESY</t>
  </si>
  <si>
    <t>Previous Year's Enrollment</t>
  </si>
  <si>
    <t>Q1</t>
  </si>
  <si>
    <t>Q2</t>
  </si>
  <si>
    <t>Q3</t>
  </si>
  <si>
    <t>Q4</t>
  </si>
  <si>
    <t>Annual Budget</t>
  </si>
  <si>
    <t>Reporting Period</t>
  </si>
  <si>
    <t>First Quarter</t>
  </si>
  <si>
    <t>Second Quarter</t>
  </si>
  <si>
    <t>Third Quarter</t>
  </si>
  <si>
    <t>Fourth Quarter</t>
  </si>
  <si>
    <t>At-Risk Students</t>
  </si>
  <si>
    <t>At-Risk</t>
  </si>
  <si>
    <t>Audited Enrollment</t>
  </si>
  <si>
    <t>Budgeted Enrollment</t>
  </si>
  <si>
    <t>July</t>
  </si>
  <si>
    <t>August</t>
  </si>
  <si>
    <t>September</t>
  </si>
  <si>
    <t>October</t>
  </si>
  <si>
    <t>November</t>
  </si>
  <si>
    <t>December</t>
  </si>
  <si>
    <t>January</t>
  </si>
  <si>
    <t>February</t>
  </si>
  <si>
    <t>March</t>
  </si>
  <si>
    <t>April</t>
  </si>
  <si>
    <t>May</t>
  </si>
  <si>
    <t>June</t>
  </si>
  <si>
    <t>Prior Year</t>
  </si>
  <si>
    <t>Current Year</t>
  </si>
  <si>
    <t>Per Pupil Charter Payments - General Education</t>
  </si>
  <si>
    <t>Per Pupil Charter Payments - Categorical Enhancements</t>
  </si>
  <si>
    <t>In-kind revenue</t>
  </si>
  <si>
    <t>Depreciation (facilities only)</t>
  </si>
  <si>
    <t>Interest (facilities only)</t>
  </si>
  <si>
    <t>Other Occupancy Expenses</t>
  </si>
  <si>
    <t>FUNCTIONAL EXPENSES</t>
  </si>
  <si>
    <t>General and Administrative Expenses</t>
  </si>
  <si>
    <t>Professional Development</t>
  </si>
  <si>
    <t>PCSB Administrative Fee</t>
  </si>
  <si>
    <t>Interest Expense (non-facility)</t>
  </si>
  <si>
    <t>Depreciation and Amortization (non-facility)</t>
  </si>
  <si>
    <t>TOTAL EXPENSES</t>
  </si>
  <si>
    <t>Operating Revenue/Expense</t>
  </si>
  <si>
    <t>Federal Funding</t>
  </si>
  <si>
    <t>Administrative/Other Staff Salaries</t>
  </si>
  <si>
    <t>Employee Benefits and Payroll Taxes</t>
  </si>
  <si>
    <t>Educational Supplies and Textbooks</t>
  </si>
  <si>
    <t>Student Assessment Materials/Program Evaluation</t>
  </si>
  <si>
    <t>Other Direct Student Expense</t>
  </si>
  <si>
    <t>Budgeted and Actual Enrollment</t>
  </si>
  <si>
    <r>
      <t xml:space="preserve">  </t>
    </r>
    <r>
      <rPr>
        <b/>
        <sz val="10"/>
        <rFont val="Times New Roman"/>
        <family val="1"/>
      </rPr>
      <t xml:space="preserve"> Projected</t>
    </r>
  </si>
  <si>
    <t>IDX</t>
  </si>
  <si>
    <t>Description</t>
  </si>
  <si>
    <t>Event</t>
  </si>
  <si>
    <t>Classrooms</t>
  </si>
  <si>
    <t>Students/Classroom</t>
  </si>
  <si>
    <t>PS</t>
  </si>
  <si>
    <t>PK</t>
  </si>
  <si>
    <t>K</t>
  </si>
  <si>
    <t>1st</t>
  </si>
  <si>
    <t>2nd</t>
  </si>
  <si>
    <t>3rd</t>
  </si>
  <si>
    <t>4th</t>
  </si>
  <si>
    <t>5th</t>
  </si>
  <si>
    <t>6th</t>
  </si>
  <si>
    <t>7th</t>
  </si>
  <si>
    <t>8th</t>
  </si>
  <si>
    <t>9th</t>
  </si>
  <si>
    <t>10th</t>
  </si>
  <si>
    <t>11th</t>
  </si>
  <si>
    <t>12th</t>
  </si>
  <si>
    <t>Classrooms Totals</t>
  </si>
  <si>
    <t>Total Classrooms</t>
  </si>
  <si>
    <t>New Classrooms</t>
  </si>
  <si>
    <t>Growth</t>
  </si>
  <si>
    <t>Students</t>
  </si>
  <si>
    <t>Students - By Grade</t>
  </si>
  <si>
    <t>Special Ed School</t>
  </si>
  <si>
    <t>Students - Totals and Growth</t>
  </si>
  <si>
    <t>Student Incr</t>
  </si>
  <si>
    <t>Student Growth</t>
  </si>
  <si>
    <t>Student Growth &amp; Inflation (SGI)</t>
  </si>
  <si>
    <t>Students Contingency</t>
  </si>
  <si>
    <t>Student Discount %</t>
  </si>
  <si>
    <t>Student Discount #</t>
  </si>
  <si>
    <t>SpEd Students</t>
  </si>
  <si>
    <t>Special Education Students</t>
  </si>
  <si>
    <t>Total SpEd</t>
  </si>
  <si>
    <t>Total SpEd Weighted</t>
  </si>
  <si>
    <t>Level 1 Students %</t>
  </si>
  <si>
    <t>Level 2 Students %</t>
  </si>
  <si>
    <t>Level 3 Students %</t>
  </si>
  <si>
    <t>Level 4 Students %</t>
  </si>
  <si>
    <t>Total SpEd %</t>
  </si>
  <si>
    <t>SpEd Hours</t>
  </si>
  <si>
    <t>SpEd Staff</t>
  </si>
  <si>
    <t>Special Education Add-on ESY</t>
  </si>
  <si>
    <t>ESY Level 1 Students</t>
  </si>
  <si>
    <t>ESY Level 2 Students</t>
  </si>
  <si>
    <t>ESY Level 3 Students</t>
  </si>
  <si>
    <t>ESY Level 4 Students</t>
  </si>
  <si>
    <t>ELL Students</t>
  </si>
  <si>
    <t>LEP/NEP</t>
  </si>
  <si>
    <t>LEP/NEP Students</t>
  </si>
  <si>
    <t>LEP/NEP Students %</t>
  </si>
  <si>
    <t>Residential Students</t>
  </si>
  <si>
    <t>Special Education Residential Students</t>
  </si>
  <si>
    <t>Level 1 Residential Students</t>
  </si>
  <si>
    <t>Level 2 Residential Students</t>
  </si>
  <si>
    <t>Level 3 Residential Students</t>
  </si>
  <si>
    <t>Level 4 Residential Students</t>
  </si>
  <si>
    <t>LEP/NEP Residential Students</t>
  </si>
  <si>
    <t>At Risk Students</t>
  </si>
  <si>
    <t>AtRisk Students</t>
  </si>
  <si>
    <t>AtRisk Students %</t>
  </si>
  <si>
    <t>Facility Students</t>
  </si>
  <si>
    <t>Other</t>
  </si>
  <si>
    <t>Federal Funding Eligible Students</t>
  </si>
  <si>
    <t>Students PS-K</t>
  </si>
  <si>
    <t>Title I Percent</t>
  </si>
  <si>
    <t xml:space="preserve">Title I Students </t>
  </si>
  <si>
    <t xml:space="preserve">Enter estimate based upon what you expect to be submitted in April. </t>
  </si>
  <si>
    <t xml:space="preserve">Summer School / Intersession </t>
  </si>
  <si>
    <t>Summer Students</t>
  </si>
  <si>
    <t>Summer Hours</t>
  </si>
  <si>
    <t>After School / ASP</t>
  </si>
  <si>
    <t>Total AC Students</t>
  </si>
  <si>
    <t>Analysis</t>
  </si>
  <si>
    <t>Weight</t>
  </si>
  <si>
    <t>SpEd 1</t>
  </si>
  <si>
    <t>SpEd 2</t>
  </si>
  <si>
    <t>SpEd 3</t>
  </si>
  <si>
    <t>SpEd 4</t>
  </si>
  <si>
    <t>SpEd Capacity</t>
  </si>
  <si>
    <t>SpEd Blackman Jones</t>
  </si>
  <si>
    <t>SpEd Attorney Fees</t>
  </si>
  <si>
    <t>SpEd Residential Level 1</t>
  </si>
  <si>
    <t>SpEd Residential Level 2</t>
  </si>
  <si>
    <t>SpEd Residential Level 3</t>
  </si>
  <si>
    <t>SpEd Residential Level 4</t>
  </si>
  <si>
    <t>LEPNEP</t>
  </si>
  <si>
    <t>LEPNEP Residential</t>
  </si>
  <si>
    <t>AtRisk</t>
  </si>
  <si>
    <t>Facility - Non-Residential</t>
  </si>
  <si>
    <t>Facility - Residential</t>
  </si>
  <si>
    <t>Per Student Equivalent</t>
  </si>
  <si>
    <t>PSE Factor</t>
  </si>
  <si>
    <t>Account</t>
  </si>
  <si>
    <t>Revenue</t>
  </si>
  <si>
    <t>Revenue Total</t>
  </si>
  <si>
    <t>Expenses</t>
  </si>
  <si>
    <t>7000 · Leadership salaries</t>
  </si>
  <si>
    <t>7010 · Teacher salaries</t>
  </si>
  <si>
    <t>7011 · SpEd salaries</t>
  </si>
  <si>
    <t>7012 · ELL teacher salaries</t>
  </si>
  <si>
    <t>7013 · Specials salaries</t>
  </si>
  <si>
    <t>7014 · Substitute salaries</t>
  </si>
  <si>
    <t>7020 · Teacher aides salaries</t>
  </si>
  <si>
    <t>7030 · Other curricular salaries</t>
  </si>
  <si>
    <t>7100 · Student support salaries</t>
  </si>
  <si>
    <t>7110 · Instr staff support salaries</t>
  </si>
  <si>
    <t>7120 · Clerical salaries</t>
  </si>
  <si>
    <t>7130 · Business, operations salaries</t>
  </si>
  <si>
    <t>7140 · Maintenance/custodial salaries</t>
  </si>
  <si>
    <t>7160 · Other service salaries</t>
  </si>
  <si>
    <t>7211 · Before care after care salaries</t>
  </si>
  <si>
    <t>7212 · Summer school salaries</t>
  </si>
  <si>
    <t>7300 · Executive salaries</t>
  </si>
  <si>
    <t>Expenses Total</t>
  </si>
  <si>
    <t>NET ORDINARY INCOME</t>
  </si>
  <si>
    <t>Cash Flow Adjustments</t>
  </si>
  <si>
    <t>Add Depreciation</t>
  </si>
  <si>
    <t>Operating Fixed Assets</t>
  </si>
  <si>
    <t>Other Operating Activities</t>
  </si>
  <si>
    <t>Facilities Project Adjustments</t>
  </si>
  <si>
    <t>Cash Flow Adjustments Total</t>
  </si>
  <si>
    <t>CHANGE IN CASH</t>
  </si>
  <si>
    <t>Students Counts (When you export for clients, paste this section by values. When you import back, don't paste this section)</t>
  </si>
  <si>
    <t>SpEd Students (Weighted)</t>
  </si>
  <si>
    <t>LEPNEP Students (All)</t>
  </si>
  <si>
    <t>Note on FTE column: Default calculation does not include FTE flag. If model requires a fractional FTE, adjustments need to be made to model</t>
  </si>
  <si>
    <t>Position</t>
  </si>
  <si>
    <t>FTE</t>
  </si>
  <si>
    <t>DCPSRS</t>
  </si>
  <si>
    <t>&lt;leave blank&gt;</t>
  </si>
  <si>
    <t>FTEs</t>
  </si>
  <si>
    <t>Students/FTE</t>
  </si>
  <si>
    <t>SpEd Students (Weighted)/FTE</t>
  </si>
  <si>
    <t>ELL Students/FTE</t>
  </si>
  <si>
    <t>N/A</t>
  </si>
  <si>
    <t>7131 · IT staff salaries</t>
  </si>
  <si>
    <t>7150 · Security salaries</t>
  </si>
  <si>
    <t>7200 · Program leadership salaries</t>
  </si>
  <si>
    <t>7210 · Program staff salaries</t>
  </si>
  <si>
    <t>7310 · Development salaries</t>
  </si>
  <si>
    <t>Total</t>
  </si>
  <si>
    <t>Total Employees</t>
  </si>
  <si>
    <t># of Employees</t>
  </si>
  <si>
    <t>Name</t>
  </si>
  <si>
    <t>Calc</t>
  </si>
  <si>
    <t>Comment</t>
  </si>
  <si>
    <t>&gt; NOTE: Please fill in at least SY18-19 and SY19-20 enrollment figures. ESEA/IDEA calculations depend upon them</t>
  </si>
  <si>
    <t>Students K-12 + Alternative</t>
  </si>
  <si>
    <t xml:space="preserve"> SY19-20</t>
  </si>
  <si>
    <t>Actual</t>
  </si>
  <si>
    <t>Name (First Last)</t>
  </si>
  <si>
    <t>Package</t>
  </si>
  <si>
    <t>Amount</t>
  </si>
  <si>
    <t>Difference</t>
  </si>
  <si>
    <t>7711 · Curricular leased staff</t>
  </si>
  <si>
    <t>7080 · Curricular stipends</t>
  </si>
  <si>
    <t>7090 · Curricular bonuses</t>
  </si>
  <si>
    <t>7100 · Student Support salaries</t>
  </si>
  <si>
    <t>7280 · Program stipends</t>
  </si>
  <si>
    <t>TBD</t>
  </si>
  <si>
    <t>FY20 Annual Budget</t>
  </si>
  <si>
    <t>State and Local Revenue</t>
  </si>
  <si>
    <t>4000 · Per-pupil alloc</t>
  </si>
  <si>
    <t>4010 · Per-pupil SpEd alloc</t>
  </si>
  <si>
    <t>4012 · Per Pupil Residential SpEd</t>
  </si>
  <si>
    <t>4013 · Per Pupil Residential</t>
  </si>
  <si>
    <t>4090 · Per-pupil shortfall contingency</t>
  </si>
  <si>
    <t>4100 · Per-pupil facility alloc</t>
  </si>
  <si>
    <t>4101 · Per-pupil Residential facility</t>
  </si>
  <si>
    <t>4200 · Local grants</t>
  </si>
  <si>
    <t>4210 · Local programs</t>
  </si>
  <si>
    <t>State and Local Revenue Total</t>
  </si>
  <si>
    <t>Federal Revenue</t>
  </si>
  <si>
    <t>5000 · ESEA Title 1</t>
  </si>
  <si>
    <t>5001 · ESEA Title 2</t>
  </si>
  <si>
    <t>5003 · IDEA 611</t>
  </si>
  <si>
    <t>5005 · ESEA Title 4</t>
  </si>
  <si>
    <t>5030 · Competitive federal grants</t>
  </si>
  <si>
    <t>5100 · National school lunch prog</t>
  </si>
  <si>
    <t>5103 · Donated Federal Commodities</t>
  </si>
  <si>
    <t>Federal Revenue Total</t>
  </si>
  <si>
    <t>6020 · Foundation grants</t>
  </si>
  <si>
    <t>6200 · Individual contributions</t>
  </si>
  <si>
    <t>6210 · Corporate contributions</t>
  </si>
  <si>
    <t>6220 · Foundation contributions</t>
  </si>
  <si>
    <t>Private Grants and Donations Total</t>
  </si>
  <si>
    <t>Earned Fees</t>
  </si>
  <si>
    <t>6320 · Club &amp; other fees</t>
  </si>
  <si>
    <t>6410 · School store sales</t>
  </si>
  <si>
    <t>6510 · Dividends &amp; interest securities</t>
  </si>
  <si>
    <t>6520 · Rental revenue</t>
  </si>
  <si>
    <t>6530 · Realized gains/losses</t>
  </si>
  <si>
    <t>6540 · Unrealized gains/losses</t>
  </si>
  <si>
    <t>6560 · Miscellaneous revenue</t>
  </si>
  <si>
    <t>6590 · CSII operating cost revenue</t>
  </si>
  <si>
    <t>Earned Fees Total</t>
  </si>
  <si>
    <t>Donated Revenue</t>
  </si>
  <si>
    <t>6700 · Donated services revenue</t>
  </si>
  <si>
    <t>Donated Revenue Total</t>
  </si>
  <si>
    <t>Salaries</t>
  </si>
  <si>
    <t>7190 · Supplemental service bonuses</t>
  </si>
  <si>
    <t>7390 · Exec, dev bonuses</t>
  </si>
  <si>
    <t>Salaries Total</t>
  </si>
  <si>
    <t>Benefits and Taxes</t>
  </si>
  <si>
    <t>7400 · Retirement plan contrib</t>
  </si>
  <si>
    <t>7410 · Health insurance</t>
  </si>
  <si>
    <t>7420 · Life and disability insurance</t>
  </si>
  <si>
    <t>7460 · Workers' comp insurance</t>
  </si>
  <si>
    <t>7500 · Social security &amp; medicare</t>
  </si>
  <si>
    <t>7510 · State unemployment tax</t>
  </si>
  <si>
    <t>7520 · Universal paid leave tax</t>
  </si>
  <si>
    <t>7600 · Staff development (non-travel)</t>
  </si>
  <si>
    <t>7610 · Staff development travel</t>
  </si>
  <si>
    <t>Benefits and Taxes Total</t>
  </si>
  <si>
    <t>Contracted Staff</t>
  </si>
  <si>
    <t>7700 · Substitute contract staff</t>
  </si>
  <si>
    <t>7710 · Temporary contract help</t>
  </si>
  <si>
    <t>7713 · Sup prog leased staff</t>
  </si>
  <si>
    <t>Contracted Staff Total</t>
  </si>
  <si>
    <t>Staff-Related Costs</t>
  </si>
  <si>
    <t>7800 · Staff recruiting</t>
  </si>
  <si>
    <t>7810 · Staff background checks</t>
  </si>
  <si>
    <t>7820 · Staff meals, events, &amp; awards</t>
  </si>
  <si>
    <t>7830 · Staff travel (non-development)</t>
  </si>
  <si>
    <t>Staff-Related Costs Total</t>
  </si>
  <si>
    <t>8000 · Rent</t>
  </si>
  <si>
    <t>Rent Total</t>
  </si>
  <si>
    <t>Occupancy Service</t>
  </si>
  <si>
    <t>8100 · Utilities &amp; garbage removal</t>
  </si>
  <si>
    <t>8110 · Contracted building services</t>
  </si>
  <si>
    <t>8120 · Maintenance and repairs</t>
  </si>
  <si>
    <t>8130 · Janitorial supplies</t>
  </si>
  <si>
    <t>Occupancy Service Total</t>
  </si>
  <si>
    <t>9000 · Student supplies, snacks</t>
  </si>
  <si>
    <t>9010 · Student assessment materials</t>
  </si>
  <si>
    <t>9020 · Student textbooks</t>
  </si>
  <si>
    <t>9030 · Student uniforms</t>
  </si>
  <si>
    <t>9050 · Contracted instruction fees</t>
  </si>
  <si>
    <t>9051 · Contracted SpEd instruction</t>
  </si>
  <si>
    <t>9060 · Food service fees</t>
  </si>
  <si>
    <t>9070 · Student field trips</t>
  </si>
  <si>
    <t>9075 · Van maintenance/gas</t>
  </si>
  <si>
    <t>9080 · Student recruiting</t>
  </si>
  <si>
    <t>9085 · Student events</t>
  </si>
  <si>
    <t>9090 · Other student expenses</t>
  </si>
  <si>
    <t>9093 · Student scholarships</t>
  </si>
  <si>
    <t>9094 · Student Stipends</t>
  </si>
  <si>
    <t>Direct Student Expense Total</t>
  </si>
  <si>
    <t>Office &amp; Business Expense</t>
  </si>
  <si>
    <t>9100 · Office supplies</t>
  </si>
  <si>
    <t>9110 · Copier rental &amp; services</t>
  </si>
  <si>
    <t>9120 · Telephone &amp; telecommunications</t>
  </si>
  <si>
    <t>9130 · Postage, shipping, delivery</t>
  </si>
  <si>
    <t>9140 · External printing</t>
  </si>
  <si>
    <t>9150 · Non-capitalized technology</t>
  </si>
  <si>
    <t>9200 · Business insurance</t>
  </si>
  <si>
    <t>9210 · Authorizer fees</t>
  </si>
  <si>
    <t>9230 · Accounting, auditing, payroll</t>
  </si>
  <si>
    <t>9240 · Legal fees</t>
  </si>
  <si>
    <t>9260 · Computer support fees</t>
  </si>
  <si>
    <t>9270 · Fundraising fees</t>
  </si>
  <si>
    <t>9280 · Other professional fees</t>
  </si>
  <si>
    <t>9290 · Other expenses</t>
  </si>
  <si>
    <t>9300 · Dues, fees, and fines</t>
  </si>
  <si>
    <t>9350 · Investment fees</t>
  </si>
  <si>
    <t>9400 · Donated services expense</t>
  </si>
  <si>
    <t>Office &amp; Business Expense Total</t>
  </si>
  <si>
    <t>Extraordinary Expenses</t>
  </si>
  <si>
    <t>Depreciation and Amortization</t>
  </si>
  <si>
    <t>11000 · Operating asset depreciation</t>
  </si>
  <si>
    <t>11010 · Facility asset amortization &amp; depreciation</t>
  </si>
  <si>
    <t>11020 · Amortization expense</t>
  </si>
  <si>
    <t>Depreciation and Amortization Total</t>
  </si>
  <si>
    <t>Interest</t>
  </si>
  <si>
    <t>12000 · Interest payments</t>
  </si>
  <si>
    <t>12020 · Amortization of deferred financing</t>
  </si>
  <si>
    <t>Interest Total</t>
  </si>
  <si>
    <t>Extraordinary Expenses Total</t>
  </si>
  <si>
    <t>1700 · Accum depr FF&amp;E</t>
  </si>
  <si>
    <t>1720 · Accum depr computers</t>
  </si>
  <si>
    <t>1761 · Accum depr Leased Equipment</t>
  </si>
  <si>
    <t>1900 · Accum depr buildings</t>
  </si>
  <si>
    <t>1910 · Accum amort lease imp</t>
  </si>
  <si>
    <t>Add Depreciation Total</t>
  </si>
  <si>
    <t>1600 · FF&amp;E</t>
  </si>
  <si>
    <t>1620 · Computers</t>
  </si>
  <si>
    <t>Operating Fixed Assets Total</t>
  </si>
  <si>
    <t>2200 · Accrued salaries</t>
  </si>
  <si>
    <t>2250 · Accrued rent liability ST</t>
  </si>
  <si>
    <t>Other Operating Activities Total</t>
  </si>
  <si>
    <t>1297 · Loan Receivable - LT</t>
  </si>
  <si>
    <t>1830 · Leasehold improvements</t>
  </si>
  <si>
    <t>2600 · Senior Debt</t>
  </si>
  <si>
    <t>2660 · Loan Pay. to related party - LT</t>
  </si>
  <si>
    <t>2700 · Senior debt cost</t>
  </si>
  <si>
    <t>Facilities Project Adjustments Total</t>
  </si>
  <si>
    <t>Department</t>
  </si>
  <si>
    <t>Development</t>
  </si>
  <si>
    <t>HS</t>
  </si>
  <si>
    <t>MAA</t>
  </si>
  <si>
    <t>SFF</t>
  </si>
  <si>
    <t>Shared</t>
  </si>
  <si>
    <t>YALC</t>
  </si>
  <si>
    <t>(blank)</t>
  </si>
  <si>
    <t>Grand Total</t>
  </si>
  <si>
    <t>MAPCS</t>
  </si>
  <si>
    <t>Diff</t>
  </si>
  <si>
    <t>01 Per Pupil Charter Payments - General Education</t>
  </si>
  <si>
    <t>02 Per Pupil Charter Payments - Categorical Enhancements</t>
  </si>
  <si>
    <t>03 Per Pupil Facilities Allowance</t>
  </si>
  <si>
    <t>05 Other Government Funding/Grants</t>
  </si>
  <si>
    <t/>
  </si>
  <si>
    <t>04 Federal Funding</t>
  </si>
  <si>
    <t>06 Private Grants and Donations</t>
  </si>
  <si>
    <t>07 Activity Fees</t>
  </si>
  <si>
    <t>09 Other Income</t>
  </si>
  <si>
    <t>08 In-kind revenue</t>
  </si>
  <si>
    <t>11 Principal/Executive Salary</t>
  </si>
  <si>
    <t>12 Teachers Salaries</t>
  </si>
  <si>
    <t>13 Special Education Salaries</t>
  </si>
  <si>
    <t>14 Other Education Professionals Salaries</t>
  </si>
  <si>
    <t>15 Business/Operations Salaries</t>
  </si>
  <si>
    <t>16 Administrative/Other Staff Salaries</t>
  </si>
  <si>
    <t>17 Employee Benefits and Payroll Taxes</t>
  </si>
  <si>
    <t>47 Professional Development</t>
  </si>
  <si>
    <t>23 Contracted Student Services</t>
  </si>
  <si>
    <t>31 Rent</t>
  </si>
  <si>
    <t>36 Other Occupancy Expenses</t>
  </si>
  <si>
    <t>35 Contracted Building Services</t>
  </si>
  <si>
    <t>34 Building Maintenance and Repairs</t>
  </si>
  <si>
    <t>21 Educational Supplies and Textbooks</t>
  </si>
  <si>
    <t>22 Student Assessment Materials/Program Evaluation</t>
  </si>
  <si>
    <t>25 Other Direct Student Expense</t>
  </si>
  <si>
    <t>24 Food Service</t>
  </si>
  <si>
    <t>41 Office Supplies and Materials</t>
  </si>
  <si>
    <t>42 Office Equipment Rental and Maintenance</t>
  </si>
  <si>
    <t>43 Telephone/Telecommunications</t>
  </si>
  <si>
    <t>52 Other General Expense</t>
  </si>
  <si>
    <t>45 Insurance</t>
  </si>
  <si>
    <t>48 PCSB Administrative Fee</t>
  </si>
  <si>
    <t>44 Legal, Accounting and Payroll Services</t>
  </si>
  <si>
    <t>51 Depreciation and Amortization (non-facility)</t>
  </si>
  <si>
    <t>32 Depreciation (facilities only)</t>
  </si>
  <si>
    <t>33 Interest (facilities only)</t>
  </si>
  <si>
    <t>YALC Director</t>
  </si>
  <si>
    <t>Sean Yisrael</t>
  </si>
  <si>
    <t>Assistant Principal of School Culture</t>
  </si>
  <si>
    <t>David Clarke</t>
  </si>
  <si>
    <t>Principal</t>
  </si>
  <si>
    <t>Dean Weeks</t>
  </si>
  <si>
    <t>Assistant Principal of Instruction</t>
  </si>
  <si>
    <t>Shantelle Wright-Cunningham</t>
  </si>
  <si>
    <t xml:space="preserve">Social Studies Teacher - Vacant </t>
  </si>
  <si>
    <t>English Teacher</t>
  </si>
  <si>
    <t>Levasia Darden</t>
  </si>
  <si>
    <t>Social Studies Teacher</t>
  </si>
  <si>
    <t>Shaquiall Felder</t>
  </si>
  <si>
    <t>Math Teacher</t>
  </si>
  <si>
    <t>Livia-Daniela Berghea</t>
  </si>
  <si>
    <t xml:space="preserve">Resource Teacher - ELA </t>
  </si>
  <si>
    <t>Jasmine Groce</t>
  </si>
  <si>
    <t>Math Teacher - VACANT</t>
  </si>
  <si>
    <t>Science Teacher - VACANT</t>
  </si>
  <si>
    <t>Jayme Morrison</t>
  </si>
  <si>
    <t>Business Teacher</t>
  </si>
  <si>
    <t>Leonard Howard</t>
  </si>
  <si>
    <t>AOHT Instructor</t>
  </si>
  <si>
    <t>Brittany Yarbaugh</t>
  </si>
  <si>
    <t>Science Teacher - Vacant</t>
  </si>
  <si>
    <t>English Teacher - Vacant</t>
  </si>
  <si>
    <t>Core Academic Instructor</t>
  </si>
  <si>
    <t>Stephen Johns</t>
  </si>
  <si>
    <t xml:space="preserve">Core Academic Instructor </t>
  </si>
  <si>
    <t>Erik Wesley</t>
  </si>
  <si>
    <t>Special Education Teacher and Case Manager</t>
  </si>
  <si>
    <t>Eldorado Anderson</t>
  </si>
  <si>
    <t>SPED Science Teacher</t>
  </si>
  <si>
    <t>Speech Language Pathologist</t>
  </si>
  <si>
    <t>Irvin Cunegin</t>
  </si>
  <si>
    <t>Special Education Teacher</t>
  </si>
  <si>
    <t>Delano Jefferson</t>
  </si>
  <si>
    <t>Courtney Watkins</t>
  </si>
  <si>
    <t>Alexis Wescott - HOLD</t>
  </si>
  <si>
    <t>Maleeca Bryant</t>
  </si>
  <si>
    <t>Melissa Jeanty</t>
  </si>
  <si>
    <t>Special Education Specialist</t>
  </si>
  <si>
    <t>Deborah Squire</t>
  </si>
  <si>
    <t>Performing Arts Instructor</t>
  </si>
  <si>
    <t>Keisha Nelson</t>
  </si>
  <si>
    <t>Cleveland Nelson</t>
  </si>
  <si>
    <t>Spanish Teacher</t>
  </si>
  <si>
    <t>Jose Manuel Serrano</t>
  </si>
  <si>
    <t>PE/Health Teacher</t>
  </si>
  <si>
    <t>Leslie Wilmer</t>
  </si>
  <si>
    <t>Paraeducator</t>
  </si>
  <si>
    <t>Jason Wood</t>
  </si>
  <si>
    <t>Erin Johnson</t>
  </si>
  <si>
    <t>Tania Webb</t>
  </si>
  <si>
    <t>Khafayat Shonekan</t>
  </si>
  <si>
    <t>Teaching Assistant</t>
  </si>
  <si>
    <t>Vincent Norman-Morris</t>
  </si>
  <si>
    <t>Naomi Ortiz</t>
  </si>
  <si>
    <t>Jovani Coleman</t>
  </si>
  <si>
    <t>Deborah Harrison</t>
  </si>
  <si>
    <t>Jevana Avant-Cherry</t>
  </si>
  <si>
    <t>Kenza Carrington</t>
  </si>
  <si>
    <t>Culture Coordinator</t>
  </si>
  <si>
    <t>Alexander Berry</t>
  </si>
  <si>
    <t>Student Development Manager</t>
  </si>
  <si>
    <t>Sonja Carter</t>
  </si>
  <si>
    <t>Clinical Counselor</t>
  </si>
  <si>
    <t>Erica Davis</t>
  </si>
  <si>
    <t>Academic Counselor</t>
  </si>
  <si>
    <t>Natalie Elder</t>
  </si>
  <si>
    <t>Clinical Counselor &amp; BARR Coordinator</t>
  </si>
  <si>
    <t>Alice Keaney</t>
  </si>
  <si>
    <t>DeAngelo Lucas</t>
  </si>
  <si>
    <t>Dante McEast</t>
  </si>
  <si>
    <t>Career Academy Coordinator</t>
  </si>
  <si>
    <t>Mary Okowi</t>
  </si>
  <si>
    <t>Jacqueline Stevens</t>
  </si>
  <si>
    <t>Jason Taylor</t>
  </si>
  <si>
    <t>High School Clinical Counselor</t>
  </si>
  <si>
    <t>Jacquesline Walker</t>
  </si>
  <si>
    <t>Andre Warren, Sr</t>
  </si>
  <si>
    <t>Shardae Washington</t>
  </si>
  <si>
    <t>Nathan Marks</t>
  </si>
  <si>
    <t>LaQuetta Jones</t>
  </si>
  <si>
    <t>Residential Counselor</t>
  </si>
  <si>
    <t>LaTasha Byrd</t>
  </si>
  <si>
    <t>TYLER Ellis</t>
  </si>
  <si>
    <t>Crawneshia Gilmore</t>
  </si>
  <si>
    <t>Director of Residential Programs</t>
  </si>
  <si>
    <t>Tuesday Hence</t>
  </si>
  <si>
    <t>Joyce Rainey</t>
  </si>
  <si>
    <t>Carl Russell</t>
  </si>
  <si>
    <t>Alecia  Gillyort</t>
  </si>
  <si>
    <t>Assessment Specialist</t>
  </si>
  <si>
    <t>Bruce Anderson</t>
  </si>
  <si>
    <t>School Social Worker</t>
  </si>
  <si>
    <t>Vanessa Banks</t>
  </si>
  <si>
    <t>Marcel Harris</t>
  </si>
  <si>
    <t>Stephen Liggon</t>
  </si>
  <si>
    <t>Enrollment Specialist</t>
  </si>
  <si>
    <t>Kewanna Wade</t>
  </si>
  <si>
    <t>Brionna Morgan</t>
  </si>
  <si>
    <t>Director of Family &amp; Community Engagement</t>
  </si>
  <si>
    <t>L'Tanya Holley</t>
  </si>
  <si>
    <t>Alumni Support Coordinator</t>
  </si>
  <si>
    <t>Chimere Jackson</t>
  </si>
  <si>
    <t>Director of Post-Secondary Transitions</t>
  </si>
  <si>
    <t>Katia Jones</t>
  </si>
  <si>
    <t>Director of Curriculum, Instruction and Professional Development</t>
  </si>
  <si>
    <t>Taihra Jones</t>
  </si>
  <si>
    <t>Chief of Schools</t>
  </si>
  <si>
    <t>Clarisse Mendoza</t>
  </si>
  <si>
    <t>Deputy Chief of Schools</t>
  </si>
  <si>
    <t>Azalia Speight</t>
  </si>
  <si>
    <t>Director of Student Recruitment &amp; Retention</t>
  </si>
  <si>
    <t>Denean Stevens</t>
  </si>
  <si>
    <t>Director of Innovation and Career Pathways</t>
  </si>
  <si>
    <t>Kristopher Turner</t>
  </si>
  <si>
    <t>Director of Special Education</t>
  </si>
  <si>
    <t>Russell Waller</t>
  </si>
  <si>
    <t>Managing Director of Clinical Services and Research</t>
  </si>
  <si>
    <t>Kamal Wright-Cunningham</t>
  </si>
  <si>
    <t>Director of Education and Career Programming</t>
  </si>
  <si>
    <t>Michael Walker</t>
  </si>
  <si>
    <t>Samantha Meyer</t>
  </si>
  <si>
    <t>Director, Career Academy</t>
  </si>
  <si>
    <t>Akoshia Yoba</t>
  </si>
  <si>
    <t>Office Manager</t>
  </si>
  <si>
    <t>Tamika Gaskins</t>
  </si>
  <si>
    <t>Office Assistant</t>
  </si>
  <si>
    <t>Robin Holt</t>
  </si>
  <si>
    <t>Managing Director of Operations</t>
  </si>
  <si>
    <t>Marvin Harden</t>
  </si>
  <si>
    <t>Director of Facilities and Administration</t>
  </si>
  <si>
    <t>Heather Hesslink</t>
  </si>
  <si>
    <t>Human Resources Associate</t>
  </si>
  <si>
    <t>Data Systems Specialist</t>
  </si>
  <si>
    <t>Robin Crawford</t>
  </si>
  <si>
    <t>Managing Director of Performance &amp; Accountability</t>
  </si>
  <si>
    <t>Adriana Rodriguez</t>
  </si>
  <si>
    <t>Director of Performance Management</t>
  </si>
  <si>
    <t>Nora Shetty</t>
  </si>
  <si>
    <t>Director of Accountability</t>
  </si>
  <si>
    <t>Tirza Buelto</t>
  </si>
  <si>
    <t>IT Systems Administrator</t>
  </si>
  <si>
    <t>Abdurrazaq Gbadamosi</t>
  </si>
  <si>
    <t>IT Specialist</t>
  </si>
  <si>
    <t>Ameen Lawal</t>
  </si>
  <si>
    <t>Facilities &amp; Maintenance Coordinator</t>
  </si>
  <si>
    <t>Quentin Long</t>
  </si>
  <si>
    <t>Substitute Server</t>
  </si>
  <si>
    <t>Rodney Sanders</t>
  </si>
  <si>
    <t>Server</t>
  </si>
  <si>
    <t>Yvette Bowman</t>
  </si>
  <si>
    <t>Betty Ellison</t>
  </si>
  <si>
    <t>Jacqueline Farrell</t>
  </si>
  <si>
    <t>Recruiting bonus paid to 2 staff members</t>
  </si>
  <si>
    <t>Stipends for athletics, etc.</t>
  </si>
  <si>
    <t>Alternative - HS</t>
  </si>
  <si>
    <t>Alternative - YALC</t>
  </si>
  <si>
    <t>Level 1 Students - HS</t>
  </si>
  <si>
    <t>Level 2 Students - HS</t>
  </si>
  <si>
    <t>Level 3 Students - HS</t>
  </si>
  <si>
    <t>Level 4 Students - HS</t>
  </si>
  <si>
    <t>Total SpEd - HS</t>
  </si>
  <si>
    <t>Level 1 Students - YALC</t>
  </si>
  <si>
    <t>Level 2 Students - YALC</t>
  </si>
  <si>
    <t>Level 3 Students - YALC</t>
  </si>
  <si>
    <t>Level 4 Students - YALC</t>
  </si>
  <si>
    <t>Total SpEd - YALC</t>
  </si>
  <si>
    <t>Non-Residential Students - HS</t>
  </si>
  <si>
    <t>Non-Residential Students - YALC</t>
  </si>
  <si>
    <t>Free (From Oct NSLP claim)</t>
  </si>
  <si>
    <t>Reduced (From Oct NSLP claim)</t>
  </si>
  <si>
    <t xml:space="preserve">    (See sample NOSEPCS form and use next year's projected enrollment)</t>
  </si>
  <si>
    <t>NOSEPCS Adjustment (From NOSEPCS form, submitted last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</si>
</sst>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4" formatCode="_(&quot;$&quot;* #,##0.00_);_(&quot;$&quot;* \(#,##0.00\);_(&quot;$&quot;* &quot;-&quot;??_);_(@_)"/>
    <numFmt numFmtId="43" formatCode="_(* #,##0.00_);_(* \(#,##0.00\);_(* &quot;-&quot;??_);_(@_)"/>
    <numFmt numFmtId="164" formatCode="_(* #,##0_);_(* \(#,##0\);_(* &quot;-&quot;??_);_(@_)"/>
    <numFmt numFmtId="165" formatCode="_(* #,##0.00_);_(* \(#,##0.00\);_(* &quot;-&quot;??_);_(* @_)"/>
    <numFmt numFmtId="166" formatCode="#,##0.0000_);[Red]\(#,##0.0000\)"/>
    <numFmt numFmtId="167" formatCode="0.0000%"/>
    <numFmt numFmtId="168" formatCode="#,##0.00\d_);[Red]\(#,##0.00\d\)"/>
    <numFmt numFmtId="169" formatCode="#,##0.00\x_);[Red]\(#,##0.00\x\)"/>
    <numFmt numFmtId="170" formatCode="#,##0.00%_);[Red]\(#,##0.00%\)"/>
    <numFmt numFmtId="171" formatCode="[$USD]\ #,##0.00_);[Red]\([$USD]\ #,##0.00\)"/>
    <numFmt numFmtId="172" formatCode="_(* #,##0.0_);_(* \(#,##0.0\);_(* &quot;-&quot;??_);_(@_)"/>
    <numFmt numFmtId="173" formatCode="0.0%"/>
    <numFmt numFmtId="174" formatCode="m/d/yy;@"/>
    <numFmt numFmtId="176" formatCode="[$-409]mmm\-yy;@"/>
    <numFmt numFmtId="177" formatCode="0.0"/>
  </numFmts>
  <fonts count="96"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1"/>
      <color indexed="8"/>
      <name val="Calibri"/>
      <family val="2"/>
    </font>
    <font>
      <u/>
      <sz val="10"/>
      <color theme="10"/>
      <name val="Arial"/>
      <family val="2"/>
    </font>
    <font>
      <sz val="1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Times New Roman"/>
      <family val="1"/>
    </font>
    <font>
      <b/>
      <sz val="10"/>
      <color indexed="12"/>
      <name val="Times New Roman"/>
      <family val="1"/>
    </font>
    <font>
      <i/>
      <sz val="10"/>
      <name val="Times New Roman"/>
      <family val="1"/>
    </font>
    <font>
      <b/>
      <i/>
      <sz val="10"/>
      <name val="Times New Roman"/>
      <family val="1"/>
    </font>
    <font>
      <sz val="10"/>
      <color indexed="12"/>
      <name val="Times New Roman"/>
      <family val="1"/>
    </font>
    <font>
      <sz val="11"/>
      <color indexed="9"/>
      <name val="Calibri"/>
      <family val="2"/>
    </font>
    <font>
      <sz val="11"/>
      <color indexed="20"/>
      <name val="Calibri"/>
      <family val="2"/>
    </font>
    <font>
      <b/>
      <sz val="11"/>
      <color indexed="52"/>
      <name val="Calibri"/>
      <family val="2"/>
    </font>
    <font>
      <sz val="10"/>
      <color indexed="8"/>
      <name val="Arial"/>
      <family val="2"/>
    </font>
    <font>
      <b/>
      <sz val="11"/>
      <color indexed="9"/>
      <name val="Calibri"/>
      <family val="2"/>
    </font>
    <font>
      <b/>
      <u val="singleAccounting"/>
      <sz val="8"/>
      <color indexed="8"/>
      <name val="Arial"/>
      <family val="2"/>
    </font>
    <font>
      <sz val="10"/>
      <name val="Arial"/>
      <family val="2"/>
    </font>
    <font>
      <sz val="11"/>
      <name val="Arial Narrow"/>
      <family val="2"/>
    </font>
    <font>
      <i/>
      <sz val="11"/>
      <color indexed="23"/>
      <name val="Calibri"/>
      <family val="2"/>
    </font>
    <font>
      <sz val="8"/>
      <name val="Verdana"/>
      <family val="2"/>
    </font>
    <font>
      <i/>
      <sz val="8"/>
      <color indexed="17"/>
      <name val="Verdana"/>
      <family val="2"/>
    </font>
    <font>
      <b/>
      <sz val="8"/>
      <name val="Verdan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
      <color indexed="9"/>
      <name val="Symbol"/>
      <family val="1"/>
      <charset val="2"/>
    </font>
    <font>
      <sz val="11"/>
      <color indexed="52"/>
      <name val="Calibri"/>
      <family val="2"/>
    </font>
    <font>
      <sz val="11"/>
      <color indexed="60"/>
      <name val="Calibri"/>
      <family val="2"/>
    </font>
    <font>
      <b/>
      <u val="singleAccounting"/>
      <sz val="8"/>
      <color indexed="8"/>
      <name val="Verdana"/>
      <family val="2"/>
    </font>
    <font>
      <b/>
      <sz val="10"/>
      <color indexed="9"/>
      <name val="Arial"/>
      <family val="2"/>
    </font>
    <font>
      <b/>
      <sz val="12"/>
      <color indexed="8"/>
      <name val="Verdana"/>
      <family val="2"/>
    </font>
    <font>
      <b/>
      <sz val="11"/>
      <color indexed="63"/>
      <name val="Calibri"/>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indexed="56"/>
      <name val="Cambria"/>
      <family val="2"/>
    </font>
    <font>
      <b/>
      <sz val="13"/>
      <color indexed="8"/>
      <name val="Verdana"/>
      <family val="2"/>
    </font>
    <font>
      <b/>
      <sz val="11"/>
      <color indexed="8"/>
      <name val="Calibri"/>
      <family val="2"/>
    </font>
    <font>
      <sz val="11"/>
      <color indexed="10"/>
      <name val="Calibri"/>
      <family val="2"/>
    </font>
    <font>
      <sz val="10"/>
      <color indexed="10"/>
      <name val="Times New Roman"/>
      <family val="1"/>
    </font>
    <font>
      <sz val="9"/>
      <color rgb="FF000000"/>
      <name val="Tahoma"/>
      <family val="2"/>
    </font>
    <font>
      <sz val="8"/>
      <name val="Arial"/>
      <family val="2"/>
    </font>
    <font>
      <sz val="8"/>
      <color theme="5"/>
      <name val="Arial"/>
      <family val="2"/>
    </font>
    <font>
      <b/>
      <sz val="12"/>
      <name val="Arial Black"/>
      <family val="2"/>
    </font>
    <font>
      <b/>
      <sz val="10"/>
      <name val="Arial"/>
      <family val="2"/>
    </font>
    <font>
      <b/>
      <sz val="8"/>
      <color indexed="9"/>
      <name val="Arial"/>
      <family val="2"/>
    </font>
    <font>
      <b/>
      <sz val="12"/>
      <color theme="0"/>
      <name val="Arial"/>
      <family val="2"/>
    </font>
    <font>
      <u/>
      <sz val="8"/>
      <color indexed="12"/>
      <name val="Arial"/>
      <family val="2"/>
    </font>
    <font>
      <b/>
      <sz val="8"/>
      <color theme="4"/>
      <name val="Arial"/>
      <family val="2"/>
    </font>
    <font>
      <b/>
      <sz val="8"/>
      <color theme="5"/>
      <name val="Arial"/>
      <family val="2"/>
    </font>
    <font>
      <b/>
      <sz val="8"/>
      <color theme="9"/>
      <name val="Arial"/>
      <family val="2"/>
    </font>
    <font>
      <b/>
      <u/>
      <sz val="8"/>
      <name val="Arial"/>
      <family val="2"/>
    </font>
    <font>
      <sz val="8"/>
      <color indexed="9"/>
      <name val="Arial"/>
      <family val="2"/>
    </font>
    <font>
      <sz val="8"/>
      <color theme="4"/>
      <name val="Arial"/>
      <family val="2"/>
    </font>
    <font>
      <b/>
      <sz val="8"/>
      <color theme="5" tint="-0.249977111117893"/>
      <name val="Arial"/>
      <family val="2"/>
    </font>
    <font>
      <b/>
      <sz val="8"/>
      <name val="Arial"/>
      <family val="2"/>
    </font>
    <font>
      <sz val="8"/>
      <color theme="0" tint="-0.499984740745262"/>
      <name val="Arial"/>
      <family val="2"/>
    </font>
    <font>
      <b/>
      <sz val="8"/>
      <color theme="0" tint="-0.499984740745262"/>
      <name val="Arial"/>
      <family val="2"/>
    </font>
    <font>
      <sz val="8"/>
      <color theme="3"/>
      <name val="Arial"/>
      <family val="2"/>
    </font>
    <font>
      <sz val="8"/>
      <color theme="1" tint="0.499984740745262"/>
      <name val="Arial"/>
      <family val="2"/>
    </font>
    <font>
      <sz val="8"/>
      <color theme="6"/>
      <name val="Arial"/>
      <family val="2"/>
    </font>
    <font>
      <b/>
      <sz val="8"/>
      <color rgb="FF00B0F0"/>
      <name val="Arial"/>
      <family val="2"/>
    </font>
    <font>
      <sz val="8"/>
      <color indexed="10"/>
      <name val="Arial"/>
      <family val="2"/>
    </font>
    <font>
      <b/>
      <sz val="8"/>
      <color theme="0"/>
      <name val="Arial"/>
      <family val="2"/>
    </font>
    <font>
      <u/>
      <sz val="8"/>
      <name val="Arial"/>
      <family val="2"/>
    </font>
    <font>
      <sz val="10"/>
      <color theme="0"/>
      <name val="Arial"/>
      <family val="2"/>
    </font>
    <font>
      <b/>
      <sz val="10"/>
      <color theme="0"/>
      <name val="Arial"/>
      <family val="2"/>
    </font>
    <font>
      <sz val="8"/>
      <color theme="5" tint="0.39997558519241921"/>
      <name val="Arial"/>
      <family val="2"/>
    </font>
    <font>
      <sz val="8"/>
      <color theme="1"/>
      <name val="Arial"/>
      <family val="2"/>
    </font>
    <font>
      <sz val="8"/>
      <color theme="9"/>
      <name val="Arial"/>
      <family val="2"/>
    </font>
    <font>
      <sz val="8"/>
      <color theme="6" tint="-0.249977111117893"/>
      <name val="Arial"/>
      <family val="2"/>
    </font>
    <font>
      <sz val="8"/>
      <color theme="0"/>
      <name val="Arial"/>
      <family val="2"/>
    </font>
    <font>
      <sz val="9"/>
      <color indexed="81"/>
      <name val="Tahoma"/>
      <family val="2"/>
    </font>
    <font>
      <b/>
      <sz val="9"/>
      <color indexed="81"/>
      <name val="Tahoma"/>
      <family val="2"/>
    </font>
  </fonts>
  <fills count="71">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0"/>
        <bgColor indexed="64"/>
      </patternFill>
    </fill>
    <fill>
      <patternFill patternType="solid">
        <fgColor indexed="43"/>
      </patternFill>
    </fill>
    <fill>
      <patternFill patternType="solid">
        <fgColor indexed="62"/>
        <bgColor indexed="64"/>
      </patternFill>
    </fill>
    <fill>
      <patternFill patternType="solid">
        <fgColor indexed="26"/>
      </patternFill>
    </fill>
    <fill>
      <patternFill patternType="solid">
        <fgColor indexed="56"/>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s>
  <borders count="130">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6"/>
      </left>
      <right/>
      <top style="thin">
        <color theme="6"/>
      </top>
      <bottom/>
      <diagonal/>
    </border>
    <border>
      <left/>
      <right/>
      <top style="thin">
        <color theme="6"/>
      </top>
      <bottom/>
      <diagonal/>
    </border>
    <border>
      <left style="thin">
        <color theme="6"/>
      </left>
      <right/>
      <top/>
      <bottom/>
      <diagonal/>
    </border>
    <border>
      <left style="hair">
        <color theme="6" tint="0.59996337778862885"/>
      </left>
      <right style="hair">
        <color theme="6" tint="0.59996337778862885"/>
      </right>
      <top/>
      <bottom/>
      <diagonal/>
    </border>
    <border>
      <left style="hair">
        <color theme="6" tint="0.59996337778862885"/>
      </left>
      <right/>
      <top/>
      <bottom/>
      <diagonal/>
    </border>
    <border>
      <left style="thin">
        <color theme="6"/>
      </left>
      <right/>
      <top style="thin">
        <color theme="6" tint="0.59996337778862885"/>
      </top>
      <bottom/>
      <diagonal/>
    </border>
    <border>
      <left/>
      <right/>
      <top style="thin">
        <color theme="6" tint="0.59996337778862885"/>
      </top>
      <bottom/>
      <diagonal/>
    </border>
    <border>
      <left style="hair">
        <color theme="6" tint="0.59996337778862885"/>
      </left>
      <right style="hair">
        <color theme="6" tint="0.59996337778862885"/>
      </right>
      <top style="thin">
        <color theme="6" tint="0.59996337778862885"/>
      </top>
      <bottom/>
      <diagonal/>
    </border>
    <border>
      <left style="hair">
        <color theme="6" tint="0.59996337778862885"/>
      </left>
      <right/>
      <top style="thin">
        <color theme="6" tint="0.59996337778862885"/>
      </top>
      <bottom/>
      <diagonal/>
    </border>
    <border>
      <left style="thin">
        <color theme="6" tint="0.59996337778862885"/>
      </left>
      <right style="thin">
        <color theme="6" tint="0.59996337778862885"/>
      </right>
      <top style="thin">
        <color theme="6"/>
      </top>
      <bottom/>
      <diagonal/>
    </border>
    <border>
      <left style="thin">
        <color theme="6" tint="0.59996337778862885"/>
      </left>
      <right/>
      <top style="thin">
        <color theme="6"/>
      </top>
      <bottom/>
      <diagonal/>
    </border>
    <border>
      <left style="thin">
        <color theme="6" tint="0.59996337778862885"/>
      </left>
      <right style="thin">
        <color theme="6" tint="0.59996337778862885"/>
      </right>
      <top/>
      <bottom/>
      <diagonal/>
    </border>
    <border>
      <left style="thin">
        <color theme="6" tint="0.59996337778862885"/>
      </left>
      <right/>
      <top/>
      <bottom/>
      <diagonal/>
    </border>
    <border>
      <left style="thin">
        <color theme="6"/>
      </left>
      <right/>
      <top/>
      <bottom style="thin">
        <color theme="6"/>
      </bottom>
      <diagonal/>
    </border>
    <border>
      <left/>
      <right/>
      <top/>
      <bottom style="thin">
        <color theme="6"/>
      </bottom>
      <diagonal/>
    </border>
    <border>
      <left style="thin">
        <color theme="6" tint="0.59996337778862885"/>
      </left>
      <right style="thin">
        <color theme="6" tint="0.59996337778862885"/>
      </right>
      <top/>
      <bottom style="thin">
        <color theme="6"/>
      </bottom>
      <diagonal/>
    </border>
    <border>
      <left style="thin">
        <color theme="6" tint="0.59996337778862885"/>
      </left>
      <right/>
      <top/>
      <bottom style="thin">
        <color theme="6"/>
      </bottom>
      <diagonal/>
    </border>
    <border>
      <left style="medium">
        <color theme="4"/>
      </left>
      <right/>
      <top style="medium">
        <color theme="4"/>
      </top>
      <bottom/>
      <diagonal/>
    </border>
    <border>
      <left/>
      <right/>
      <top style="medium">
        <color theme="4"/>
      </top>
      <bottom/>
      <diagonal/>
    </border>
    <border>
      <left style="medium">
        <color theme="4"/>
      </left>
      <right/>
      <top/>
      <bottom/>
      <diagonal/>
    </border>
    <border>
      <left style="medium">
        <color theme="4"/>
      </left>
      <right/>
      <top style="thin">
        <color theme="6" tint="0.59996337778862885"/>
      </top>
      <bottom/>
      <diagonal/>
    </border>
    <border>
      <left style="medium">
        <color theme="4"/>
      </left>
      <right/>
      <top/>
      <bottom style="medium">
        <color theme="4"/>
      </bottom>
      <diagonal/>
    </border>
    <border>
      <left/>
      <right/>
      <top/>
      <bottom style="medium">
        <color theme="4"/>
      </bottom>
      <diagonal/>
    </border>
    <border>
      <left style="medium">
        <color theme="9"/>
      </left>
      <right style="medium">
        <color theme="9"/>
      </right>
      <top style="medium">
        <color theme="9"/>
      </top>
      <bottom style="medium">
        <color theme="9"/>
      </bottom>
      <diagonal/>
    </border>
    <border>
      <left style="thin">
        <color theme="6"/>
      </left>
      <right/>
      <top/>
      <bottom style="thin">
        <color theme="6" tint="0.59996337778862885"/>
      </bottom>
      <diagonal/>
    </border>
    <border>
      <left/>
      <right/>
      <top/>
      <bottom style="thin">
        <color theme="6" tint="0.59996337778862885"/>
      </bottom>
      <diagonal/>
    </border>
    <border>
      <left style="hair">
        <color theme="6" tint="0.59996337778862885"/>
      </left>
      <right style="hair">
        <color theme="6" tint="0.59996337778862885"/>
      </right>
      <top/>
      <bottom style="thin">
        <color theme="6" tint="0.59996337778862885"/>
      </bottom>
      <diagonal/>
    </border>
    <border>
      <left style="hair">
        <color theme="6" tint="0.59996337778862885"/>
      </left>
      <right/>
      <top/>
      <bottom style="thin">
        <color theme="6" tint="0.59996337778862885"/>
      </bottom>
      <diagonal/>
    </border>
    <border>
      <left style="thin">
        <color theme="6"/>
      </left>
      <right/>
      <top style="thin">
        <color theme="6" tint="0.59996337778862885"/>
      </top>
      <bottom style="thin">
        <color theme="6" tint="0.59996337778862885"/>
      </bottom>
      <diagonal/>
    </border>
    <border>
      <left/>
      <right/>
      <top style="thin">
        <color theme="6" tint="0.59996337778862885"/>
      </top>
      <bottom style="thin">
        <color theme="6" tint="0.59996337778862885"/>
      </bottom>
      <diagonal/>
    </border>
    <border>
      <left style="hair">
        <color theme="6" tint="0.59996337778862885"/>
      </left>
      <right style="hair">
        <color theme="6" tint="0.59996337778862885"/>
      </right>
      <top style="thin">
        <color theme="6" tint="0.59996337778862885"/>
      </top>
      <bottom style="thin">
        <color theme="6" tint="0.59996337778862885"/>
      </bottom>
      <diagonal/>
    </border>
    <border>
      <left style="hair">
        <color theme="6" tint="0.59996337778862885"/>
      </left>
      <right/>
      <top style="thin">
        <color theme="6" tint="0.59996337778862885"/>
      </top>
      <bottom style="thin">
        <color theme="6" tint="0.59996337778862885"/>
      </bottom>
      <diagonal/>
    </border>
    <border>
      <left style="hair">
        <color theme="6" tint="0.59996337778862885"/>
      </left>
      <right style="hair">
        <color theme="6" tint="0.59996337778862885"/>
      </right>
      <top/>
      <bottom style="thin">
        <color theme="6"/>
      </bottom>
      <diagonal/>
    </border>
    <border>
      <left style="hair">
        <color theme="6" tint="0.59996337778862885"/>
      </left>
      <right/>
      <top/>
      <bottom style="thin">
        <color theme="6"/>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tint="0.59996337778862885"/>
      </left>
      <right style="thin">
        <color theme="6" tint="0.59996337778862885"/>
      </right>
      <top style="thin">
        <color theme="6"/>
      </top>
      <bottom style="thin">
        <color theme="6"/>
      </bottom>
      <diagonal/>
    </border>
    <border>
      <left style="thin">
        <color theme="6" tint="0.59996337778862885"/>
      </left>
      <right/>
      <top style="thin">
        <color theme="6"/>
      </top>
      <bottom style="thin">
        <color theme="6"/>
      </bottom>
      <diagonal/>
    </border>
    <border>
      <left style="medium">
        <color theme="5"/>
      </left>
      <right style="medium">
        <color theme="5"/>
      </right>
      <top style="medium">
        <color theme="5"/>
      </top>
      <bottom style="medium">
        <color theme="5"/>
      </bottom>
      <diagonal/>
    </border>
    <border>
      <left style="thin">
        <color theme="6" tint="0.59996337778862885"/>
      </left>
      <right style="thin">
        <color theme="6" tint="0.59996337778862885"/>
      </right>
      <top/>
      <bottom style="thin">
        <color theme="6" tint="0.59996337778862885"/>
      </bottom>
      <diagonal/>
    </border>
    <border>
      <left style="thin">
        <color theme="6" tint="0.59996337778862885"/>
      </left>
      <right/>
      <top/>
      <bottom style="thin">
        <color theme="6" tint="0.59996337778862885"/>
      </bottom>
      <diagonal/>
    </border>
    <border>
      <left style="thin">
        <color theme="6"/>
      </left>
      <right/>
      <top style="thin">
        <color theme="6"/>
      </top>
      <bottom style="thin">
        <color indexed="64"/>
      </bottom>
      <diagonal/>
    </border>
    <border>
      <left/>
      <right/>
      <top style="thin">
        <color theme="6"/>
      </top>
      <bottom style="thin">
        <color indexed="64"/>
      </bottom>
      <diagonal/>
    </border>
    <border>
      <left style="thin">
        <color theme="6" tint="0.59996337778862885"/>
      </left>
      <right style="thin">
        <color theme="6" tint="0.59996337778862885"/>
      </right>
      <top style="thin">
        <color theme="6"/>
      </top>
      <bottom style="thin">
        <color indexed="64"/>
      </bottom>
      <diagonal/>
    </border>
    <border>
      <left style="thin">
        <color theme="6" tint="0.59996337778862885"/>
      </left>
      <right/>
      <top style="thin">
        <color theme="6"/>
      </top>
      <bottom style="thin">
        <color indexed="64"/>
      </bottom>
      <diagonal/>
    </border>
    <border>
      <left style="thin">
        <color theme="6"/>
      </left>
      <right/>
      <top style="thin">
        <color indexed="64"/>
      </top>
      <bottom style="thin">
        <color theme="6"/>
      </bottom>
      <diagonal/>
    </border>
    <border>
      <left/>
      <right/>
      <top style="thin">
        <color indexed="64"/>
      </top>
      <bottom style="thin">
        <color theme="6"/>
      </bottom>
      <diagonal/>
    </border>
    <border>
      <left style="thin">
        <color theme="6" tint="0.59996337778862885"/>
      </left>
      <right style="thin">
        <color theme="6" tint="0.59996337778862885"/>
      </right>
      <top style="thin">
        <color indexed="64"/>
      </top>
      <bottom style="thin">
        <color theme="6"/>
      </bottom>
      <diagonal/>
    </border>
    <border>
      <left style="thin">
        <color theme="6" tint="0.59996337778862885"/>
      </left>
      <right/>
      <top style="thin">
        <color indexed="64"/>
      </top>
      <bottom style="thin">
        <color theme="6"/>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style="thin">
        <color indexed="64"/>
      </top>
      <bottom style="thin">
        <color auto="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6"/>
      </top>
      <bottom/>
      <diagonal/>
    </border>
    <border>
      <left style="thin">
        <color theme="0" tint="-0.14996795556505021"/>
      </left>
      <right style="thin">
        <color theme="0" tint="-0.14996795556505021"/>
      </right>
      <top style="thin">
        <color theme="6" tint="0.59996337778862885"/>
      </top>
      <bottom/>
      <diagonal/>
    </border>
    <border>
      <left style="thin">
        <color theme="0" tint="-0.14996795556505021"/>
      </left>
      <right style="thin">
        <color theme="0" tint="-0.14996795556505021"/>
      </right>
      <top style="thin">
        <color indexed="64"/>
      </top>
      <bottom/>
      <diagonal/>
    </border>
    <border>
      <left/>
      <right style="thin">
        <color theme="6"/>
      </right>
      <top style="thin">
        <color theme="6"/>
      </top>
      <bottom/>
      <diagonal/>
    </border>
    <border>
      <left/>
      <right style="hair">
        <color theme="6" tint="0.59996337778862885"/>
      </right>
      <top/>
      <bottom/>
      <diagonal/>
    </border>
    <border>
      <left/>
      <right style="thin">
        <color theme="6"/>
      </right>
      <top/>
      <bottom/>
      <diagonal/>
    </border>
    <border>
      <left/>
      <right style="hair">
        <color theme="6" tint="0.59996337778862885"/>
      </right>
      <top style="thin">
        <color theme="6" tint="0.59996337778862885"/>
      </top>
      <bottom/>
      <diagonal/>
    </border>
    <border>
      <left/>
      <right style="thin">
        <color theme="6"/>
      </right>
      <top style="thin">
        <color theme="6" tint="0.59996337778862885"/>
      </top>
      <bottom/>
      <diagonal/>
    </border>
    <border>
      <left/>
      <right style="thin">
        <color theme="6" tint="0.59996337778862885"/>
      </right>
      <top style="thin">
        <color theme="6"/>
      </top>
      <bottom/>
      <diagonal/>
    </border>
    <border>
      <left/>
      <right style="thin">
        <color theme="6" tint="0.59996337778862885"/>
      </right>
      <top/>
      <bottom/>
      <diagonal/>
    </border>
    <border>
      <left/>
      <right style="thin">
        <color theme="6" tint="0.59996337778862885"/>
      </right>
      <top/>
      <bottom style="thin">
        <color theme="6"/>
      </bottom>
      <diagonal/>
    </border>
    <border>
      <left/>
      <right style="thin">
        <color theme="6"/>
      </right>
      <top/>
      <bottom style="thin">
        <color theme="6"/>
      </bottom>
      <diagonal/>
    </border>
    <border>
      <left style="medium">
        <color theme="5"/>
      </left>
      <right style="medium">
        <color theme="5"/>
      </right>
      <top style="medium">
        <color theme="5"/>
      </top>
      <bottom/>
      <diagonal/>
    </border>
    <border>
      <left/>
      <right style="medium">
        <color theme="9"/>
      </right>
      <top style="medium">
        <color theme="9"/>
      </top>
      <bottom/>
      <diagonal/>
    </border>
    <border>
      <left style="medium">
        <color theme="9"/>
      </left>
      <right/>
      <top/>
      <bottom/>
      <diagonal/>
    </border>
    <border>
      <left style="medium">
        <color theme="5"/>
      </left>
      <right style="medium">
        <color theme="5"/>
      </right>
      <top/>
      <bottom/>
      <diagonal/>
    </border>
    <border>
      <left/>
      <right style="medium">
        <color theme="9"/>
      </right>
      <top/>
      <bottom/>
      <diagonal/>
    </border>
    <border>
      <left style="medium">
        <color theme="9"/>
      </left>
      <right/>
      <top/>
      <bottom style="thin">
        <color theme="6" tint="0.59996337778862885"/>
      </bottom>
      <diagonal/>
    </border>
    <border>
      <left/>
      <right style="thin">
        <color theme="6"/>
      </right>
      <top/>
      <bottom style="thin">
        <color theme="6" tint="0.59996337778862885"/>
      </bottom>
      <diagonal/>
    </border>
    <border>
      <left style="medium">
        <color theme="5"/>
      </left>
      <right style="medium">
        <color theme="5"/>
      </right>
      <top style="thin">
        <color theme="6" tint="0.59996337778862885"/>
      </top>
      <bottom/>
      <diagonal/>
    </border>
    <border>
      <left/>
      <right style="medium">
        <color theme="9"/>
      </right>
      <top style="thin">
        <color theme="6" tint="0.59996337778862885"/>
      </top>
      <bottom/>
      <diagonal/>
    </border>
    <border>
      <left style="medium">
        <color theme="5"/>
      </left>
      <right style="medium">
        <color theme="5"/>
      </right>
      <top/>
      <bottom style="medium">
        <color theme="5"/>
      </bottom>
      <diagonal/>
    </border>
    <border>
      <left/>
      <right style="medium">
        <color theme="9"/>
      </right>
      <top/>
      <bottom style="medium">
        <color theme="9"/>
      </bottom>
      <diagonal/>
    </border>
    <border>
      <left/>
      <right style="hair">
        <color theme="6" tint="0.59996337778862885"/>
      </right>
      <top/>
      <bottom style="thin">
        <color theme="6"/>
      </bottom>
      <diagonal/>
    </border>
    <border>
      <left/>
      <right style="hair">
        <color theme="6" tint="0.59996337778862885"/>
      </right>
      <top/>
      <bottom style="thin">
        <color theme="6" tint="0.59996337778862885"/>
      </bottom>
      <diagonal/>
    </border>
    <border>
      <left/>
      <right style="hair">
        <color theme="6" tint="0.59996337778862885"/>
      </right>
      <top style="thin">
        <color theme="6" tint="0.59996337778862885"/>
      </top>
      <bottom style="thin">
        <color theme="6" tint="0.59996337778862885"/>
      </bottom>
      <diagonal/>
    </border>
    <border>
      <left/>
      <right style="thin">
        <color theme="6"/>
      </right>
      <top style="thin">
        <color theme="6" tint="0.59996337778862885"/>
      </top>
      <bottom style="thin">
        <color theme="6" tint="0.59996337778862885"/>
      </bottom>
      <diagonal/>
    </border>
    <border>
      <left/>
      <right style="medium">
        <color theme="9"/>
      </right>
      <top style="medium">
        <color theme="9"/>
      </top>
      <bottom style="medium">
        <color theme="9"/>
      </bottom>
      <diagonal/>
    </border>
    <border>
      <left/>
      <right style="thin">
        <color theme="6" tint="0.59996337778862885"/>
      </right>
      <top style="thin">
        <color theme="6"/>
      </top>
      <bottom style="thin">
        <color theme="6"/>
      </bottom>
      <diagonal/>
    </border>
    <border>
      <left/>
      <right style="thin">
        <color theme="6"/>
      </right>
      <top style="thin">
        <color theme="6"/>
      </top>
      <bottom style="thin">
        <color theme="6"/>
      </bottom>
      <diagonal/>
    </border>
    <border>
      <left/>
      <right style="thin">
        <color theme="0" tint="-0.499984740745262"/>
      </right>
      <top/>
      <bottom/>
      <diagonal/>
    </border>
    <border>
      <left/>
      <right style="thin">
        <color theme="0" tint="-0.499984740745262"/>
      </right>
      <top style="thin">
        <color theme="6" tint="0.59996337778862885"/>
      </top>
      <bottom/>
      <diagonal/>
    </border>
    <border>
      <left/>
      <right style="thin">
        <color theme="6" tint="0.59996337778862885"/>
      </right>
      <top style="thin">
        <color theme="6" tint="0.59996337778862885"/>
      </top>
      <bottom/>
      <diagonal/>
    </border>
    <border>
      <left/>
      <right style="thin">
        <color theme="0" tint="-0.499984740745262"/>
      </right>
      <top/>
      <bottom style="thin">
        <color theme="6" tint="0.59996337778862885"/>
      </bottom>
      <diagonal/>
    </border>
    <border>
      <left/>
      <right style="thin">
        <color theme="6" tint="0.59996337778862885"/>
      </right>
      <top/>
      <bottom style="thin">
        <color theme="6" tint="0.59996337778862885"/>
      </bottom>
      <diagonal/>
    </border>
    <border>
      <left/>
      <right style="thin">
        <color theme="0" tint="-0.499984740745262"/>
      </right>
      <top/>
      <bottom style="thin">
        <color theme="6"/>
      </bottom>
      <diagonal/>
    </border>
    <border>
      <left/>
      <right style="thin">
        <color theme="0" tint="-0.499984740745262"/>
      </right>
      <top style="thin">
        <color theme="6"/>
      </top>
      <bottom style="thin">
        <color theme="6"/>
      </bottom>
      <diagonal/>
    </border>
    <border>
      <left/>
      <right style="thin">
        <color theme="0" tint="-0.499984740745262"/>
      </right>
      <top style="thin">
        <color theme="6"/>
      </top>
      <bottom style="thin">
        <color indexed="64"/>
      </bottom>
      <diagonal/>
    </border>
    <border>
      <left/>
      <right style="thin">
        <color theme="6" tint="0.59996337778862885"/>
      </right>
      <top style="thin">
        <color theme="6"/>
      </top>
      <bottom style="thin">
        <color indexed="64"/>
      </bottom>
      <diagonal/>
    </border>
    <border>
      <left/>
      <right style="thin">
        <color theme="6"/>
      </right>
      <top style="thin">
        <color theme="6"/>
      </top>
      <bottom style="thin">
        <color indexed="64"/>
      </bottom>
      <diagonal/>
    </border>
    <border>
      <left/>
      <right style="thin">
        <color theme="0" tint="-0.499984740745262"/>
      </right>
      <top style="thin">
        <color indexed="64"/>
      </top>
      <bottom style="thin">
        <color theme="6"/>
      </bottom>
      <diagonal/>
    </border>
    <border>
      <left/>
      <right style="thin">
        <color theme="6" tint="0.59996337778862885"/>
      </right>
      <top style="thin">
        <color indexed="64"/>
      </top>
      <bottom style="thin">
        <color theme="6"/>
      </bottom>
      <diagonal/>
    </border>
    <border>
      <left/>
      <right style="thin">
        <color theme="6"/>
      </right>
      <top style="thin">
        <color indexed="64"/>
      </top>
      <bottom style="thin">
        <color theme="6"/>
      </bottom>
      <diagonal/>
    </border>
    <border>
      <left/>
      <right style="thin">
        <color theme="0" tint="-0.499984740745262"/>
      </right>
      <top/>
      <bottom style="thin">
        <color indexed="64"/>
      </bottom>
      <diagonal/>
    </border>
    <border>
      <left style="thin">
        <color indexed="64"/>
      </left>
      <right/>
      <top style="thin">
        <color theme="6" tint="0.59996337778862885"/>
      </top>
      <bottom/>
      <diagonal/>
    </border>
    <border>
      <left style="thin">
        <color indexed="64"/>
      </left>
      <right/>
      <top style="thin">
        <color auto="1"/>
      </top>
      <bottom/>
      <diagonal/>
    </border>
    <border>
      <left/>
      <right style="thin">
        <color indexed="64"/>
      </right>
      <top style="thin">
        <color indexed="64"/>
      </top>
      <bottom/>
      <diagonal/>
    </border>
    <border>
      <left/>
      <right style="thin">
        <color theme="0" tint="-0.499984740745262"/>
      </right>
      <top style="thin">
        <color indexed="64"/>
      </top>
      <bottom/>
      <diagonal/>
    </border>
  </borders>
  <cellStyleXfs count="981">
    <xf numFmtId="0" fontId="0" fillId="0" borderId="0"/>
    <xf numFmtId="43" fontId="4"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6"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3" fillId="0" borderId="0"/>
    <xf numFmtId="0" fontId="2" fillId="0" borderId="0"/>
    <xf numFmtId="44" fontId="3"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 fillId="11" borderId="0" applyNumberFormat="0" applyBorder="0" applyAlignment="0" applyProtection="0"/>
    <xf numFmtId="0" fontId="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 fillId="15" borderId="0" applyNumberFormat="0" applyBorder="0" applyAlignment="0" applyProtection="0"/>
    <xf numFmtId="0" fontId="4"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1" fillId="19" borderId="0" applyNumberFormat="0" applyBorder="0" applyAlignment="0" applyProtection="0"/>
    <xf numFmtId="0" fontId="4"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 fillId="23" borderId="0" applyNumberFormat="0" applyBorder="0" applyAlignment="0" applyProtection="0"/>
    <xf numFmtId="0" fontId="4"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 fillId="27" borderId="0" applyNumberFormat="0" applyBorder="0" applyAlignment="0" applyProtection="0"/>
    <xf numFmtId="0" fontId="4"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1" fillId="31" borderId="0" applyNumberFormat="0" applyBorder="0" applyAlignment="0" applyProtection="0"/>
    <xf numFmtId="0" fontId="4"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 fillId="12" borderId="0" applyNumberFormat="0" applyBorder="0" applyAlignment="0" applyProtection="0"/>
    <xf numFmtId="0" fontId="4"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1" fillId="16" borderId="0" applyNumberFormat="0" applyBorder="0" applyAlignment="0" applyProtection="0"/>
    <xf numFmtId="0" fontId="4"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1" fillId="20" borderId="0" applyNumberFormat="0" applyBorder="0" applyAlignment="0" applyProtection="0"/>
    <xf numFmtId="0" fontId="4"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 fillId="24" borderId="0" applyNumberFormat="0" applyBorder="0" applyAlignment="0" applyProtection="0"/>
    <xf numFmtId="0" fontId="4"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 fillId="28" borderId="0" applyNumberFormat="0" applyBorder="0" applyAlignment="0" applyProtection="0"/>
    <xf numFmtId="0" fontId="4"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1" fillId="32" borderId="0" applyNumberFormat="0" applyBorder="0" applyAlignment="0" applyProtection="0"/>
    <xf numFmtId="0" fontId="4" fillId="44" borderId="0" applyNumberFormat="0" applyBorder="0" applyAlignment="0" applyProtection="0"/>
    <xf numFmtId="0" fontId="21" fillId="13"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1" fillId="17"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1" fillId="2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1" fillId="2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1" fillId="29"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1" fillId="33"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1" fillId="1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1" fillId="14"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1" fillId="1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1" fillId="22"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1" fillId="26"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1" fillId="30"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12" fillId="4"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6" fillId="7" borderId="8"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30" fillId="0" borderId="0" applyAlignment="0"/>
    <xf numFmtId="0" fontId="18" fillId="8" borderId="11" applyNumberFormat="0" applyAlignment="0" applyProtection="0"/>
    <xf numFmtId="0" fontId="31" fillId="54" borderId="14" applyNumberFormat="0" applyAlignment="0" applyProtection="0"/>
    <xf numFmtId="0" fontId="31" fillId="54" borderId="14" applyNumberFormat="0" applyAlignment="0" applyProtection="0"/>
    <xf numFmtId="0" fontId="31" fillId="54" borderId="14" applyNumberFormat="0" applyAlignment="0" applyProtection="0"/>
    <xf numFmtId="0" fontId="32" fillId="55" borderId="0" applyAlignment="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0" fontId="20"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6" fontId="36" fillId="0" borderId="0" applyFill="0" applyBorder="0" applyProtection="0"/>
    <xf numFmtId="167" fontId="36" fillId="0" borderId="0" applyFill="0" applyBorder="0" applyProtection="0"/>
    <xf numFmtId="168" fontId="37" fillId="0" borderId="0" applyFill="0" applyBorder="0" applyProtection="0"/>
    <xf numFmtId="169" fontId="37" fillId="0" borderId="0" applyFill="0" applyBorder="0" applyProtection="0"/>
    <xf numFmtId="40" fontId="37" fillId="0" borderId="0" applyFill="0" applyBorder="0" applyProtection="0"/>
    <xf numFmtId="170" fontId="37" fillId="0" borderId="0" applyFill="0" applyBorder="0" applyProtection="0"/>
    <xf numFmtId="0" fontId="37" fillId="0" borderId="0" applyNumberFormat="0" applyFill="0" applyBorder="0" applyProtection="0"/>
    <xf numFmtId="1" fontId="36" fillId="0" borderId="0" applyFill="0" applyBorder="0" applyProtection="0">
      <alignment horizontal="center"/>
    </xf>
    <xf numFmtId="168" fontId="36" fillId="0" borderId="0" applyFill="0" applyBorder="0" applyProtection="0"/>
    <xf numFmtId="0" fontId="38" fillId="0" borderId="0" applyNumberFormat="0" applyFill="0" applyBorder="0" applyProtection="0"/>
    <xf numFmtId="0" fontId="36" fillId="0" borderId="0" applyNumberFormat="0" applyFill="0" applyBorder="0" applyAlignment="0" applyProtection="0"/>
    <xf numFmtId="169" fontId="36" fillId="0" borderId="0" applyFill="0" applyBorder="0" applyProtection="0"/>
    <xf numFmtId="40" fontId="36" fillId="0" borderId="0" applyFill="0" applyBorder="0" applyProtection="0"/>
    <xf numFmtId="0" fontId="11" fillId="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0" fontId="36" fillId="0" borderId="0" applyFill="0" applyBorder="0" applyProtection="0"/>
    <xf numFmtId="0" fontId="36" fillId="0" borderId="0" applyNumberFormat="0" applyFill="0" applyBorder="0" applyProtection="0"/>
    <xf numFmtId="171" fontId="36" fillId="0" borderId="0" applyFill="0" applyBorder="0" applyProtection="0">
      <alignment horizontal="right"/>
    </xf>
    <xf numFmtId="0" fontId="8" fillId="0" borderId="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9" fillId="0" borderId="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10" fillId="0" borderId="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1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4" fillId="6" borderId="8"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4" fillId="0" borderId="0" applyAlignment="0"/>
    <xf numFmtId="0" fontId="17" fillId="0" borderId="1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3" fillId="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7" borderId="0" applyAlignment="0"/>
    <xf numFmtId="0" fontId="48" fillId="34" borderId="0" applyAlignment="0"/>
    <xf numFmtId="0" fontId="49" fillId="0" borderId="0" applyAlignment="0"/>
    <xf numFmtId="0" fontId="1" fillId="0" borderId="0"/>
    <xf numFmtId="0" fontId="33" fillId="0" borderId="0"/>
    <xf numFmtId="0" fontId="2" fillId="0" borderId="0"/>
    <xf numFmtId="0" fontId="2" fillId="0" borderId="0"/>
    <xf numFmtId="0" fontId="3" fillId="0" borderId="0"/>
    <xf numFmtId="0" fontId="34"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2"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1" fillId="9" borderId="12"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15" fillId="7" borderId="9"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9" fontId="3"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0" fontId="51" fillId="59" borderId="0" applyAlignment="0"/>
    <xf numFmtId="0" fontId="52" fillId="0" borderId="0" applyAlignment="0"/>
    <xf numFmtId="0" fontId="53" fillId="0" borderId="0" applyAlignment="0"/>
    <xf numFmtId="0" fontId="54" fillId="0" borderId="0" applyAlignment="0"/>
    <xf numFmtId="0" fontId="55" fillId="0" borderId="0" applyAlignment="0"/>
    <xf numFmtId="0" fontId="56" fillId="0" borderId="0" applyAlignment="0"/>
    <xf numFmtId="0" fontId="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Alignment="0"/>
    <xf numFmtId="0" fontId="54" fillId="0" borderId="0" applyAlignment="0">
      <alignment wrapText="1"/>
    </xf>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4" fontId="1" fillId="0" borderId="0" applyFont="0" applyFill="0" applyBorder="0" applyAlignment="0" applyProtection="0"/>
  </cellStyleXfs>
  <cellXfs count="522">
    <xf numFmtId="0" fontId="0" fillId="0" borderId="0" xfId="0"/>
    <xf numFmtId="0" fontId="3" fillId="0" borderId="0" xfId="2" applyFont="1" applyFill="1" applyBorder="1"/>
    <xf numFmtId="0" fontId="3" fillId="0" borderId="0" xfId="29" applyFont="1" applyFill="1"/>
    <xf numFmtId="43" fontId="3" fillId="0" borderId="0" xfId="8" applyFont="1" applyFill="1"/>
    <xf numFmtId="0" fontId="24" fillId="0" borderId="0" xfId="28" applyFont="1" applyFill="1" applyBorder="1"/>
    <xf numFmtId="43" fontId="3" fillId="0" borderId="0" xfId="29" applyNumberFormat="1" applyFont="1" applyFill="1"/>
    <xf numFmtId="0" fontId="3" fillId="0" borderId="22" xfId="28" applyFont="1" applyFill="1" applyBorder="1"/>
    <xf numFmtId="0" fontId="3" fillId="0" borderId="22" xfId="28" applyFont="1" applyFill="1" applyBorder="1" applyAlignment="1">
      <alignment horizontal="center"/>
    </xf>
    <xf numFmtId="16" fontId="3" fillId="0" borderId="22" xfId="28" applyNumberFormat="1" applyFont="1" applyFill="1" applyBorder="1" applyAlignment="1">
      <alignment horizontal="center"/>
    </xf>
    <xf numFmtId="1" fontId="3" fillId="0" borderId="0" xfId="28" applyNumberFormat="1" applyFont="1" applyFill="1" applyAlignment="1">
      <alignment horizontal="center"/>
    </xf>
    <xf numFmtId="0" fontId="22" fillId="0" borderId="22" xfId="28" applyFont="1" applyFill="1" applyBorder="1"/>
    <xf numFmtId="1" fontId="22" fillId="0" borderId="22" xfId="28" applyNumberFormat="1" applyFont="1" applyFill="1" applyBorder="1" applyAlignment="1">
      <alignment horizontal="center"/>
    </xf>
    <xf numFmtId="0" fontId="22" fillId="0" borderId="0" xfId="28" applyFont="1" applyFill="1"/>
    <xf numFmtId="44" fontId="22" fillId="0" borderId="0" xfId="30" applyFont="1" applyFill="1" applyAlignment="1">
      <alignment horizontal="center"/>
    </xf>
    <xf numFmtId="0" fontId="22" fillId="0" borderId="22" xfId="28" applyFont="1" applyFill="1" applyBorder="1" applyAlignment="1">
      <alignment horizontal="center"/>
    </xf>
    <xf numFmtId="0" fontId="24" fillId="0" borderId="0" xfId="28" applyFont="1" applyFill="1"/>
    <xf numFmtId="0" fontId="22" fillId="0" borderId="22" xfId="28" applyFont="1" applyFill="1" applyBorder="1" applyAlignment="1">
      <alignment horizontal="center" wrapText="1"/>
    </xf>
    <xf numFmtId="0" fontId="3" fillId="0" borderId="0" xfId="28" applyFont="1" applyFill="1"/>
    <xf numFmtId="0" fontId="25" fillId="0" borderId="0" xfId="28" applyFont="1" applyFill="1" applyBorder="1"/>
    <xf numFmtId="0" fontId="24" fillId="0" borderId="22" xfId="28" applyFont="1" applyFill="1" applyBorder="1"/>
    <xf numFmtId="1" fontId="26" fillId="0" borderId="0" xfId="28" applyNumberFormat="1" applyFont="1" applyFill="1" applyAlignment="1">
      <alignment horizontal="center"/>
    </xf>
    <xf numFmtId="0" fontId="22" fillId="0" borderId="22" xfId="28" applyFont="1" applyFill="1" applyBorder="1" applyAlignment="1">
      <alignment wrapText="1"/>
    </xf>
    <xf numFmtId="1" fontId="23" fillId="0" borderId="0" xfId="28" applyNumberFormat="1" applyFont="1" applyFill="1" applyAlignment="1">
      <alignment horizontal="center"/>
    </xf>
    <xf numFmtId="0" fontId="3" fillId="0" borderId="0" xfId="28" applyFont="1" applyFill="1" applyBorder="1"/>
    <xf numFmtId="1" fontId="3" fillId="0" borderId="0" xfId="28" applyNumberFormat="1" applyFont="1" applyFill="1" applyBorder="1" applyAlignment="1">
      <alignment horizontal="center"/>
    </xf>
    <xf numFmtId="0" fontId="25" fillId="0" borderId="22" xfId="28" applyFont="1" applyFill="1" applyBorder="1"/>
    <xf numFmtId="0" fontId="22" fillId="0" borderId="0" xfId="28" applyFont="1" applyFill="1" applyAlignment="1">
      <alignment horizontal="right"/>
    </xf>
    <xf numFmtId="0" fontId="3" fillId="0" borderId="0" xfId="28" applyFont="1" applyFill="1" applyAlignment="1">
      <alignment horizontal="center"/>
    </xf>
    <xf numFmtId="0" fontId="23" fillId="0" borderId="0" xfId="28" applyFont="1" applyFill="1" applyBorder="1" applyAlignment="1">
      <alignment shrinkToFit="1"/>
    </xf>
    <xf numFmtId="0" fontId="3" fillId="0" borderId="0" xfId="28" applyFont="1" applyFill="1" applyBorder="1" applyAlignment="1">
      <alignment horizontal="center" shrinkToFit="1"/>
    </xf>
    <xf numFmtId="0" fontId="3" fillId="0" borderId="0" xfId="29" applyFont="1" applyFill="1" applyAlignment="1">
      <alignment horizontal="center"/>
    </xf>
    <xf numFmtId="1" fontId="3" fillId="2" borderId="22" xfId="28" applyNumberFormat="1" applyFont="1" applyFill="1" applyBorder="1" applyAlignment="1">
      <alignment horizontal="center"/>
    </xf>
    <xf numFmtId="1" fontId="22" fillId="2" borderId="22" xfId="28" applyNumberFormat="1" applyFont="1" applyFill="1" applyBorder="1" applyAlignment="1">
      <alignment horizontal="center"/>
    </xf>
    <xf numFmtId="0" fontId="3" fillId="0" borderId="0" xfId="2" applyFont="1"/>
    <xf numFmtId="0" fontId="3" fillId="0" borderId="0" xfId="2" applyFont="1" applyFill="1"/>
    <xf numFmtId="0" fontId="61" fillId="0" borderId="0" xfId="2" applyFont="1" applyBorder="1"/>
    <xf numFmtId="0" fontId="3" fillId="0" borderId="0" xfId="2" applyFont="1" applyBorder="1"/>
    <xf numFmtId="164" fontId="3" fillId="0" borderId="0" xfId="2" applyNumberFormat="1" applyFont="1"/>
    <xf numFmtId="164" fontId="3" fillId="0" borderId="2" xfId="2" applyNumberFormat="1" applyFont="1" applyBorder="1"/>
    <xf numFmtId="17" fontId="22" fillId="0" borderId="1" xfId="2" applyNumberFormat="1" applyFont="1" applyFill="1" applyBorder="1" applyAlignment="1">
      <alignment horizontal="center"/>
    </xf>
    <xf numFmtId="17" fontId="22" fillId="0" borderId="0" xfId="2" applyNumberFormat="1" applyFont="1" applyFill="1" applyBorder="1" applyAlignment="1">
      <alignment horizontal="center"/>
    </xf>
    <xf numFmtId="0" fontId="3" fillId="0" borderId="2" xfId="2" applyFont="1" applyFill="1" applyBorder="1" applyAlignment="1">
      <alignment horizontal="center"/>
    </xf>
    <xf numFmtId="0" fontId="3" fillId="0" borderId="0" xfId="2" applyFont="1" applyFill="1" applyBorder="1" applyAlignment="1">
      <alignment horizontal="center"/>
    </xf>
    <xf numFmtId="0" fontId="22" fillId="0" borderId="0" xfId="2" applyFont="1" applyFill="1" applyBorder="1"/>
    <xf numFmtId="164" fontId="3" fillId="2" borderId="4" xfId="1" applyNumberFormat="1" applyFont="1" applyFill="1" applyBorder="1" applyAlignment="1">
      <alignment horizontal="center"/>
    </xf>
    <xf numFmtId="164" fontId="3" fillId="0" borderId="0" xfId="1" applyNumberFormat="1" applyFont="1" applyFill="1" applyBorder="1" applyAlignment="1">
      <alignment horizontal="center"/>
    </xf>
    <xf numFmtId="0" fontId="22" fillId="0" borderId="3" xfId="2" applyFont="1" applyFill="1" applyBorder="1"/>
    <xf numFmtId="164" fontId="22" fillId="0" borderId="3" xfId="2" applyNumberFormat="1" applyFont="1" applyFill="1" applyBorder="1"/>
    <xf numFmtId="164" fontId="22" fillId="0" borderId="0" xfId="2" applyNumberFormat="1" applyFont="1" applyFill="1" applyBorder="1"/>
    <xf numFmtId="0" fontId="22" fillId="0" borderId="0" xfId="2" applyFont="1" applyBorder="1"/>
    <xf numFmtId="5" fontId="22" fillId="0" borderId="0" xfId="2" applyNumberFormat="1" applyFont="1" applyFill="1" applyBorder="1"/>
    <xf numFmtId="0" fontId="22" fillId="0" borderId="0" xfId="2" applyFont="1"/>
    <xf numFmtId="5" fontId="3" fillId="0" borderId="0" xfId="2" applyNumberFormat="1" applyFont="1" applyFill="1" applyBorder="1"/>
    <xf numFmtId="0" fontId="25" fillId="0" borderId="0" xfId="2" applyFont="1" applyFill="1" applyBorder="1"/>
    <xf numFmtId="164" fontId="3" fillId="2" borderId="4" xfId="1" applyNumberFormat="1" applyFont="1" applyFill="1" applyBorder="1"/>
    <xf numFmtId="164" fontId="3" fillId="0" borderId="0" xfId="1" applyNumberFormat="1" applyFont="1" applyFill="1" applyBorder="1"/>
    <xf numFmtId="164" fontId="3" fillId="0" borderId="0" xfId="1" applyNumberFormat="1" applyFont="1" applyBorder="1"/>
    <xf numFmtId="0" fontId="25" fillId="0" borderId="0" xfId="2" applyFont="1" applyBorder="1"/>
    <xf numFmtId="164" fontId="22" fillId="0" borderId="1" xfId="2" applyNumberFormat="1" applyFont="1" applyBorder="1"/>
    <xf numFmtId="164" fontId="22" fillId="0" borderId="2" xfId="2" applyNumberFormat="1" applyFont="1" applyFill="1" applyBorder="1"/>
    <xf numFmtId="0" fontId="22" fillId="0" borderId="0" xfId="29" applyFont="1" applyFill="1"/>
    <xf numFmtId="43" fontId="22" fillId="0" borderId="3" xfId="1" applyFont="1" applyFill="1" applyBorder="1"/>
    <xf numFmtId="44" fontId="22" fillId="0" borderId="0" xfId="980" applyFont="1" applyFill="1" applyBorder="1"/>
    <xf numFmtId="43" fontId="22" fillId="0" borderId="0" xfId="1" applyFont="1" applyFill="1" applyBorder="1"/>
    <xf numFmtId="164" fontId="3" fillId="2" borderId="22" xfId="1" applyNumberFormat="1" applyFont="1" applyFill="1" applyBorder="1"/>
    <xf numFmtId="164" fontId="3" fillId="2" borderId="22" xfId="1" applyNumberFormat="1" applyFont="1" applyFill="1" applyBorder="1" applyAlignment="1">
      <alignment horizontal="center"/>
    </xf>
    <xf numFmtId="0" fontId="68" fillId="64" borderId="0" xfId="0" applyFont="1" applyFill="1"/>
    <xf numFmtId="0" fontId="63" fillId="63" borderId="25" xfId="0" applyFont="1" applyFill="1" applyBorder="1"/>
    <xf numFmtId="0" fontId="63" fillId="63" borderId="26" xfId="0" applyFont="1" applyFill="1" applyBorder="1"/>
    <xf numFmtId="164" fontId="63" fillId="63" borderId="26" xfId="317" applyNumberFormat="1" applyFont="1" applyFill="1" applyBorder="1"/>
    <xf numFmtId="0" fontId="63" fillId="0" borderId="0" xfId="0" applyFont="1"/>
    <xf numFmtId="164" fontId="63" fillId="0" borderId="0" xfId="317" applyNumberFormat="1" applyFont="1"/>
    <xf numFmtId="0" fontId="63" fillId="0" borderId="38" xfId="0" applyFont="1" applyBorder="1"/>
    <xf numFmtId="0" fontId="63" fillId="0" borderId="39" xfId="0" applyFont="1" applyBorder="1"/>
    <xf numFmtId="43" fontId="63" fillId="0" borderId="39" xfId="0" applyNumberFormat="1" applyFont="1" applyBorder="1"/>
    <xf numFmtId="0" fontId="63" fillId="0" borderId="40" xfId="0" applyFont="1" applyBorder="1"/>
    <xf numFmtId="164" fontId="63" fillId="0" borderId="41" xfId="317" applyNumberFormat="1" applyFont="1" applyBorder="1"/>
    <xf numFmtId="43" fontId="63" fillId="0" borderId="0" xfId="0" applyNumberFormat="1" applyFont="1"/>
    <xf numFmtId="164" fontId="63" fillId="0" borderId="0" xfId="0" applyNumberFormat="1" applyFont="1"/>
    <xf numFmtId="0" fontId="63" fillId="65" borderId="76" xfId="0" applyFont="1" applyFill="1" applyBorder="1"/>
    <xf numFmtId="0" fontId="63" fillId="65" borderId="77" xfId="0" applyFont="1" applyFill="1" applyBorder="1"/>
    <xf numFmtId="0" fontId="63" fillId="0" borderId="2" xfId="0" applyFont="1" applyBorder="1"/>
    <xf numFmtId="43" fontId="63" fillId="0" borderId="2" xfId="0" applyNumberFormat="1" applyFont="1" applyBorder="1"/>
    <xf numFmtId="0" fontId="63" fillId="65" borderId="78" xfId="0" applyFont="1" applyFill="1" applyBorder="1"/>
    <xf numFmtId="0" fontId="63" fillId="0" borderId="79" xfId="0" applyFont="1" applyBorder="1"/>
    <xf numFmtId="43" fontId="63" fillId="0" borderId="79" xfId="0" applyNumberFormat="1" applyFont="1" applyBorder="1"/>
    <xf numFmtId="43" fontId="63" fillId="0" borderId="0" xfId="317" applyFont="1"/>
    <xf numFmtId="0" fontId="81" fillId="0" borderId="0" xfId="0" applyFont="1"/>
    <xf numFmtId="164" fontId="81" fillId="0" borderId="0" xfId="0" applyNumberFormat="1" applyFont="1"/>
    <xf numFmtId="164" fontId="81" fillId="0" borderId="36" xfId="0" applyNumberFormat="1" applyFont="1" applyBorder="1"/>
    <xf numFmtId="164" fontId="81" fillId="0" borderId="37" xfId="0" applyNumberFormat="1" applyFont="1" applyBorder="1"/>
    <xf numFmtId="43" fontId="81" fillId="0" borderId="0" xfId="317" applyFont="1"/>
    <xf numFmtId="43" fontId="81" fillId="0" borderId="36" xfId="317" applyFont="1" applyBorder="1"/>
    <xf numFmtId="43" fontId="81" fillId="0" borderId="37" xfId="317" applyFont="1" applyBorder="1"/>
    <xf numFmtId="0" fontId="65" fillId="0" borderId="0" xfId="0" applyFont="1"/>
    <xf numFmtId="0" fontId="66" fillId="0" borderId="0" xfId="0" applyFont="1"/>
    <xf numFmtId="164" fontId="0" fillId="0" borderId="0" xfId="317" applyNumberFormat="1" applyFont="1"/>
    <xf numFmtId="164" fontId="85" fillId="66" borderId="0" xfId="0" applyNumberFormat="1" applyFont="1" applyFill="1"/>
    <xf numFmtId="164" fontId="85" fillId="66" borderId="0" xfId="317" applyNumberFormat="1" applyFont="1" applyFill="1"/>
    <xf numFmtId="164" fontId="63" fillId="0" borderId="31" xfId="317" applyNumberFormat="1" applyFont="1" applyBorder="1"/>
    <xf numFmtId="164" fontId="63" fillId="0" borderId="31" xfId="0" applyNumberFormat="1" applyFont="1" applyBorder="1"/>
    <xf numFmtId="43" fontId="0" fillId="0" borderId="0" xfId="317" applyFont="1"/>
    <xf numFmtId="164" fontId="3" fillId="0" borderId="0" xfId="1" applyNumberFormat="1" applyFont="1" applyFill="1" applyAlignment="1">
      <alignment horizontal="center"/>
    </xf>
    <xf numFmtId="164" fontId="22" fillId="0" borderId="0" xfId="1" applyNumberFormat="1" applyFont="1" applyFill="1" applyAlignment="1">
      <alignment horizontal="center"/>
    </xf>
    <xf numFmtId="164" fontId="22" fillId="0" borderId="22" xfId="1" applyNumberFormat="1" applyFont="1" applyFill="1" applyBorder="1" applyAlignment="1">
      <alignment horizontal="center"/>
    </xf>
    <xf numFmtId="164" fontId="24" fillId="0" borderId="0" xfId="1" applyNumberFormat="1" applyFont="1" applyFill="1" applyAlignment="1">
      <alignment horizontal="center"/>
    </xf>
    <xf numFmtId="164" fontId="22" fillId="0" borderId="22" xfId="1" applyNumberFormat="1" applyFont="1" applyFill="1" applyBorder="1" applyAlignment="1">
      <alignment horizontal="center" wrapText="1"/>
    </xf>
    <xf numFmtId="164" fontId="22" fillId="2" borderId="22" xfId="1" applyNumberFormat="1" applyFont="1" applyFill="1" applyBorder="1" applyAlignment="1">
      <alignment horizontal="center"/>
    </xf>
    <xf numFmtId="164" fontId="26" fillId="0" borderId="0" xfId="1" applyNumberFormat="1" applyFont="1" applyFill="1" applyAlignment="1">
      <alignment horizontal="center"/>
    </xf>
    <xf numFmtId="164" fontId="23" fillId="0" borderId="0" xfId="1" applyNumberFormat="1" applyFont="1" applyFill="1" applyAlignment="1">
      <alignment horizontal="center"/>
    </xf>
    <xf numFmtId="164" fontId="3" fillId="0" borderId="0" xfId="1" applyNumberFormat="1" applyFont="1" applyFill="1" applyBorder="1" applyAlignment="1">
      <alignment horizontal="center" shrinkToFit="1"/>
    </xf>
    <xf numFmtId="164" fontId="3" fillId="0" borderId="0" xfId="1" applyNumberFormat="1" applyFont="1"/>
    <xf numFmtId="164" fontId="22" fillId="0" borderId="1" xfId="1" applyNumberFormat="1" applyFont="1" applyFill="1" applyBorder="1" applyAlignment="1">
      <alignment horizontal="center"/>
    </xf>
    <xf numFmtId="164" fontId="3" fillId="0" borderId="2" xfId="1" applyNumberFormat="1" applyFont="1" applyFill="1" applyBorder="1" applyAlignment="1">
      <alignment horizontal="center"/>
    </xf>
    <xf numFmtId="164" fontId="22" fillId="0" borderId="3" xfId="1" applyNumberFormat="1" applyFont="1" applyFill="1" applyBorder="1"/>
    <xf numFmtId="164" fontId="22" fillId="0" borderId="0" xfId="1" applyNumberFormat="1" applyFont="1" applyBorder="1"/>
    <xf numFmtId="164" fontId="22" fillId="0" borderId="0" xfId="1" applyNumberFormat="1" applyFont="1" applyFill="1" applyBorder="1"/>
    <xf numFmtId="164" fontId="22" fillId="0" borderId="2" xfId="1" applyNumberFormat="1" applyFont="1" applyFill="1" applyBorder="1"/>
    <xf numFmtId="0" fontId="86" fillId="0" borderId="0" xfId="0" applyFont="1"/>
    <xf numFmtId="0" fontId="67" fillId="64" borderId="79" xfId="0" applyFont="1" applyFill="1" applyBorder="1" applyAlignment="1">
      <alignment horizontal="left"/>
    </xf>
    <xf numFmtId="0" fontId="63" fillId="63" borderId="0" xfId="0" applyFont="1" applyFill="1"/>
    <xf numFmtId="164" fontId="63" fillId="63" borderId="81" xfId="317" applyNumberFormat="1" applyFont="1" applyFill="1" applyBorder="1" applyAlignment="1">
      <alignment horizontal="center"/>
    </xf>
    <xf numFmtId="164" fontId="66" fillId="63" borderId="81" xfId="317" applyNumberFormat="1" applyFont="1" applyFill="1" applyBorder="1"/>
    <xf numFmtId="164" fontId="89" fillId="0" borderId="81" xfId="317" applyNumberFormat="1" applyFont="1" applyBorder="1"/>
    <xf numFmtId="164" fontId="72" fillId="0" borderId="0" xfId="317" applyNumberFormat="1" applyFont="1"/>
    <xf numFmtId="164" fontId="63" fillId="0" borderId="81" xfId="317" applyNumberFormat="1" applyFont="1" applyBorder="1"/>
    <xf numFmtId="0" fontId="63" fillId="0" borderId="0" xfId="0" applyFont="1" applyAlignment="1">
      <alignment horizontal="center"/>
    </xf>
    <xf numFmtId="0" fontId="2" fillId="0" borderId="0" xfId="0" applyFont="1"/>
    <xf numFmtId="164" fontId="90" fillId="0" borderId="81" xfId="317" applyNumberFormat="1" applyFont="1" applyBorder="1"/>
    <xf numFmtId="164" fontId="90" fillId="0" borderId="0" xfId="317" applyNumberFormat="1" applyFont="1"/>
    <xf numFmtId="164" fontId="64" fillId="0" borderId="81" xfId="317" applyNumberFormat="1" applyFont="1" applyBorder="1"/>
    <xf numFmtId="164" fontId="91" fillId="0" borderId="0" xfId="317" applyNumberFormat="1" applyFont="1"/>
    <xf numFmtId="164" fontId="63" fillId="0" borderId="84" xfId="317" applyNumberFormat="1" applyFont="1" applyBorder="1"/>
    <xf numFmtId="164" fontId="3" fillId="65" borderId="4" xfId="1" applyNumberFormat="1" applyFont="1" applyFill="1" applyBorder="1" applyAlignment="1">
      <alignment horizontal="right"/>
    </xf>
    <xf numFmtId="0" fontId="0" fillId="67" borderId="0" xfId="0" applyFill="1"/>
    <xf numFmtId="164" fontId="61" fillId="0" borderId="0" xfId="2" applyNumberFormat="1" applyFont="1" applyBorder="1"/>
    <xf numFmtId="164" fontId="61" fillId="0" borderId="0" xfId="1" applyNumberFormat="1" applyFont="1" applyBorder="1"/>
    <xf numFmtId="164" fontId="22" fillId="0" borderId="0" xfId="2" applyNumberFormat="1" applyFont="1" applyBorder="1"/>
    <xf numFmtId="164" fontId="3" fillId="0" borderId="0" xfId="2" applyNumberFormat="1" applyFont="1" applyFill="1" applyBorder="1"/>
    <xf numFmtId="164" fontId="3" fillId="0" borderId="0" xfId="2" applyNumberFormat="1" applyFont="1" applyBorder="1"/>
    <xf numFmtId="164" fontId="22" fillId="0" borderId="3" xfId="980" applyNumberFormat="1" applyFont="1" applyFill="1" applyBorder="1"/>
    <xf numFmtId="164" fontId="61" fillId="0" borderId="0" xfId="980" applyNumberFormat="1" applyFont="1" applyBorder="1"/>
    <xf numFmtId="164" fontId="3" fillId="0" borderId="0" xfId="980" applyNumberFormat="1" applyFont="1"/>
    <xf numFmtId="0" fontId="64" fillId="60" borderId="0" xfId="0" applyFont="1" applyFill="1"/>
    <xf numFmtId="164" fontId="64" fillId="60" borderId="0" xfId="317" applyNumberFormat="1" applyFont="1" applyFill="1"/>
    <xf numFmtId="174" fontId="66" fillId="0" borderId="0" xfId="0" applyNumberFormat="1" applyFont="1"/>
    <xf numFmtId="0" fontId="67" fillId="61" borderId="0" xfId="0" applyFont="1" applyFill="1"/>
    <xf numFmtId="164" fontId="67" fillId="61" borderId="0" xfId="317" applyNumberFormat="1" applyFont="1" applyFill="1"/>
    <xf numFmtId="164" fontId="67" fillId="60" borderId="0" xfId="317" applyNumberFormat="1" applyFont="1" applyFill="1"/>
    <xf numFmtId="164" fontId="67" fillId="62" borderId="0" xfId="317" applyNumberFormat="1" applyFont="1" applyFill="1"/>
    <xf numFmtId="0" fontId="67" fillId="62" borderId="0" xfId="0" applyFont="1" applyFill="1"/>
    <xf numFmtId="164" fontId="63" fillId="63" borderId="0" xfId="317" applyNumberFormat="1" applyFont="1" applyFill="1" applyAlignment="1">
      <alignment horizontal="center"/>
    </xf>
    <xf numFmtId="164" fontId="63" fillId="63" borderId="85" xfId="317" applyNumberFormat="1" applyFont="1" applyFill="1" applyBorder="1"/>
    <xf numFmtId="0" fontId="69" fillId="0" borderId="0" xfId="0" applyFont="1"/>
    <xf numFmtId="0" fontId="63" fillId="0" borderId="27" xfId="0" applyFont="1" applyBorder="1" applyAlignment="1">
      <alignment horizontal="left"/>
    </xf>
    <xf numFmtId="0" fontId="63" fillId="0" borderId="0" xfId="0" applyFont="1" applyAlignment="1">
      <alignment horizontal="left"/>
    </xf>
    <xf numFmtId="164" fontId="70" fillId="0" borderId="0" xfId="317" applyNumberFormat="1" applyFont="1" applyAlignment="1">
      <alignment horizontal="right"/>
    </xf>
    <xf numFmtId="164" fontId="71" fillId="0" borderId="28" xfId="317" applyNumberFormat="1" applyFont="1" applyBorder="1" applyAlignment="1">
      <alignment horizontal="right"/>
    </xf>
    <xf numFmtId="164" fontId="72" fillId="0" borderId="29" xfId="317" applyNumberFormat="1" applyFont="1" applyBorder="1" applyAlignment="1">
      <alignment horizontal="right"/>
    </xf>
    <xf numFmtId="164" fontId="72" fillId="0" borderId="0" xfId="317" applyNumberFormat="1" applyFont="1" applyAlignment="1">
      <alignment horizontal="right"/>
    </xf>
    <xf numFmtId="164" fontId="72" fillId="0" borderId="86" xfId="317" applyNumberFormat="1" applyFont="1" applyBorder="1" applyAlignment="1">
      <alignment horizontal="right"/>
    </xf>
    <xf numFmtId="0" fontId="92" fillId="0" borderId="87" xfId="0" applyFont="1" applyBorder="1"/>
    <xf numFmtId="0" fontId="73" fillId="0" borderId="0" xfId="0" applyFont="1"/>
    <xf numFmtId="0" fontId="63" fillId="0" borderId="87" xfId="0" applyFont="1" applyBorder="1"/>
    <xf numFmtId="0" fontId="63" fillId="0" borderId="30" xfId="0" applyFont="1" applyBorder="1" applyAlignment="1">
      <alignment horizontal="left"/>
    </xf>
    <xf numFmtId="0" fontId="63" fillId="0" borderId="31" xfId="0" applyFont="1" applyBorder="1" applyAlignment="1">
      <alignment horizontal="left"/>
    </xf>
    <xf numFmtId="164" fontId="70" fillId="0" borderId="31" xfId="317" applyNumberFormat="1" applyFont="1" applyBorder="1" applyAlignment="1">
      <alignment horizontal="right"/>
    </xf>
    <xf numFmtId="164" fontId="71" fillId="0" borderId="32" xfId="317" applyNumberFormat="1" applyFont="1" applyBorder="1" applyAlignment="1">
      <alignment horizontal="right"/>
    </xf>
    <xf numFmtId="164" fontId="72" fillId="0" borderId="33" xfId="317" applyNumberFormat="1" applyFont="1" applyBorder="1" applyAlignment="1">
      <alignment horizontal="right"/>
    </xf>
    <xf numFmtId="164" fontId="72" fillId="0" borderId="31" xfId="317" applyNumberFormat="1" applyFont="1" applyBorder="1" applyAlignment="1">
      <alignment horizontal="right"/>
    </xf>
    <xf numFmtId="164" fontId="72" fillId="0" borderId="88" xfId="317" applyNumberFormat="1" applyFont="1" applyBorder="1" applyAlignment="1">
      <alignment horizontal="right"/>
    </xf>
    <xf numFmtId="0" fontId="63" fillId="0" borderId="31" xfId="0" applyFont="1" applyBorder="1"/>
    <xf numFmtId="0" fontId="63" fillId="0" borderId="89" xfId="0" applyFont="1" applyBorder="1"/>
    <xf numFmtId="0" fontId="63" fillId="0" borderId="25" xfId="0" applyFont="1" applyBorder="1" applyAlignment="1">
      <alignment horizontal="left"/>
    </xf>
    <xf numFmtId="0" fontId="63" fillId="0" borderId="26" xfId="0" applyFont="1" applyBorder="1" applyAlignment="1">
      <alignment horizontal="left"/>
    </xf>
    <xf numFmtId="43" fontId="70" fillId="0" borderId="26" xfId="317" applyFont="1" applyBorder="1" applyAlignment="1">
      <alignment horizontal="right"/>
    </xf>
    <xf numFmtId="43" fontId="71" fillId="0" borderId="34" xfId="317" applyFont="1" applyBorder="1" applyAlignment="1">
      <alignment horizontal="right"/>
    </xf>
    <xf numFmtId="43" fontId="72" fillId="0" borderId="35" xfId="317" applyFont="1" applyBorder="1" applyAlignment="1">
      <alignment horizontal="right"/>
    </xf>
    <xf numFmtId="43" fontId="72" fillId="0" borderId="26" xfId="317" applyFont="1" applyBorder="1" applyAlignment="1">
      <alignment horizontal="right"/>
    </xf>
    <xf numFmtId="43" fontId="72" fillId="0" borderId="90" xfId="317" applyFont="1" applyBorder="1" applyAlignment="1">
      <alignment horizontal="right"/>
    </xf>
    <xf numFmtId="164" fontId="63" fillId="0" borderId="26" xfId="317" applyNumberFormat="1" applyFont="1" applyBorder="1"/>
    <xf numFmtId="0" fontId="63" fillId="0" borderId="26" xfId="0" applyFont="1" applyBorder="1"/>
    <xf numFmtId="0" fontId="63" fillId="0" borderId="85" xfId="0" applyFont="1" applyBorder="1"/>
    <xf numFmtId="43" fontId="63" fillId="0" borderId="0" xfId="317" applyFont="1" applyAlignment="1">
      <alignment horizontal="right"/>
    </xf>
    <xf numFmtId="43" fontId="63" fillId="0" borderId="36" xfId="317" applyFont="1" applyBorder="1" applyAlignment="1">
      <alignment horizontal="right"/>
    </xf>
    <xf numFmtId="43" fontId="63" fillId="0" borderId="37" xfId="317" applyFont="1" applyBorder="1" applyAlignment="1">
      <alignment horizontal="right"/>
    </xf>
    <xf numFmtId="43" fontId="63" fillId="0" borderId="91" xfId="317" applyFont="1" applyBorder="1" applyAlignment="1">
      <alignment horizontal="right"/>
    </xf>
    <xf numFmtId="0" fontId="63" fillId="0" borderId="38" xfId="0" applyFont="1" applyBorder="1" applyAlignment="1">
      <alignment horizontal="left"/>
    </xf>
    <xf numFmtId="0" fontId="63" fillId="0" borderId="39" xfId="0" applyFont="1" applyBorder="1" applyAlignment="1">
      <alignment horizontal="left"/>
    </xf>
    <xf numFmtId="43" fontId="63" fillId="0" borderId="39" xfId="317" applyFont="1" applyBorder="1" applyAlignment="1">
      <alignment horizontal="right"/>
    </xf>
    <xf numFmtId="43" fontId="63" fillId="0" borderId="40" xfId="317" applyFont="1" applyBorder="1" applyAlignment="1">
      <alignment horizontal="right"/>
    </xf>
    <xf numFmtId="43" fontId="63" fillId="0" borderId="41" xfId="317" applyFont="1" applyBorder="1" applyAlignment="1">
      <alignment horizontal="right"/>
    </xf>
    <xf numFmtId="43" fontId="63" fillId="0" borderId="92" xfId="317" applyFont="1" applyBorder="1" applyAlignment="1">
      <alignment horizontal="right"/>
    </xf>
    <xf numFmtId="164" fontId="63" fillId="0" borderId="39" xfId="317" applyNumberFormat="1" applyFont="1" applyBorder="1"/>
    <xf numFmtId="0" fontId="63" fillId="0" borderId="93" xfId="0" applyFont="1" applyBorder="1"/>
    <xf numFmtId="0" fontId="76" fillId="0" borderId="27" xfId="0" applyFont="1" applyBorder="1"/>
    <xf numFmtId="164" fontId="63" fillId="0" borderId="87" xfId="317" applyNumberFormat="1" applyFont="1" applyBorder="1"/>
    <xf numFmtId="164" fontId="70" fillId="0" borderId="42" xfId="317" applyNumberFormat="1" applyFont="1" applyBorder="1" applyAlignment="1">
      <alignment horizontal="right"/>
    </xf>
    <xf numFmtId="164" fontId="70" fillId="0" borderId="43" xfId="317" applyNumberFormat="1" applyFont="1" applyBorder="1" applyAlignment="1">
      <alignment horizontal="right"/>
    </xf>
    <xf numFmtId="164" fontId="71" fillId="0" borderId="94" xfId="317" applyNumberFormat="1" applyFont="1" applyBorder="1" applyAlignment="1">
      <alignment horizontal="right"/>
    </xf>
    <xf numFmtId="164" fontId="72" fillId="0" borderId="95" xfId="317" applyNumberFormat="1" applyFont="1" applyBorder="1" applyAlignment="1">
      <alignment horizontal="right"/>
    </xf>
    <xf numFmtId="164" fontId="72" fillId="0" borderId="96" xfId="317" applyNumberFormat="1" applyFont="1" applyBorder="1" applyAlignment="1">
      <alignment horizontal="right"/>
    </xf>
    <xf numFmtId="164" fontId="70" fillId="0" borderId="44" xfId="317" applyNumberFormat="1" applyFont="1" applyBorder="1" applyAlignment="1">
      <alignment horizontal="right"/>
    </xf>
    <xf numFmtId="164" fontId="71" fillId="0" borderId="97" xfId="317" applyNumberFormat="1" applyFont="1" applyBorder="1" applyAlignment="1">
      <alignment horizontal="right"/>
    </xf>
    <xf numFmtId="164" fontId="72" fillId="0" borderId="98" xfId="317" applyNumberFormat="1" applyFont="1" applyBorder="1" applyAlignment="1">
      <alignment horizontal="right"/>
    </xf>
    <xf numFmtId="164" fontId="72" fillId="0" borderId="99" xfId="317" applyNumberFormat="1" applyFont="1" applyBorder="1" applyAlignment="1">
      <alignment horizontal="right"/>
    </xf>
    <xf numFmtId="164" fontId="72" fillId="0" borderId="50" xfId="317" applyNumberFormat="1" applyFont="1" applyBorder="1" applyAlignment="1">
      <alignment horizontal="right"/>
    </xf>
    <xf numFmtId="164" fontId="63" fillId="0" borderId="50" xfId="317" applyNumberFormat="1" applyFont="1" applyBorder="1"/>
    <xf numFmtId="0" fontId="63" fillId="0" borderId="50" xfId="0" applyFont="1" applyBorder="1"/>
    <xf numFmtId="0" fontId="63" fillId="0" borderId="100" xfId="0" applyFont="1" applyBorder="1"/>
    <xf numFmtId="164" fontId="70" fillId="0" borderId="45" xfId="317" applyNumberFormat="1" applyFont="1" applyBorder="1" applyAlignment="1">
      <alignment horizontal="right"/>
    </xf>
    <xf numFmtId="164" fontId="71" fillId="0" borderId="101" xfId="317" applyNumberFormat="1" applyFont="1" applyBorder="1" applyAlignment="1">
      <alignment horizontal="right"/>
    </xf>
    <xf numFmtId="164" fontId="72" fillId="0" borderId="102" xfId="317" applyNumberFormat="1" applyFont="1" applyBorder="1" applyAlignment="1">
      <alignment horizontal="right"/>
    </xf>
    <xf numFmtId="164" fontId="70" fillId="0" borderId="46" xfId="317" applyNumberFormat="1" applyFont="1" applyBorder="1" applyAlignment="1">
      <alignment horizontal="right"/>
    </xf>
    <xf numFmtId="164" fontId="70" fillId="0" borderId="47" xfId="317" applyNumberFormat="1" applyFont="1" applyBorder="1" applyAlignment="1">
      <alignment horizontal="right"/>
    </xf>
    <xf numFmtId="164" fontId="71" fillId="0" borderId="103" xfId="317" applyNumberFormat="1" applyFont="1" applyBorder="1" applyAlignment="1">
      <alignment horizontal="right"/>
    </xf>
    <xf numFmtId="164" fontId="72" fillId="0" borderId="104" xfId="317" applyNumberFormat="1" applyFont="1" applyBorder="1" applyAlignment="1">
      <alignment horizontal="right"/>
    </xf>
    <xf numFmtId="164" fontId="72" fillId="0" borderId="39" xfId="317" applyNumberFormat="1" applyFont="1" applyBorder="1" applyAlignment="1">
      <alignment horizontal="right"/>
    </xf>
    <xf numFmtId="164" fontId="72" fillId="0" borderId="105" xfId="317" applyNumberFormat="1" applyFont="1" applyBorder="1" applyAlignment="1">
      <alignment horizontal="right"/>
    </xf>
    <xf numFmtId="164" fontId="63" fillId="63" borderId="0" xfId="317" applyNumberFormat="1" applyFont="1" applyFill="1"/>
    <xf numFmtId="0" fontId="77" fillId="0" borderId="27" xfId="0" applyFont="1" applyBorder="1" applyAlignment="1">
      <alignment horizontal="left"/>
    </xf>
    <xf numFmtId="0" fontId="77" fillId="0" borderId="0" xfId="0" applyFont="1" applyAlignment="1">
      <alignment horizontal="left"/>
    </xf>
    <xf numFmtId="164" fontId="77" fillId="0" borderId="0" xfId="317" applyNumberFormat="1" applyFont="1" applyAlignment="1">
      <alignment horizontal="right"/>
    </xf>
    <xf numFmtId="164" fontId="77" fillId="0" borderId="36" xfId="317" applyNumberFormat="1" applyFont="1" applyBorder="1" applyAlignment="1">
      <alignment horizontal="right"/>
    </xf>
    <xf numFmtId="164" fontId="77" fillId="0" borderId="37" xfId="317" applyNumberFormat="1" applyFont="1" applyBorder="1" applyAlignment="1">
      <alignment horizontal="right"/>
    </xf>
    <xf numFmtId="164" fontId="77" fillId="0" borderId="91" xfId="317" applyNumberFormat="1" applyFont="1" applyBorder="1" applyAlignment="1">
      <alignment horizontal="right"/>
    </xf>
    <xf numFmtId="0" fontId="78" fillId="0" borderId="38" xfId="0" applyFont="1" applyBorder="1" applyAlignment="1">
      <alignment horizontal="left"/>
    </xf>
    <xf numFmtId="0" fontId="78" fillId="0" borderId="39" xfId="0" applyFont="1" applyBorder="1" applyAlignment="1">
      <alignment horizontal="left"/>
    </xf>
    <xf numFmtId="9" fontId="78" fillId="0" borderId="39" xfId="834" applyFont="1" applyBorder="1" applyAlignment="1">
      <alignment horizontal="right"/>
    </xf>
    <xf numFmtId="172" fontId="78" fillId="0" borderId="39" xfId="317" applyNumberFormat="1" applyFont="1" applyBorder="1" applyAlignment="1">
      <alignment horizontal="right"/>
    </xf>
    <xf numFmtId="172" fontId="78" fillId="0" borderId="40" xfId="317" applyNumberFormat="1" applyFont="1" applyBorder="1" applyAlignment="1">
      <alignment horizontal="right"/>
    </xf>
    <xf numFmtId="172" fontId="78" fillId="0" borderId="41" xfId="317" applyNumberFormat="1" applyFont="1" applyBorder="1" applyAlignment="1">
      <alignment horizontal="right"/>
    </xf>
    <xf numFmtId="43" fontId="78" fillId="0" borderId="39" xfId="317" applyFont="1" applyBorder="1" applyAlignment="1">
      <alignment horizontal="right"/>
    </xf>
    <xf numFmtId="43" fontId="78" fillId="0" borderId="92" xfId="317" applyFont="1" applyBorder="1" applyAlignment="1">
      <alignment horizontal="right"/>
    </xf>
    <xf numFmtId="164" fontId="78" fillId="0" borderId="39" xfId="317" applyNumberFormat="1" applyFont="1" applyBorder="1"/>
    <xf numFmtId="0" fontId="78" fillId="0" borderId="39" xfId="0" applyFont="1" applyBorder="1"/>
    <xf numFmtId="0" fontId="78" fillId="0" borderId="93" xfId="0" applyFont="1" applyBorder="1"/>
    <xf numFmtId="0" fontId="78" fillId="0" borderId="25" xfId="0" applyFont="1" applyBorder="1" applyAlignment="1">
      <alignment horizontal="left"/>
    </xf>
    <xf numFmtId="0" fontId="78" fillId="0" borderId="26" xfId="0" applyFont="1" applyBorder="1" applyAlignment="1">
      <alignment horizontal="left"/>
    </xf>
    <xf numFmtId="43" fontId="78" fillId="0" borderId="26" xfId="317" applyFont="1" applyBorder="1" applyAlignment="1">
      <alignment horizontal="right"/>
    </xf>
    <xf numFmtId="43" fontId="78" fillId="0" borderId="34" xfId="317" applyFont="1" applyBorder="1" applyAlignment="1">
      <alignment horizontal="right"/>
    </xf>
    <xf numFmtId="43" fontId="78" fillId="0" borderId="35" xfId="317" applyFont="1" applyBorder="1" applyAlignment="1">
      <alignment horizontal="right"/>
    </xf>
    <xf numFmtId="43" fontId="78" fillId="0" borderId="90" xfId="317" applyFont="1" applyBorder="1" applyAlignment="1">
      <alignment horizontal="right"/>
    </xf>
    <xf numFmtId="164" fontId="78" fillId="0" borderId="26" xfId="317" applyNumberFormat="1" applyFont="1" applyBorder="1"/>
    <xf numFmtId="0" fontId="78" fillId="0" borderId="26" xfId="0" applyFont="1" applyBorder="1"/>
    <xf numFmtId="0" fontId="78" fillId="0" borderId="85" xfId="0" applyFont="1" applyBorder="1"/>
    <xf numFmtId="43" fontId="78" fillId="0" borderId="40" xfId="317" applyFont="1" applyBorder="1" applyAlignment="1">
      <alignment horizontal="right"/>
    </xf>
    <xf numFmtId="43" fontId="78" fillId="0" borderId="41" xfId="317" applyFont="1" applyBorder="1" applyAlignment="1">
      <alignment horizontal="right"/>
    </xf>
    <xf numFmtId="164" fontId="70" fillId="0" borderId="37" xfId="317" applyNumberFormat="1" applyFont="1" applyBorder="1" applyAlignment="1">
      <alignment horizontal="right"/>
    </xf>
    <xf numFmtId="173" fontId="72" fillId="68" borderId="48" xfId="834" applyNumberFormat="1" applyFont="1" applyFill="1" applyBorder="1" applyAlignment="1">
      <alignment horizontal="right"/>
    </xf>
    <xf numFmtId="9" fontId="72" fillId="0" borderId="48" xfId="834" applyFont="1" applyBorder="1" applyAlignment="1">
      <alignment horizontal="right"/>
    </xf>
    <xf numFmtId="164" fontId="70" fillId="0" borderId="91" xfId="317" applyNumberFormat="1" applyFont="1" applyBorder="1" applyAlignment="1">
      <alignment horizontal="right"/>
    </xf>
    <xf numFmtId="164" fontId="63" fillId="0" borderId="92" xfId="317" applyNumberFormat="1" applyFont="1" applyBorder="1"/>
    <xf numFmtId="0" fontId="0" fillId="0" borderId="0" xfId="0" quotePrefix="1" applyAlignment="1">
      <alignment horizontal="center"/>
    </xf>
    <xf numFmtId="164" fontId="0" fillId="0" borderId="0" xfId="0" applyNumberFormat="1"/>
    <xf numFmtId="164" fontId="63" fillId="0" borderId="0" xfId="317" applyNumberFormat="1" applyFont="1" applyAlignment="1">
      <alignment horizontal="right"/>
    </xf>
    <xf numFmtId="9" fontId="63" fillId="0" borderId="0" xfId="834" applyFont="1"/>
    <xf numFmtId="0" fontId="77" fillId="0" borderId="30" xfId="0" applyFont="1" applyBorder="1" applyAlignment="1">
      <alignment horizontal="left"/>
    </xf>
    <xf numFmtId="0" fontId="77" fillId="0" borderId="31" xfId="0" applyFont="1" applyBorder="1" applyAlignment="1">
      <alignment horizontal="left"/>
    </xf>
    <xf numFmtId="164" fontId="77" fillId="0" borderId="29" xfId="317" applyNumberFormat="1" applyFont="1" applyBorder="1" applyAlignment="1">
      <alignment horizontal="right"/>
    </xf>
    <xf numFmtId="164" fontId="77" fillId="0" borderId="31" xfId="317" applyNumberFormat="1" applyFont="1" applyBorder="1" applyAlignment="1">
      <alignment horizontal="right"/>
    </xf>
    <xf numFmtId="164" fontId="77" fillId="0" borderId="88" xfId="317" applyNumberFormat="1" applyFont="1" applyBorder="1" applyAlignment="1">
      <alignment horizontal="right"/>
    </xf>
    <xf numFmtId="164" fontId="77" fillId="0" borderId="31" xfId="317" applyNumberFormat="1" applyFont="1" applyBorder="1"/>
    <xf numFmtId="9" fontId="77" fillId="0" borderId="31" xfId="834" applyFont="1" applyBorder="1"/>
    <xf numFmtId="0" fontId="77" fillId="0" borderId="89" xfId="0" applyFont="1" applyBorder="1"/>
    <xf numFmtId="0" fontId="79" fillId="0" borderId="49" xfId="0" applyFont="1" applyBorder="1" applyAlignment="1">
      <alignment horizontal="left"/>
    </xf>
    <xf numFmtId="0" fontId="79" fillId="0" borderId="50" xfId="0" applyFont="1" applyBorder="1" applyAlignment="1">
      <alignment horizontal="left"/>
    </xf>
    <xf numFmtId="164" fontId="79" fillId="0" borderId="50" xfId="317" applyNumberFormat="1" applyFont="1" applyBorder="1" applyAlignment="1">
      <alignment horizontal="right"/>
    </xf>
    <xf numFmtId="164" fontId="79" fillId="0" borderId="51" xfId="317" applyNumberFormat="1" applyFont="1" applyBorder="1" applyAlignment="1">
      <alignment horizontal="right"/>
    </xf>
    <xf numFmtId="164" fontId="79" fillId="0" borderId="52" xfId="317" applyNumberFormat="1" applyFont="1" applyBorder="1" applyAlignment="1">
      <alignment horizontal="right"/>
    </xf>
    <xf numFmtId="164" fontId="79" fillId="0" borderId="106" xfId="317" applyNumberFormat="1" applyFont="1" applyBorder="1" applyAlignment="1">
      <alignment horizontal="right"/>
    </xf>
    <xf numFmtId="164" fontId="77" fillId="0" borderId="50" xfId="317" applyNumberFormat="1" applyFont="1" applyBorder="1"/>
    <xf numFmtId="9" fontId="77" fillId="0" borderId="50" xfId="834" applyFont="1" applyBorder="1"/>
    <xf numFmtId="0" fontId="77" fillId="0" borderId="100" xfId="0" applyFont="1" applyBorder="1"/>
    <xf numFmtId="0" fontId="78" fillId="0" borderId="27" xfId="0" applyFont="1" applyBorder="1" applyAlignment="1">
      <alignment horizontal="left"/>
    </xf>
    <xf numFmtId="0" fontId="78" fillId="0" borderId="0" xfId="0" applyFont="1" applyAlignment="1">
      <alignment horizontal="left"/>
    </xf>
    <xf numFmtId="9" fontId="78" fillId="0" borderId="0" xfId="834" applyFont="1" applyAlignment="1">
      <alignment horizontal="right"/>
    </xf>
    <xf numFmtId="9" fontId="78" fillId="0" borderId="28" xfId="834" applyFont="1" applyBorder="1" applyAlignment="1">
      <alignment horizontal="right"/>
    </xf>
    <xf numFmtId="9" fontId="78" fillId="0" borderId="29" xfId="834" applyFont="1" applyBorder="1" applyAlignment="1">
      <alignment horizontal="right"/>
    </xf>
    <xf numFmtId="9" fontId="78" fillId="0" borderId="86" xfId="834" applyFont="1" applyBorder="1" applyAlignment="1">
      <alignment horizontal="right"/>
    </xf>
    <xf numFmtId="164" fontId="78" fillId="0" borderId="0" xfId="317" applyNumberFormat="1" applyFont="1"/>
    <xf numFmtId="9" fontId="78" fillId="0" borderId="0" xfId="834" applyFont="1"/>
    <xf numFmtId="0" fontId="78" fillId="0" borderId="87" xfId="0" applyFont="1" applyBorder="1"/>
    <xf numFmtId="0" fontId="78" fillId="0" borderId="53" xfId="0" applyFont="1" applyBorder="1" applyAlignment="1">
      <alignment horizontal="left"/>
    </xf>
    <xf numFmtId="0" fontId="78" fillId="0" borderId="54" xfId="0" applyFont="1" applyBorder="1" applyAlignment="1">
      <alignment horizontal="left"/>
    </xf>
    <xf numFmtId="9" fontId="78" fillId="0" borderId="54" xfId="834" applyFont="1" applyBorder="1" applyAlignment="1">
      <alignment horizontal="right"/>
    </xf>
    <xf numFmtId="9" fontId="78" fillId="0" borderId="55" xfId="834" applyFont="1" applyBorder="1" applyAlignment="1">
      <alignment horizontal="right"/>
    </xf>
    <xf numFmtId="9" fontId="78" fillId="0" borderId="56" xfId="834" applyFont="1" applyBorder="1" applyAlignment="1">
      <alignment horizontal="right"/>
    </xf>
    <xf numFmtId="9" fontId="78" fillId="0" borderId="107" xfId="834" applyFont="1" applyBorder="1" applyAlignment="1">
      <alignment horizontal="right"/>
    </xf>
    <xf numFmtId="164" fontId="78" fillId="0" borderId="54" xfId="317" applyNumberFormat="1" applyFont="1" applyBorder="1"/>
    <xf numFmtId="9" fontId="78" fillId="0" borderId="54" xfId="834" applyFont="1" applyBorder="1"/>
    <xf numFmtId="0" fontId="78" fillId="0" borderId="108" xfId="0" applyFont="1" applyBorder="1"/>
    <xf numFmtId="172" fontId="78" fillId="0" borderId="0" xfId="317" applyNumberFormat="1" applyFont="1" applyAlignment="1">
      <alignment horizontal="right"/>
    </xf>
    <xf numFmtId="172" fontId="78" fillId="0" borderId="28" xfId="317" applyNumberFormat="1" applyFont="1" applyBorder="1" applyAlignment="1">
      <alignment horizontal="right"/>
    </xf>
    <xf numFmtId="172" fontId="78" fillId="0" borderId="29" xfId="317" applyNumberFormat="1" applyFont="1" applyBorder="1" applyAlignment="1">
      <alignment horizontal="right"/>
    </xf>
    <xf numFmtId="164" fontId="78" fillId="0" borderId="0" xfId="317" applyNumberFormat="1" applyFont="1" applyAlignment="1">
      <alignment horizontal="right"/>
    </xf>
    <xf numFmtId="164" fontId="78" fillId="0" borderId="86" xfId="317" applyNumberFormat="1" applyFont="1" applyBorder="1" applyAlignment="1">
      <alignment horizontal="right"/>
    </xf>
    <xf numFmtId="0" fontId="78" fillId="0" borderId="0" xfId="0" applyFont="1"/>
    <xf numFmtId="172" fontId="78" fillId="0" borderId="57" xfId="317" applyNumberFormat="1" applyFont="1" applyBorder="1" applyAlignment="1">
      <alignment horizontal="right"/>
    </xf>
    <xf numFmtId="172" fontId="78" fillId="0" borderId="58" xfId="317" applyNumberFormat="1" applyFont="1" applyBorder="1" applyAlignment="1">
      <alignment horizontal="right"/>
    </xf>
    <xf numFmtId="164" fontId="78" fillId="0" borderId="39" xfId="317" applyNumberFormat="1" applyFont="1" applyBorder="1" applyAlignment="1">
      <alignment horizontal="right"/>
    </xf>
    <xf numFmtId="164" fontId="78" fillId="0" borderId="105" xfId="317" applyNumberFormat="1" applyFont="1" applyBorder="1" applyAlignment="1">
      <alignment horizontal="right"/>
    </xf>
    <xf numFmtId="164" fontId="71" fillId="0" borderId="65" xfId="317" applyNumberFormat="1" applyFont="1" applyBorder="1" applyAlignment="1">
      <alignment horizontal="right"/>
    </xf>
    <xf numFmtId="164" fontId="72" fillId="0" borderId="48" xfId="317" applyNumberFormat="1" applyFont="1" applyBorder="1" applyAlignment="1">
      <alignment horizontal="right"/>
    </xf>
    <xf numFmtId="164" fontId="63" fillId="0" borderId="91" xfId="317" applyNumberFormat="1" applyFont="1" applyBorder="1" applyAlignment="1">
      <alignment horizontal="right"/>
    </xf>
    <xf numFmtId="172" fontId="70" fillId="0" borderId="0" xfId="317" applyNumberFormat="1" applyFont="1" applyAlignment="1">
      <alignment horizontal="right"/>
    </xf>
    <xf numFmtId="172" fontId="70" fillId="0" borderId="39" xfId="317" applyNumberFormat="1" applyFont="1" applyBorder="1" applyAlignment="1">
      <alignment horizontal="right"/>
    </xf>
    <xf numFmtId="164" fontId="63" fillId="0" borderId="39" xfId="317" applyNumberFormat="1" applyFont="1" applyBorder="1" applyAlignment="1">
      <alignment horizontal="right"/>
    </xf>
    <xf numFmtId="164" fontId="63" fillId="0" borderId="92" xfId="317" applyNumberFormat="1" applyFont="1" applyBorder="1" applyAlignment="1">
      <alignment horizontal="right"/>
    </xf>
    <xf numFmtId="9" fontId="63" fillId="0" borderId="39" xfId="834" applyFont="1" applyBorder="1"/>
    <xf numFmtId="164" fontId="70" fillId="0" borderId="59" xfId="317" applyNumberFormat="1" applyFont="1" applyBorder="1" applyAlignment="1">
      <alignment horizontal="right"/>
    </xf>
    <xf numFmtId="164" fontId="70" fillId="0" borderId="60" xfId="317" applyNumberFormat="1" applyFont="1" applyBorder="1" applyAlignment="1">
      <alignment horizontal="right"/>
    </xf>
    <xf numFmtId="164" fontId="72" fillId="0" borderId="109" xfId="317" applyNumberFormat="1" applyFont="1" applyBorder="1" applyAlignment="1">
      <alignment horizontal="right"/>
    </xf>
    <xf numFmtId="172" fontId="80" fillId="0" borderId="0" xfId="317" applyNumberFormat="1" applyFont="1" applyAlignment="1">
      <alignment horizontal="right"/>
    </xf>
    <xf numFmtId="164" fontId="80" fillId="0" borderId="0" xfId="317" applyNumberFormat="1" applyFont="1" applyAlignment="1">
      <alignment horizontal="right"/>
    </xf>
    <xf numFmtId="164" fontId="80" fillId="0" borderId="91" xfId="317" applyNumberFormat="1" applyFont="1" applyBorder="1" applyAlignment="1">
      <alignment horizontal="right"/>
    </xf>
    <xf numFmtId="9" fontId="78" fillId="0" borderId="40" xfId="834" applyFont="1" applyBorder="1" applyAlignment="1">
      <alignment horizontal="right"/>
    </xf>
    <xf numFmtId="9" fontId="78" fillId="0" borderId="41" xfId="834" applyFont="1" applyBorder="1" applyAlignment="1">
      <alignment horizontal="right"/>
    </xf>
    <xf numFmtId="9" fontId="78" fillId="0" borderId="92" xfId="834" applyFont="1" applyBorder="1" applyAlignment="1">
      <alignment horizontal="right"/>
    </xf>
    <xf numFmtId="9" fontId="78" fillId="0" borderId="39" xfId="834" applyFont="1" applyBorder="1"/>
    <xf numFmtId="0" fontId="63" fillId="0" borderId="61" xfId="0" applyFont="1" applyBorder="1" applyAlignment="1">
      <alignment horizontal="left"/>
    </xf>
    <xf numFmtId="0" fontId="63" fillId="0" borderId="62" xfId="0" applyFont="1" applyBorder="1" applyAlignment="1">
      <alignment horizontal="left"/>
    </xf>
    <xf numFmtId="164" fontId="70" fillId="0" borderId="62" xfId="317" applyNumberFormat="1" applyFont="1" applyBorder="1" applyAlignment="1">
      <alignment horizontal="right"/>
    </xf>
    <xf numFmtId="164" fontId="71" fillId="0" borderId="63" xfId="317" applyNumberFormat="1" applyFont="1" applyBorder="1" applyAlignment="1">
      <alignment horizontal="right"/>
    </xf>
    <xf numFmtId="164" fontId="63" fillId="0" borderId="64" xfId="317" applyNumberFormat="1" applyFont="1" applyBorder="1" applyAlignment="1">
      <alignment horizontal="right"/>
    </xf>
    <xf numFmtId="164" fontId="63" fillId="0" borderId="62" xfId="317" applyNumberFormat="1" applyFont="1" applyBorder="1" applyAlignment="1">
      <alignment horizontal="right"/>
    </xf>
    <xf numFmtId="164" fontId="63" fillId="0" borderId="110" xfId="317" applyNumberFormat="1" applyFont="1" applyBorder="1" applyAlignment="1">
      <alignment horizontal="right"/>
    </xf>
    <xf numFmtId="164" fontId="63" fillId="0" borderId="62" xfId="317" applyNumberFormat="1" applyFont="1" applyBorder="1"/>
    <xf numFmtId="9" fontId="63" fillId="0" borderId="62" xfId="834" applyFont="1" applyBorder="1"/>
    <xf numFmtId="0" fontId="92" fillId="0" borderId="111" xfId="0" applyFont="1" applyBorder="1"/>
    <xf numFmtId="172" fontId="70" fillId="0" borderId="26" xfId="317" applyNumberFormat="1" applyFont="1" applyBorder="1" applyAlignment="1">
      <alignment horizontal="right"/>
    </xf>
    <xf numFmtId="172" fontId="70" fillId="0" borderId="34" xfId="317" applyNumberFormat="1" applyFont="1" applyBorder="1" applyAlignment="1">
      <alignment horizontal="right"/>
    </xf>
    <xf numFmtId="172" fontId="63" fillId="0" borderId="35" xfId="317" applyNumberFormat="1" applyFont="1" applyBorder="1" applyAlignment="1">
      <alignment horizontal="right"/>
    </xf>
    <xf numFmtId="172" fontId="63" fillId="0" borderId="26" xfId="317" applyNumberFormat="1" applyFont="1" applyBorder="1" applyAlignment="1">
      <alignment horizontal="right"/>
    </xf>
    <xf numFmtId="164" fontId="63" fillId="0" borderId="26" xfId="317" applyNumberFormat="1" applyFont="1" applyBorder="1" applyAlignment="1">
      <alignment horizontal="right"/>
    </xf>
    <xf numFmtId="164" fontId="63" fillId="0" borderId="90" xfId="317" applyNumberFormat="1" applyFont="1" applyBorder="1" applyAlignment="1">
      <alignment horizontal="right"/>
    </xf>
    <xf numFmtId="9" fontId="63" fillId="0" borderId="26" xfId="834" applyFont="1" applyBorder="1"/>
    <xf numFmtId="172" fontId="70" fillId="0" borderId="36" xfId="317" applyNumberFormat="1" applyFont="1" applyBorder="1" applyAlignment="1">
      <alignment horizontal="right"/>
    </xf>
    <xf numFmtId="172" fontId="63" fillId="0" borderId="37" xfId="317" applyNumberFormat="1" applyFont="1" applyBorder="1" applyAlignment="1">
      <alignment horizontal="right"/>
    </xf>
    <xf numFmtId="172" fontId="63" fillId="0" borderId="0" xfId="317" applyNumberFormat="1" applyFont="1" applyAlignment="1">
      <alignment horizontal="right"/>
    </xf>
    <xf numFmtId="172" fontId="70" fillId="0" borderId="40" xfId="317" applyNumberFormat="1" applyFont="1" applyBorder="1" applyAlignment="1">
      <alignment horizontal="right"/>
    </xf>
    <xf numFmtId="172" fontId="63" fillId="0" borderId="41" xfId="317" applyNumberFormat="1" applyFont="1" applyBorder="1" applyAlignment="1">
      <alignment horizontal="right"/>
    </xf>
    <xf numFmtId="172" fontId="63" fillId="0" borderId="39" xfId="317" applyNumberFormat="1" applyFont="1" applyBorder="1" applyAlignment="1">
      <alignment horizontal="right"/>
    </xf>
    <xf numFmtId="164" fontId="75" fillId="0" borderId="62" xfId="317" applyNumberFormat="1" applyFont="1" applyBorder="1" applyAlignment="1">
      <alignment horizontal="right"/>
    </xf>
    <xf numFmtId="172" fontId="70" fillId="0" borderId="62" xfId="317" applyNumberFormat="1" applyFont="1" applyBorder="1" applyAlignment="1">
      <alignment horizontal="right"/>
    </xf>
    <xf numFmtId="172" fontId="70" fillId="0" borderId="63" xfId="317" applyNumberFormat="1" applyFont="1" applyBorder="1" applyAlignment="1">
      <alignment horizontal="right"/>
    </xf>
    <xf numFmtId="172" fontId="63" fillId="0" borderId="64" xfId="317" applyNumberFormat="1" applyFont="1" applyBorder="1" applyAlignment="1">
      <alignment horizontal="right"/>
    </xf>
    <xf numFmtId="172" fontId="63" fillId="0" borderId="62" xfId="317" applyNumberFormat="1" applyFont="1" applyBorder="1" applyAlignment="1">
      <alignment horizontal="right"/>
    </xf>
    <xf numFmtId="164" fontId="63" fillId="0" borderId="62" xfId="834" applyNumberFormat="1" applyFont="1" applyBorder="1"/>
    <xf numFmtId="0" fontId="63" fillId="0" borderId="111" xfId="0" applyFont="1" applyBorder="1"/>
    <xf numFmtId="0" fontId="78" fillId="0" borderId="61" xfId="0" applyFont="1" applyBorder="1" applyAlignment="1">
      <alignment horizontal="left"/>
    </xf>
    <xf numFmtId="0" fontId="78" fillId="0" borderId="62" xfId="0" applyFont="1" applyBorder="1" applyAlignment="1">
      <alignment horizontal="left"/>
    </xf>
    <xf numFmtId="9" fontId="78" fillId="0" borderId="62" xfId="834" applyFont="1" applyBorder="1" applyAlignment="1">
      <alignment horizontal="right"/>
    </xf>
    <xf numFmtId="9" fontId="78" fillId="0" borderId="63" xfId="834" applyFont="1" applyBorder="1" applyAlignment="1">
      <alignment horizontal="right"/>
    </xf>
    <xf numFmtId="9" fontId="78" fillId="0" borderId="64" xfId="834" applyFont="1" applyBorder="1" applyAlignment="1">
      <alignment horizontal="right"/>
    </xf>
    <xf numFmtId="9" fontId="78" fillId="0" borderId="110" xfId="834" applyFont="1" applyBorder="1" applyAlignment="1">
      <alignment horizontal="right"/>
    </xf>
    <xf numFmtId="164" fontId="78" fillId="0" borderId="62" xfId="317" applyNumberFormat="1" applyFont="1" applyBorder="1"/>
    <xf numFmtId="9" fontId="78" fillId="0" borderId="62" xfId="834" applyFont="1" applyBorder="1"/>
    <xf numFmtId="0" fontId="78" fillId="0" borderId="111" xfId="0" applyFont="1" applyBorder="1"/>
    <xf numFmtId="164" fontId="80" fillId="0" borderId="26" xfId="317" applyNumberFormat="1" applyFont="1" applyBorder="1" applyAlignment="1">
      <alignment horizontal="right"/>
    </xf>
    <xf numFmtId="164" fontId="80" fillId="0" borderId="34" xfId="317" applyNumberFormat="1" applyFont="1" applyBorder="1" applyAlignment="1">
      <alignment horizontal="right"/>
    </xf>
    <xf numFmtId="164" fontId="80" fillId="0" borderId="35" xfId="317" applyNumberFormat="1" applyFont="1" applyBorder="1" applyAlignment="1">
      <alignment horizontal="right"/>
    </xf>
    <xf numFmtId="164" fontId="80" fillId="0" borderId="90" xfId="317" applyNumberFormat="1" applyFont="1" applyBorder="1" applyAlignment="1">
      <alignment horizontal="right"/>
    </xf>
    <xf numFmtId="164" fontId="80" fillId="0" borderId="39" xfId="317" applyNumberFormat="1" applyFont="1" applyBorder="1" applyAlignment="1">
      <alignment horizontal="right"/>
    </xf>
    <xf numFmtId="164" fontId="80" fillId="0" borderId="40" xfId="317" applyNumberFormat="1" applyFont="1" applyBorder="1" applyAlignment="1">
      <alignment horizontal="right"/>
    </xf>
    <xf numFmtId="164" fontId="80" fillId="0" borderId="41" xfId="317" applyNumberFormat="1" applyFont="1" applyBorder="1" applyAlignment="1">
      <alignment horizontal="right"/>
    </xf>
    <xf numFmtId="164" fontId="80" fillId="0" borderId="92" xfId="317" applyNumberFormat="1" applyFont="1" applyBorder="1" applyAlignment="1">
      <alignment horizontal="right"/>
    </xf>
    <xf numFmtId="164" fontId="63" fillId="0" borderId="112" xfId="317" applyNumberFormat="1" applyFont="1" applyBorder="1"/>
    <xf numFmtId="0" fontId="81" fillId="0" borderId="27" xfId="0" applyFont="1" applyBorder="1" applyAlignment="1">
      <alignment horizontal="left"/>
    </xf>
    <xf numFmtId="0" fontId="81" fillId="0" borderId="0" xfId="0" applyFont="1" applyAlignment="1">
      <alignment horizontal="left"/>
    </xf>
    <xf numFmtId="164" fontId="81" fillId="0" borderId="0" xfId="317" applyNumberFormat="1" applyFont="1" applyAlignment="1">
      <alignment horizontal="right"/>
    </xf>
    <xf numFmtId="164" fontId="81" fillId="0" borderId="36" xfId="317" applyNumberFormat="1" applyFont="1" applyBorder="1" applyAlignment="1">
      <alignment horizontal="right"/>
    </xf>
    <xf numFmtId="164" fontId="81" fillId="0" borderId="37" xfId="317" applyNumberFormat="1" applyFont="1" applyBorder="1" applyAlignment="1">
      <alignment horizontal="right"/>
    </xf>
    <xf numFmtId="164" fontId="81" fillId="0" borderId="112" xfId="317" applyNumberFormat="1" applyFont="1" applyBorder="1" applyAlignment="1">
      <alignment horizontal="right"/>
    </xf>
    <xf numFmtId="164" fontId="81" fillId="0" borderId="91" xfId="317" applyNumberFormat="1" applyFont="1" applyBorder="1" applyAlignment="1">
      <alignment horizontal="right"/>
    </xf>
    <xf numFmtId="9" fontId="81" fillId="0" borderId="0" xfId="834" applyFont="1"/>
    <xf numFmtId="0" fontId="81" fillId="0" borderId="87" xfId="0" applyFont="1" applyBorder="1"/>
    <xf numFmtId="164" fontId="63" fillId="0" borderId="31" xfId="317" applyNumberFormat="1" applyFont="1" applyBorder="1" applyAlignment="1">
      <alignment horizontal="right"/>
    </xf>
    <xf numFmtId="164" fontId="63" fillId="0" borderId="113" xfId="317" applyNumberFormat="1" applyFont="1" applyBorder="1" applyAlignment="1">
      <alignment horizontal="right"/>
    </xf>
    <xf numFmtId="164" fontId="63" fillId="0" borderId="114" xfId="317" applyNumberFormat="1" applyFont="1" applyBorder="1" applyAlignment="1">
      <alignment horizontal="right"/>
    </xf>
    <xf numFmtId="9" fontId="63" fillId="0" borderId="31" xfId="834" applyFont="1" applyBorder="1"/>
    <xf numFmtId="0" fontId="63" fillId="0" borderId="49" xfId="0" applyFont="1" applyBorder="1" applyAlignment="1">
      <alignment horizontal="left"/>
    </xf>
    <xf numFmtId="0" fontId="63" fillId="0" borderId="50" xfId="0" applyFont="1" applyBorder="1" applyAlignment="1">
      <alignment horizontal="left"/>
    </xf>
    <xf numFmtId="164" fontId="70" fillId="0" borderId="50" xfId="317" applyNumberFormat="1" applyFont="1" applyBorder="1" applyAlignment="1">
      <alignment horizontal="right"/>
    </xf>
    <xf numFmtId="164" fontId="71" fillId="0" borderId="66" xfId="317" applyNumberFormat="1" applyFont="1" applyBorder="1" applyAlignment="1">
      <alignment horizontal="right"/>
    </xf>
    <xf numFmtId="164" fontId="63" fillId="0" borderId="67" xfId="317" applyNumberFormat="1" applyFont="1" applyBorder="1" applyAlignment="1">
      <alignment horizontal="right"/>
    </xf>
    <xf numFmtId="164" fontId="63" fillId="0" borderId="50" xfId="317" applyNumberFormat="1" applyFont="1" applyBorder="1" applyAlignment="1">
      <alignment horizontal="right"/>
    </xf>
    <xf numFmtId="164" fontId="63" fillId="0" borderId="115" xfId="317" applyNumberFormat="1" applyFont="1" applyBorder="1" applyAlignment="1">
      <alignment horizontal="right"/>
    </xf>
    <xf numFmtId="164" fontId="63" fillId="0" borderId="116" xfId="317" applyNumberFormat="1" applyFont="1" applyBorder="1" applyAlignment="1">
      <alignment horizontal="right"/>
    </xf>
    <xf numFmtId="9" fontId="63" fillId="0" borderId="50" xfId="834" applyFont="1" applyBorder="1"/>
    <xf numFmtId="0" fontId="82" fillId="0" borderId="27" xfId="0" applyFont="1" applyBorder="1" applyAlignment="1">
      <alignment horizontal="left"/>
    </xf>
    <xf numFmtId="0" fontId="82" fillId="0" borderId="0" xfId="0" applyFont="1" applyAlignment="1">
      <alignment horizontal="left"/>
    </xf>
    <xf numFmtId="9" fontId="82" fillId="0" borderId="0" xfId="834" applyFont="1" applyAlignment="1">
      <alignment horizontal="right"/>
    </xf>
    <xf numFmtId="9" fontId="82" fillId="0" borderId="36" xfId="834" applyFont="1" applyBorder="1" applyAlignment="1">
      <alignment horizontal="right"/>
    </xf>
    <xf numFmtId="9" fontId="82" fillId="0" borderId="37" xfId="834" applyFont="1" applyBorder="1" applyAlignment="1">
      <alignment horizontal="right"/>
    </xf>
    <xf numFmtId="9" fontId="82" fillId="0" borderId="112" xfId="834" applyFont="1" applyBorder="1" applyAlignment="1">
      <alignment horizontal="right"/>
    </xf>
    <xf numFmtId="9" fontId="82" fillId="0" borderId="91" xfId="834" applyFont="1" applyBorder="1" applyAlignment="1">
      <alignment horizontal="right"/>
    </xf>
    <xf numFmtId="9" fontId="82" fillId="0" borderId="0" xfId="834" applyFont="1"/>
    <xf numFmtId="0" fontId="82" fillId="0" borderId="87" xfId="0" applyFont="1" applyBorder="1"/>
    <xf numFmtId="0" fontId="82" fillId="0" borderId="38" xfId="0" applyFont="1" applyBorder="1" applyAlignment="1">
      <alignment horizontal="left"/>
    </xf>
    <xf numFmtId="0" fontId="82" fillId="0" borderId="39" xfId="0" applyFont="1" applyBorder="1" applyAlignment="1">
      <alignment horizontal="left"/>
    </xf>
    <xf numFmtId="164" fontId="82" fillId="0" borderId="39" xfId="317" applyNumberFormat="1" applyFont="1" applyBorder="1" applyAlignment="1">
      <alignment horizontal="right"/>
    </xf>
    <xf numFmtId="164" fontId="82" fillId="0" borderId="40" xfId="317" applyNumberFormat="1" applyFont="1" applyBorder="1" applyAlignment="1">
      <alignment horizontal="right"/>
    </xf>
    <xf numFmtId="164" fontId="82" fillId="0" borderId="41" xfId="317" applyNumberFormat="1" applyFont="1" applyBorder="1" applyAlignment="1">
      <alignment horizontal="right"/>
    </xf>
    <xf numFmtId="164" fontId="82" fillId="0" borderId="117" xfId="317" applyNumberFormat="1" applyFont="1" applyBorder="1" applyAlignment="1">
      <alignment horizontal="right"/>
    </xf>
    <xf numFmtId="164" fontId="82" fillId="0" borderId="92" xfId="317" applyNumberFormat="1" applyFont="1" applyBorder="1" applyAlignment="1">
      <alignment horizontal="right"/>
    </xf>
    <xf numFmtId="164" fontId="82" fillId="0" borderId="39" xfId="317" applyNumberFormat="1" applyFont="1" applyBorder="1"/>
    <xf numFmtId="9" fontId="82" fillId="0" borderId="39" xfId="834" applyFont="1" applyBorder="1"/>
    <xf numFmtId="0" fontId="82" fillId="0" borderId="93" xfId="0" applyFont="1" applyBorder="1"/>
    <xf numFmtId="0" fontId="63" fillId="0" borderId="112" xfId="0" applyFont="1" applyBorder="1"/>
    <xf numFmtId="164" fontId="63" fillId="0" borderId="118" xfId="317" applyNumberFormat="1" applyFont="1" applyBorder="1" applyAlignment="1">
      <alignment horizontal="right"/>
    </xf>
    <xf numFmtId="0" fontId="63" fillId="0" borderId="68" xfId="0" applyFont="1" applyBorder="1" applyAlignment="1">
      <alignment horizontal="left"/>
    </xf>
    <xf numFmtId="0" fontId="63" fillId="0" borderId="69" xfId="0" applyFont="1" applyBorder="1" applyAlignment="1">
      <alignment horizontal="left"/>
    </xf>
    <xf numFmtId="164" fontId="63" fillId="0" borderId="69" xfId="317" applyNumberFormat="1" applyFont="1" applyBorder="1" applyAlignment="1">
      <alignment horizontal="right"/>
    </xf>
    <xf numFmtId="164" fontId="83" fillId="0" borderId="69" xfId="317" applyNumberFormat="1" applyFont="1" applyBorder="1" applyAlignment="1">
      <alignment horizontal="right"/>
    </xf>
    <xf numFmtId="164" fontId="83" fillId="0" borderId="70" xfId="317" applyNumberFormat="1" applyFont="1" applyBorder="1" applyAlignment="1">
      <alignment horizontal="right"/>
    </xf>
    <xf numFmtId="164" fontId="77" fillId="0" borderId="71" xfId="317" applyNumberFormat="1" applyFont="1" applyBorder="1" applyAlignment="1">
      <alignment horizontal="right"/>
    </xf>
    <xf numFmtId="164" fontId="77" fillId="0" borderId="69" xfId="317" applyNumberFormat="1" applyFont="1" applyBorder="1" applyAlignment="1">
      <alignment horizontal="right"/>
    </xf>
    <xf numFmtId="164" fontId="77" fillId="0" borderId="119" xfId="317" applyNumberFormat="1" applyFont="1" applyBorder="1" applyAlignment="1">
      <alignment horizontal="right"/>
    </xf>
    <xf numFmtId="164" fontId="63" fillId="0" borderId="120" xfId="317" applyNumberFormat="1" applyFont="1" applyBorder="1" applyAlignment="1">
      <alignment horizontal="right"/>
    </xf>
    <xf numFmtId="164" fontId="63" fillId="0" borderId="69" xfId="317" applyNumberFormat="1" applyFont="1" applyBorder="1"/>
    <xf numFmtId="9" fontId="63" fillId="0" borderId="69" xfId="834" applyFont="1" applyBorder="1"/>
    <xf numFmtId="0" fontId="63" fillId="0" borderId="121" xfId="0" applyFont="1" applyBorder="1"/>
    <xf numFmtId="0" fontId="63" fillId="0" borderId="72" xfId="0" applyFont="1" applyBorder="1" applyAlignment="1">
      <alignment horizontal="left"/>
    </xf>
    <xf numFmtId="0" fontId="63" fillId="0" borderId="73" xfId="0" applyFont="1" applyBorder="1" applyAlignment="1">
      <alignment horizontal="left"/>
    </xf>
    <xf numFmtId="164" fontId="63" fillId="0" borderId="73" xfId="317" applyNumberFormat="1" applyFont="1" applyBorder="1" applyAlignment="1">
      <alignment horizontal="right"/>
    </xf>
    <xf numFmtId="164" fontId="83" fillId="0" borderId="73" xfId="317" applyNumberFormat="1" applyFont="1" applyBorder="1" applyAlignment="1">
      <alignment horizontal="right"/>
    </xf>
    <xf numFmtId="164" fontId="83" fillId="0" borderId="74" xfId="317" applyNumberFormat="1" applyFont="1" applyBorder="1" applyAlignment="1">
      <alignment horizontal="right"/>
    </xf>
    <xf numFmtId="164" fontId="83" fillId="0" borderId="75" xfId="317" applyNumberFormat="1" applyFont="1" applyBorder="1" applyAlignment="1">
      <alignment horizontal="right"/>
    </xf>
    <xf numFmtId="164" fontId="63" fillId="0" borderId="122" xfId="317" applyNumberFormat="1" applyFont="1" applyBorder="1" applyAlignment="1">
      <alignment horizontal="right"/>
    </xf>
    <xf numFmtId="164" fontId="63" fillId="0" borderId="123" xfId="317" applyNumberFormat="1" applyFont="1" applyBorder="1" applyAlignment="1">
      <alignment horizontal="right"/>
    </xf>
    <xf numFmtId="164" fontId="63" fillId="0" borderId="73" xfId="317" applyNumberFormat="1" applyFont="1" applyBorder="1"/>
    <xf numFmtId="9" fontId="63" fillId="0" borderId="73" xfId="834" applyFont="1" applyBorder="1"/>
    <xf numFmtId="0" fontId="63" fillId="0" borderId="124" xfId="0" applyFont="1" applyBorder="1"/>
    <xf numFmtId="164" fontId="84" fillId="0" borderId="0" xfId="317" applyNumberFormat="1" applyFont="1"/>
    <xf numFmtId="164" fontId="63" fillId="0" borderId="125" xfId="317" applyNumberFormat="1" applyFont="1" applyBorder="1"/>
    <xf numFmtId="164" fontId="83" fillId="0" borderId="62" xfId="317" applyNumberFormat="1" applyFont="1" applyBorder="1" applyAlignment="1">
      <alignment horizontal="right"/>
    </xf>
    <xf numFmtId="164" fontId="83" fillId="0" borderId="63" xfId="317" applyNumberFormat="1" applyFont="1" applyBorder="1" applyAlignment="1">
      <alignment horizontal="right"/>
    </xf>
    <xf numFmtId="43" fontId="77" fillId="0" borderId="64" xfId="317" applyFont="1" applyBorder="1" applyAlignment="1">
      <alignment horizontal="right"/>
    </xf>
    <xf numFmtId="43" fontId="63" fillId="0" borderId="62" xfId="317" applyFont="1" applyBorder="1" applyAlignment="1">
      <alignment horizontal="right"/>
    </xf>
    <xf numFmtId="164" fontId="81" fillId="0" borderId="91" xfId="0" applyNumberFormat="1" applyFont="1" applyBorder="1"/>
    <xf numFmtId="43" fontId="81" fillId="0" borderId="91" xfId="317" applyFont="1" applyBorder="1"/>
    <xf numFmtId="43" fontId="64" fillId="60" borderId="0" xfId="317" applyFont="1" applyFill="1"/>
    <xf numFmtId="164" fontId="65" fillId="0" borderId="0" xfId="317" applyNumberFormat="1" applyFont="1"/>
    <xf numFmtId="164" fontId="66" fillId="0" borderId="0" xfId="317" applyNumberFormat="1" applyFont="1"/>
    <xf numFmtId="43" fontId="0" fillId="0" borderId="0" xfId="0" applyNumberFormat="1"/>
    <xf numFmtId="0" fontId="77" fillId="0" borderId="0" xfId="0" applyFont="1"/>
    <xf numFmtId="0" fontId="67" fillId="64" borderId="79" xfId="0" applyFont="1" applyFill="1" applyBorder="1"/>
    <xf numFmtId="164" fontId="67" fillId="60" borderId="80" xfId="317" applyNumberFormat="1" applyFont="1" applyFill="1" applyBorder="1"/>
    <xf numFmtId="164" fontId="67" fillId="62" borderId="79" xfId="317" applyNumberFormat="1" applyFont="1" applyFill="1" applyBorder="1"/>
    <xf numFmtId="0" fontId="84" fillId="63" borderId="0" xfId="0" applyFont="1" applyFill="1"/>
    <xf numFmtId="164" fontId="63" fillId="0" borderId="0" xfId="317" applyNumberFormat="1" applyFont="1" applyAlignment="1">
      <alignment horizontal="center"/>
    </xf>
    <xf numFmtId="0" fontId="87" fillId="63" borderId="26" xfId="0" applyFont="1" applyFill="1" applyBorder="1"/>
    <xf numFmtId="43" fontId="87" fillId="63" borderId="26" xfId="317" applyFont="1" applyFill="1" applyBorder="1"/>
    <xf numFmtId="164" fontId="2" fillId="63" borderId="82" xfId="317" applyNumberFormat="1" applyFill="1" applyBorder="1"/>
    <xf numFmtId="164" fontId="2" fillId="63" borderId="26" xfId="317" applyNumberFormat="1" applyFill="1" applyBorder="1"/>
    <xf numFmtId="0" fontId="81" fillId="63" borderId="0" xfId="0" applyFont="1" applyFill="1"/>
    <xf numFmtId="0" fontId="88" fillId="63" borderId="0" xfId="0" applyFont="1" applyFill="1"/>
    <xf numFmtId="164" fontId="66" fillId="63" borderId="0" xfId="317" applyNumberFormat="1" applyFont="1" applyFill="1"/>
    <xf numFmtId="164" fontId="81" fillId="0" borderId="81" xfId="317" applyNumberFormat="1" applyFont="1" applyBorder="1"/>
    <xf numFmtId="164" fontId="81" fillId="0" borderId="0" xfId="317" applyNumberFormat="1" applyFont="1"/>
    <xf numFmtId="0" fontId="81" fillId="0" borderId="31" xfId="0" applyFont="1" applyBorder="1"/>
    <xf numFmtId="43" fontId="81" fillId="0" borderId="31" xfId="317" applyFont="1" applyBorder="1"/>
    <xf numFmtId="172" fontId="81" fillId="0" borderId="83" xfId="317" applyNumberFormat="1" applyFont="1" applyBorder="1"/>
    <xf numFmtId="172" fontId="81" fillId="0" borderId="31" xfId="317" applyNumberFormat="1" applyFont="1" applyBorder="1"/>
    <xf numFmtId="164" fontId="81" fillId="0" borderId="81" xfId="317" applyNumberFormat="1" applyFont="1" applyBorder="1" applyAlignment="1">
      <alignment horizontal="right"/>
    </xf>
    <xf numFmtId="0" fontId="63" fillId="69" borderId="0" xfId="0" applyFont="1" applyFill="1"/>
    <xf numFmtId="164" fontId="81" fillId="0" borderId="83" xfId="317" applyNumberFormat="1" applyFont="1" applyBorder="1"/>
    <xf numFmtId="164" fontId="81" fillId="0" borderId="31" xfId="317" applyNumberFormat="1" applyFont="1" applyBorder="1"/>
    <xf numFmtId="164" fontId="63" fillId="0" borderId="81" xfId="317" applyNumberFormat="1" applyFont="1" applyBorder="1" applyAlignment="1">
      <alignment horizontal="right"/>
    </xf>
    <xf numFmtId="164" fontId="22" fillId="0" borderId="22" xfId="1" applyNumberFormat="1" applyFont="1" applyFill="1" applyBorder="1" applyAlignment="1">
      <alignment horizontal="center" wrapText="1"/>
    </xf>
    <xf numFmtId="0" fontId="22" fillId="0" borderId="23" xfId="28" applyFont="1" applyFill="1" applyBorder="1" applyAlignment="1">
      <alignment horizontal="center" wrapText="1"/>
    </xf>
    <xf numFmtId="0" fontId="22" fillId="0" borderId="24" xfId="28" applyFont="1" applyFill="1" applyBorder="1" applyAlignment="1">
      <alignment horizontal="center" wrapText="1"/>
    </xf>
    <xf numFmtId="0" fontId="22" fillId="0" borderId="22" xfId="28" applyFont="1" applyFill="1" applyBorder="1" applyAlignment="1">
      <alignment horizontal="center" wrapText="1"/>
    </xf>
    <xf numFmtId="164" fontId="77" fillId="0" borderId="3" xfId="0" applyNumberFormat="1" applyFont="1" applyBorder="1"/>
    <xf numFmtId="164" fontId="77" fillId="0" borderId="3" xfId="317" applyNumberFormat="1" applyFont="1" applyBorder="1"/>
    <xf numFmtId="164" fontId="93" fillId="66" borderId="0" xfId="0" applyNumberFormat="1" applyFont="1" applyFill="1"/>
    <xf numFmtId="164" fontId="93" fillId="66" borderId="0" xfId="317" applyNumberFormat="1" applyFont="1" applyFill="1"/>
    <xf numFmtId="164" fontId="63" fillId="0" borderId="76" xfId="317" applyNumberFormat="1" applyFont="1" applyBorder="1"/>
    <xf numFmtId="164" fontId="63" fillId="0" borderId="126" xfId="317" applyNumberFormat="1" applyFont="1" applyBorder="1"/>
    <xf numFmtId="164" fontId="77" fillId="0" borderId="127" xfId="317" applyNumberFormat="1" applyFont="1" applyBorder="1"/>
    <xf numFmtId="176" fontId="93" fillId="66" borderId="0" xfId="317" applyNumberFormat="1" applyFont="1" applyFill="1"/>
    <xf numFmtId="177" fontId="63" fillId="70" borderId="0" xfId="0" applyNumberFormat="1" applyFont="1" applyFill="1"/>
    <xf numFmtId="177" fontId="81" fillId="0" borderId="0" xfId="0" applyNumberFormat="1" applyFont="1"/>
    <xf numFmtId="177" fontId="81" fillId="0" borderId="31" xfId="0" applyNumberFormat="1" applyFont="1" applyBorder="1"/>
    <xf numFmtId="177" fontId="63" fillId="0" borderId="0" xfId="0" applyNumberFormat="1" applyFont="1"/>
    <xf numFmtId="177" fontId="87" fillId="63" borderId="26" xfId="0" applyNumberFormat="1" applyFont="1" applyFill="1" applyBorder="1"/>
    <xf numFmtId="177" fontId="88" fillId="63" borderId="0" xfId="0" applyNumberFormat="1" applyFont="1" applyFill="1"/>
    <xf numFmtId="164" fontId="72" fillId="69" borderId="0" xfId="317" applyNumberFormat="1" applyFont="1" applyFill="1"/>
    <xf numFmtId="164" fontId="72" fillId="0" borderId="0" xfId="317" applyNumberFormat="1" applyFont="1" applyFill="1"/>
    <xf numFmtId="0" fontId="63" fillId="0" borderId="3" xfId="0" applyFont="1" applyBorder="1"/>
    <xf numFmtId="177" fontId="63" fillId="0" borderId="3" xfId="0" applyNumberFormat="1" applyFont="1" applyBorder="1"/>
    <xf numFmtId="43" fontId="63" fillId="0" borderId="3" xfId="317" applyFont="1" applyBorder="1"/>
    <xf numFmtId="164" fontId="63" fillId="0" borderId="3" xfId="317" applyNumberFormat="1" applyFont="1" applyBorder="1"/>
    <xf numFmtId="0" fontId="67" fillId="34" borderId="127" xfId="0" applyFont="1" applyFill="1" applyBorder="1"/>
    <xf numFmtId="0" fontId="67" fillId="34" borderId="3" xfId="0" applyFont="1" applyFill="1" applyBorder="1"/>
    <xf numFmtId="164" fontId="74" fillId="34" borderId="3" xfId="317" applyNumberFormat="1" applyFont="1" applyFill="1" applyBorder="1"/>
    <xf numFmtId="0" fontId="74" fillId="34" borderId="3" xfId="0" applyFont="1" applyFill="1" applyBorder="1"/>
    <xf numFmtId="164" fontId="74" fillId="34" borderId="128" xfId="317" applyNumberFormat="1" applyFont="1" applyFill="1" applyBorder="1"/>
    <xf numFmtId="43" fontId="75" fillId="0" borderId="26" xfId="317" applyFont="1" applyBorder="1" applyAlignment="1">
      <alignment horizontal="right"/>
    </xf>
    <xf numFmtId="172" fontId="70" fillId="0" borderId="43" xfId="317" applyNumberFormat="1" applyFont="1" applyBorder="1" applyAlignment="1">
      <alignment horizontal="right"/>
    </xf>
    <xf numFmtId="172" fontId="71" fillId="0" borderId="94" xfId="317" applyNumberFormat="1" applyFont="1" applyBorder="1" applyAlignment="1">
      <alignment horizontal="right"/>
    </xf>
    <xf numFmtId="172" fontId="72" fillId="0" borderId="95" xfId="317" applyNumberFormat="1" applyFont="1" applyBorder="1" applyAlignment="1">
      <alignment horizontal="right"/>
    </xf>
    <xf numFmtId="172" fontId="63" fillId="0" borderId="86" xfId="317" applyNumberFormat="1" applyFont="1" applyBorder="1" applyAlignment="1">
      <alignment horizontal="right"/>
    </xf>
    <xf numFmtId="172" fontId="70" fillId="0" borderId="44" xfId="317" applyNumberFormat="1" applyFont="1" applyBorder="1" applyAlignment="1">
      <alignment horizontal="right"/>
    </xf>
    <xf numFmtId="172" fontId="71" fillId="0" borderId="97" xfId="317" applyNumberFormat="1" applyFont="1" applyBorder="1" applyAlignment="1">
      <alignment horizontal="right"/>
    </xf>
    <xf numFmtId="172" fontId="72" fillId="0" borderId="98" xfId="317" applyNumberFormat="1" applyFont="1" applyBorder="1" applyAlignment="1">
      <alignment horizontal="right"/>
    </xf>
    <xf numFmtId="172" fontId="70" fillId="0" borderId="46" xfId="317" applyNumberFormat="1" applyFont="1" applyBorder="1" applyAlignment="1">
      <alignment horizontal="right"/>
    </xf>
    <xf numFmtId="172" fontId="70" fillId="0" borderId="47" xfId="317" applyNumberFormat="1" applyFont="1" applyBorder="1" applyAlignment="1">
      <alignment horizontal="right"/>
    </xf>
    <xf numFmtId="172" fontId="71" fillId="0" borderId="103" xfId="317" applyNumberFormat="1" applyFont="1" applyBorder="1" applyAlignment="1">
      <alignment horizontal="right"/>
    </xf>
    <xf numFmtId="172" fontId="72" fillId="0" borderId="104" xfId="317" applyNumberFormat="1" applyFont="1" applyBorder="1" applyAlignment="1">
      <alignment horizontal="right"/>
    </xf>
    <xf numFmtId="164" fontId="77" fillId="0" borderId="86" xfId="317" applyNumberFormat="1" applyFont="1" applyBorder="1" applyAlignment="1">
      <alignment horizontal="right"/>
    </xf>
    <xf numFmtId="164" fontId="77" fillId="0" borderId="0" xfId="317" applyNumberFormat="1" applyFont="1"/>
    <xf numFmtId="9" fontId="77" fillId="0" borderId="0" xfId="834" applyFont="1"/>
    <xf numFmtId="0" fontId="77" fillId="0" borderId="87" xfId="0" applyFont="1" applyBorder="1"/>
    <xf numFmtId="172" fontId="70" fillId="0" borderId="37" xfId="317" applyNumberFormat="1" applyFont="1" applyBorder="1" applyAlignment="1">
      <alignment horizontal="right"/>
    </xf>
    <xf numFmtId="172" fontId="70" fillId="0" borderId="41" xfId="317" applyNumberFormat="1" applyFont="1" applyBorder="1" applyAlignment="1">
      <alignment horizontal="right"/>
    </xf>
    <xf numFmtId="0" fontId="72" fillId="0" borderId="48" xfId="0" applyFont="1" applyBorder="1"/>
    <xf numFmtId="164" fontId="74" fillId="34" borderId="129" xfId="317" applyNumberFormat="1" applyFont="1" applyFill="1" applyBorder="1"/>
    <xf numFmtId="0" fontId="63" fillId="65" borderId="127" xfId="0" applyFont="1" applyFill="1" applyBorder="1"/>
    <xf numFmtId="43" fontId="63" fillId="0" borderId="3" xfId="0" applyNumberFormat="1" applyFont="1" applyBorder="1"/>
    <xf numFmtId="0" fontId="63" fillId="0" borderId="0" xfId="0" applyNumberFormat="1" applyFont="1"/>
  </cellXfs>
  <cellStyles count="981">
    <cellStyle name="20% - Accent1 2" xfId="32" xr:uid="{00000000-0005-0000-0000-000000000000}"/>
    <cellStyle name="20% - Accent1 2 2" xfId="33" xr:uid="{00000000-0005-0000-0000-000001000000}"/>
    <cellStyle name="20% - Accent1 2 3" xfId="34" xr:uid="{00000000-0005-0000-0000-000002000000}"/>
    <cellStyle name="20% - Accent1 2 4" xfId="35" xr:uid="{00000000-0005-0000-0000-000003000000}"/>
    <cellStyle name="20% - Accent1 2 5" xfId="36" xr:uid="{00000000-0005-0000-0000-000004000000}"/>
    <cellStyle name="20% - Accent1 3" xfId="37" xr:uid="{00000000-0005-0000-0000-000005000000}"/>
    <cellStyle name="20% - Accent1 4" xfId="38" xr:uid="{00000000-0005-0000-0000-000006000000}"/>
    <cellStyle name="20% - Accent1 5" xfId="39" xr:uid="{00000000-0005-0000-0000-000007000000}"/>
    <cellStyle name="20% - Accent2 2" xfId="40" xr:uid="{00000000-0005-0000-0000-000008000000}"/>
    <cellStyle name="20% - Accent2 2 2" xfId="41" xr:uid="{00000000-0005-0000-0000-000009000000}"/>
    <cellStyle name="20% - Accent2 2 3" xfId="42" xr:uid="{00000000-0005-0000-0000-00000A000000}"/>
    <cellStyle name="20% - Accent2 2 4" xfId="43" xr:uid="{00000000-0005-0000-0000-00000B000000}"/>
    <cellStyle name="20% - Accent2 2 5" xfId="44" xr:uid="{00000000-0005-0000-0000-00000C000000}"/>
    <cellStyle name="20% - Accent2 3" xfId="45" xr:uid="{00000000-0005-0000-0000-00000D000000}"/>
    <cellStyle name="20% - Accent2 4" xfId="46" xr:uid="{00000000-0005-0000-0000-00000E000000}"/>
    <cellStyle name="20% - Accent2 5" xfId="47" xr:uid="{00000000-0005-0000-0000-00000F000000}"/>
    <cellStyle name="20% - Accent3 2" xfId="48" xr:uid="{00000000-0005-0000-0000-000010000000}"/>
    <cellStyle name="20% - Accent3 2 2" xfId="49" xr:uid="{00000000-0005-0000-0000-000011000000}"/>
    <cellStyle name="20% - Accent3 2 3" xfId="50" xr:uid="{00000000-0005-0000-0000-000012000000}"/>
    <cellStyle name="20% - Accent3 2 4" xfId="51" xr:uid="{00000000-0005-0000-0000-000013000000}"/>
    <cellStyle name="20% - Accent3 2 5" xfId="52" xr:uid="{00000000-0005-0000-0000-000014000000}"/>
    <cellStyle name="20% - Accent3 3" xfId="53" xr:uid="{00000000-0005-0000-0000-000015000000}"/>
    <cellStyle name="20% - Accent3 4" xfId="54" xr:uid="{00000000-0005-0000-0000-000016000000}"/>
    <cellStyle name="20% - Accent3 5" xfId="55" xr:uid="{00000000-0005-0000-0000-000017000000}"/>
    <cellStyle name="20% - Accent4 2" xfId="56" xr:uid="{00000000-0005-0000-0000-000018000000}"/>
    <cellStyle name="20% - Accent4 2 2" xfId="57" xr:uid="{00000000-0005-0000-0000-000019000000}"/>
    <cellStyle name="20% - Accent4 2 3" xfId="58" xr:uid="{00000000-0005-0000-0000-00001A000000}"/>
    <cellStyle name="20% - Accent4 2 4" xfId="59" xr:uid="{00000000-0005-0000-0000-00001B000000}"/>
    <cellStyle name="20% - Accent4 2 5" xfId="60" xr:uid="{00000000-0005-0000-0000-00001C000000}"/>
    <cellStyle name="20% - Accent4 3" xfId="61" xr:uid="{00000000-0005-0000-0000-00001D000000}"/>
    <cellStyle name="20% - Accent4 4" xfId="62" xr:uid="{00000000-0005-0000-0000-00001E000000}"/>
    <cellStyle name="20% - Accent4 5" xfId="63" xr:uid="{00000000-0005-0000-0000-00001F000000}"/>
    <cellStyle name="20% - Accent5 2" xfId="64" xr:uid="{00000000-0005-0000-0000-000020000000}"/>
    <cellStyle name="20% - Accent5 2 2" xfId="65" xr:uid="{00000000-0005-0000-0000-000021000000}"/>
    <cellStyle name="20% - Accent5 2 3" xfId="66" xr:uid="{00000000-0005-0000-0000-000022000000}"/>
    <cellStyle name="20% - Accent5 2 4" xfId="67" xr:uid="{00000000-0005-0000-0000-000023000000}"/>
    <cellStyle name="20% - Accent5 2 5" xfId="68" xr:uid="{00000000-0005-0000-0000-000024000000}"/>
    <cellStyle name="20% - Accent5 3" xfId="69" xr:uid="{00000000-0005-0000-0000-000025000000}"/>
    <cellStyle name="20% - Accent5 4" xfId="70" xr:uid="{00000000-0005-0000-0000-000026000000}"/>
    <cellStyle name="20% - Accent5 5" xfId="71" xr:uid="{00000000-0005-0000-0000-000027000000}"/>
    <cellStyle name="20% - Accent6 2" xfId="72" xr:uid="{00000000-0005-0000-0000-000028000000}"/>
    <cellStyle name="20% - Accent6 2 2" xfId="73" xr:uid="{00000000-0005-0000-0000-000029000000}"/>
    <cellStyle name="20% - Accent6 2 3" xfId="74" xr:uid="{00000000-0005-0000-0000-00002A000000}"/>
    <cellStyle name="20% - Accent6 2 4" xfId="75" xr:uid="{00000000-0005-0000-0000-00002B000000}"/>
    <cellStyle name="20% - Accent6 2 5" xfId="76" xr:uid="{00000000-0005-0000-0000-00002C000000}"/>
    <cellStyle name="20% - Accent6 3" xfId="77" xr:uid="{00000000-0005-0000-0000-00002D000000}"/>
    <cellStyle name="20% - Accent6 4" xfId="78" xr:uid="{00000000-0005-0000-0000-00002E000000}"/>
    <cellStyle name="20% - Accent6 5" xfId="79" xr:uid="{00000000-0005-0000-0000-00002F000000}"/>
    <cellStyle name="40% - Accent1 2" xfId="80" xr:uid="{00000000-0005-0000-0000-000030000000}"/>
    <cellStyle name="40% - Accent1 2 2" xfId="81" xr:uid="{00000000-0005-0000-0000-000031000000}"/>
    <cellStyle name="40% - Accent1 2 3" xfId="82" xr:uid="{00000000-0005-0000-0000-000032000000}"/>
    <cellStyle name="40% - Accent1 2 4" xfId="83" xr:uid="{00000000-0005-0000-0000-000033000000}"/>
    <cellStyle name="40% - Accent1 2 5" xfId="84" xr:uid="{00000000-0005-0000-0000-000034000000}"/>
    <cellStyle name="40% - Accent1 3" xfId="85" xr:uid="{00000000-0005-0000-0000-000035000000}"/>
    <cellStyle name="40% - Accent1 4" xfId="86" xr:uid="{00000000-0005-0000-0000-000036000000}"/>
    <cellStyle name="40% - Accent1 5" xfId="87" xr:uid="{00000000-0005-0000-0000-000037000000}"/>
    <cellStyle name="40% - Accent2 2" xfId="88" xr:uid="{00000000-0005-0000-0000-000038000000}"/>
    <cellStyle name="40% - Accent2 2 2" xfId="89" xr:uid="{00000000-0005-0000-0000-000039000000}"/>
    <cellStyle name="40% - Accent2 2 3" xfId="90" xr:uid="{00000000-0005-0000-0000-00003A000000}"/>
    <cellStyle name="40% - Accent2 2 4" xfId="91" xr:uid="{00000000-0005-0000-0000-00003B000000}"/>
    <cellStyle name="40% - Accent2 2 5" xfId="92" xr:uid="{00000000-0005-0000-0000-00003C000000}"/>
    <cellStyle name="40% - Accent2 3" xfId="93" xr:uid="{00000000-0005-0000-0000-00003D000000}"/>
    <cellStyle name="40% - Accent2 4" xfId="94" xr:uid="{00000000-0005-0000-0000-00003E000000}"/>
    <cellStyle name="40% - Accent2 5" xfId="95" xr:uid="{00000000-0005-0000-0000-00003F000000}"/>
    <cellStyle name="40% - Accent3 2" xfId="96" xr:uid="{00000000-0005-0000-0000-000040000000}"/>
    <cellStyle name="40% - Accent3 2 2" xfId="97" xr:uid="{00000000-0005-0000-0000-000041000000}"/>
    <cellStyle name="40% - Accent3 2 3" xfId="98" xr:uid="{00000000-0005-0000-0000-000042000000}"/>
    <cellStyle name="40% - Accent3 2 4" xfId="99" xr:uid="{00000000-0005-0000-0000-000043000000}"/>
    <cellStyle name="40% - Accent3 2 5" xfId="100" xr:uid="{00000000-0005-0000-0000-000044000000}"/>
    <cellStyle name="40% - Accent3 3" xfId="101" xr:uid="{00000000-0005-0000-0000-000045000000}"/>
    <cellStyle name="40% - Accent3 4" xfId="102" xr:uid="{00000000-0005-0000-0000-000046000000}"/>
    <cellStyle name="40% - Accent3 5" xfId="103" xr:uid="{00000000-0005-0000-0000-000047000000}"/>
    <cellStyle name="40% - Accent4 2" xfId="104" xr:uid="{00000000-0005-0000-0000-000048000000}"/>
    <cellStyle name="40% - Accent4 2 2" xfId="105" xr:uid="{00000000-0005-0000-0000-000049000000}"/>
    <cellStyle name="40% - Accent4 2 3" xfId="106" xr:uid="{00000000-0005-0000-0000-00004A000000}"/>
    <cellStyle name="40% - Accent4 2 4" xfId="107" xr:uid="{00000000-0005-0000-0000-00004B000000}"/>
    <cellStyle name="40% - Accent4 2 5" xfId="108" xr:uid="{00000000-0005-0000-0000-00004C000000}"/>
    <cellStyle name="40% - Accent4 3" xfId="109" xr:uid="{00000000-0005-0000-0000-00004D000000}"/>
    <cellStyle name="40% - Accent4 4" xfId="110" xr:uid="{00000000-0005-0000-0000-00004E000000}"/>
    <cellStyle name="40% - Accent4 5" xfId="111" xr:uid="{00000000-0005-0000-0000-00004F000000}"/>
    <cellStyle name="40% - Accent5 2" xfId="112" xr:uid="{00000000-0005-0000-0000-000050000000}"/>
    <cellStyle name="40% - Accent5 2 2" xfId="113" xr:uid="{00000000-0005-0000-0000-000051000000}"/>
    <cellStyle name="40% - Accent5 2 3" xfId="114" xr:uid="{00000000-0005-0000-0000-000052000000}"/>
    <cellStyle name="40% - Accent5 2 4" xfId="115" xr:uid="{00000000-0005-0000-0000-000053000000}"/>
    <cellStyle name="40% - Accent5 2 5" xfId="116" xr:uid="{00000000-0005-0000-0000-000054000000}"/>
    <cellStyle name="40% - Accent5 3" xfId="117" xr:uid="{00000000-0005-0000-0000-000055000000}"/>
    <cellStyle name="40% - Accent5 4" xfId="118" xr:uid="{00000000-0005-0000-0000-000056000000}"/>
    <cellStyle name="40% - Accent5 5" xfId="119" xr:uid="{00000000-0005-0000-0000-000057000000}"/>
    <cellStyle name="40% - Accent6 2" xfId="120" xr:uid="{00000000-0005-0000-0000-000058000000}"/>
    <cellStyle name="40% - Accent6 2 2" xfId="121" xr:uid="{00000000-0005-0000-0000-000059000000}"/>
    <cellStyle name="40% - Accent6 2 3" xfId="122" xr:uid="{00000000-0005-0000-0000-00005A000000}"/>
    <cellStyle name="40% - Accent6 2 4" xfId="123" xr:uid="{00000000-0005-0000-0000-00005B000000}"/>
    <cellStyle name="40% - Accent6 2 5" xfId="124" xr:uid="{00000000-0005-0000-0000-00005C000000}"/>
    <cellStyle name="40% - Accent6 3" xfId="125" xr:uid="{00000000-0005-0000-0000-00005D000000}"/>
    <cellStyle name="40% - Accent6 4" xfId="126" xr:uid="{00000000-0005-0000-0000-00005E000000}"/>
    <cellStyle name="40% - Accent6 5" xfId="127" xr:uid="{00000000-0005-0000-0000-00005F000000}"/>
    <cellStyle name="60% - Accent1 2" xfId="128" xr:uid="{00000000-0005-0000-0000-000060000000}"/>
    <cellStyle name="60% - Accent1 2 2" xfId="129" xr:uid="{00000000-0005-0000-0000-000061000000}"/>
    <cellStyle name="60% - Accent1 3" xfId="130" xr:uid="{00000000-0005-0000-0000-000062000000}"/>
    <cellStyle name="60% - Accent1 4" xfId="131" xr:uid="{00000000-0005-0000-0000-000063000000}"/>
    <cellStyle name="60% - Accent2 2" xfId="132" xr:uid="{00000000-0005-0000-0000-000064000000}"/>
    <cellStyle name="60% - Accent2 2 2" xfId="133" xr:uid="{00000000-0005-0000-0000-000065000000}"/>
    <cellStyle name="60% - Accent2 3" xfId="134" xr:uid="{00000000-0005-0000-0000-000066000000}"/>
    <cellStyle name="60% - Accent2 4" xfId="135" xr:uid="{00000000-0005-0000-0000-000067000000}"/>
    <cellStyle name="60% - Accent3 2" xfId="136" xr:uid="{00000000-0005-0000-0000-000068000000}"/>
    <cellStyle name="60% - Accent3 2 2" xfId="137" xr:uid="{00000000-0005-0000-0000-000069000000}"/>
    <cellStyle name="60% - Accent3 3" xfId="138" xr:uid="{00000000-0005-0000-0000-00006A000000}"/>
    <cellStyle name="60% - Accent3 4" xfId="139" xr:uid="{00000000-0005-0000-0000-00006B000000}"/>
    <cellStyle name="60% - Accent4 2" xfId="140" xr:uid="{00000000-0005-0000-0000-00006C000000}"/>
    <cellStyle name="60% - Accent4 2 2" xfId="141" xr:uid="{00000000-0005-0000-0000-00006D000000}"/>
    <cellStyle name="60% - Accent4 3" xfId="142" xr:uid="{00000000-0005-0000-0000-00006E000000}"/>
    <cellStyle name="60% - Accent4 4" xfId="143" xr:uid="{00000000-0005-0000-0000-00006F000000}"/>
    <cellStyle name="60% - Accent5 2" xfId="144" xr:uid="{00000000-0005-0000-0000-000070000000}"/>
    <cellStyle name="60% - Accent5 2 2" xfId="145" xr:uid="{00000000-0005-0000-0000-000071000000}"/>
    <cellStyle name="60% - Accent5 3" xfId="146" xr:uid="{00000000-0005-0000-0000-000072000000}"/>
    <cellStyle name="60% - Accent5 4" xfId="147" xr:uid="{00000000-0005-0000-0000-000073000000}"/>
    <cellStyle name="60% - Accent6 2" xfId="148" xr:uid="{00000000-0005-0000-0000-000074000000}"/>
    <cellStyle name="60% - Accent6 2 2" xfId="149" xr:uid="{00000000-0005-0000-0000-000075000000}"/>
    <cellStyle name="60% - Accent6 3" xfId="150" xr:uid="{00000000-0005-0000-0000-000076000000}"/>
    <cellStyle name="60% - Accent6 4" xfId="151" xr:uid="{00000000-0005-0000-0000-000077000000}"/>
    <cellStyle name="Accent1 2" xfId="152" xr:uid="{00000000-0005-0000-0000-000078000000}"/>
    <cellStyle name="Accent1 2 2" xfId="153" xr:uid="{00000000-0005-0000-0000-000079000000}"/>
    <cellStyle name="Accent1 3" xfId="154" xr:uid="{00000000-0005-0000-0000-00007A000000}"/>
    <cellStyle name="Accent1 4" xfId="155" xr:uid="{00000000-0005-0000-0000-00007B000000}"/>
    <cellStyle name="Accent2 2" xfId="156" xr:uid="{00000000-0005-0000-0000-00007C000000}"/>
    <cellStyle name="Accent2 2 2" xfId="157" xr:uid="{00000000-0005-0000-0000-00007D000000}"/>
    <cellStyle name="Accent2 3" xfId="158" xr:uid="{00000000-0005-0000-0000-00007E000000}"/>
    <cellStyle name="Accent2 4" xfId="159" xr:uid="{00000000-0005-0000-0000-00007F000000}"/>
    <cellStyle name="Accent3 2" xfId="160" xr:uid="{00000000-0005-0000-0000-000080000000}"/>
    <cellStyle name="Accent3 2 2" xfId="161" xr:uid="{00000000-0005-0000-0000-000081000000}"/>
    <cellStyle name="Accent3 3" xfId="162" xr:uid="{00000000-0005-0000-0000-000082000000}"/>
    <cellStyle name="Accent3 4" xfId="163" xr:uid="{00000000-0005-0000-0000-000083000000}"/>
    <cellStyle name="Accent4 2" xfId="164" xr:uid="{00000000-0005-0000-0000-000084000000}"/>
    <cellStyle name="Accent4 2 2" xfId="165" xr:uid="{00000000-0005-0000-0000-000085000000}"/>
    <cellStyle name="Accent4 3" xfId="166" xr:uid="{00000000-0005-0000-0000-000086000000}"/>
    <cellStyle name="Accent4 4" xfId="167" xr:uid="{00000000-0005-0000-0000-000087000000}"/>
    <cellStyle name="Accent5 2" xfId="168" xr:uid="{00000000-0005-0000-0000-000088000000}"/>
    <cellStyle name="Accent5 2 2" xfId="169" xr:uid="{00000000-0005-0000-0000-000089000000}"/>
    <cellStyle name="Accent5 3" xfId="170" xr:uid="{00000000-0005-0000-0000-00008A000000}"/>
    <cellStyle name="Accent5 4" xfId="171" xr:uid="{00000000-0005-0000-0000-00008B000000}"/>
    <cellStyle name="Accent6 2" xfId="172" xr:uid="{00000000-0005-0000-0000-00008C000000}"/>
    <cellStyle name="Accent6 2 2" xfId="173" xr:uid="{00000000-0005-0000-0000-00008D000000}"/>
    <cellStyle name="Accent6 3" xfId="174" xr:uid="{00000000-0005-0000-0000-00008E000000}"/>
    <cellStyle name="Accent6 4" xfId="175" xr:uid="{00000000-0005-0000-0000-00008F000000}"/>
    <cellStyle name="Bad 2" xfId="176" xr:uid="{00000000-0005-0000-0000-000090000000}"/>
    <cellStyle name="Bad 2 2" xfId="177" xr:uid="{00000000-0005-0000-0000-000091000000}"/>
    <cellStyle name="Bad 3" xfId="178" xr:uid="{00000000-0005-0000-0000-000092000000}"/>
    <cellStyle name="Bad 4" xfId="179" xr:uid="{00000000-0005-0000-0000-000093000000}"/>
    <cellStyle name="Calculation 2" xfId="180" xr:uid="{00000000-0005-0000-0000-000094000000}"/>
    <cellStyle name="Calculation 2 2" xfId="181" xr:uid="{00000000-0005-0000-0000-000095000000}"/>
    <cellStyle name="Calculation 3" xfId="182" xr:uid="{00000000-0005-0000-0000-000096000000}"/>
    <cellStyle name="Calculation 3 10" xfId="183" xr:uid="{00000000-0005-0000-0000-000097000000}"/>
    <cellStyle name="Calculation 3 10 2" xfId="184" xr:uid="{00000000-0005-0000-0000-000098000000}"/>
    <cellStyle name="Calculation 3 11" xfId="185" xr:uid="{00000000-0005-0000-0000-000099000000}"/>
    <cellStyle name="Calculation 3 2" xfId="186" xr:uid="{00000000-0005-0000-0000-00009A000000}"/>
    <cellStyle name="Calculation 3 2 10" xfId="187" xr:uid="{00000000-0005-0000-0000-00009B000000}"/>
    <cellStyle name="Calculation 3 2 2" xfId="188" xr:uid="{00000000-0005-0000-0000-00009C000000}"/>
    <cellStyle name="Calculation 3 2 2 2" xfId="189" xr:uid="{00000000-0005-0000-0000-00009D000000}"/>
    <cellStyle name="Calculation 3 2 2 2 2" xfId="190" xr:uid="{00000000-0005-0000-0000-00009E000000}"/>
    <cellStyle name="Calculation 3 2 2 3" xfId="191" xr:uid="{00000000-0005-0000-0000-00009F000000}"/>
    <cellStyle name="Calculation 3 2 3" xfId="192" xr:uid="{00000000-0005-0000-0000-0000A0000000}"/>
    <cellStyle name="Calculation 3 2 3 2" xfId="193" xr:uid="{00000000-0005-0000-0000-0000A1000000}"/>
    <cellStyle name="Calculation 3 2 3 2 2" xfId="194" xr:uid="{00000000-0005-0000-0000-0000A2000000}"/>
    <cellStyle name="Calculation 3 2 3 3" xfId="195" xr:uid="{00000000-0005-0000-0000-0000A3000000}"/>
    <cellStyle name="Calculation 3 2 4" xfId="196" xr:uid="{00000000-0005-0000-0000-0000A4000000}"/>
    <cellStyle name="Calculation 3 2 4 2" xfId="197" xr:uid="{00000000-0005-0000-0000-0000A5000000}"/>
    <cellStyle name="Calculation 3 2 4 2 2" xfId="198" xr:uid="{00000000-0005-0000-0000-0000A6000000}"/>
    <cellStyle name="Calculation 3 2 4 3" xfId="199" xr:uid="{00000000-0005-0000-0000-0000A7000000}"/>
    <cellStyle name="Calculation 3 2 5" xfId="200" xr:uid="{00000000-0005-0000-0000-0000A8000000}"/>
    <cellStyle name="Calculation 3 2 5 2" xfId="201" xr:uid="{00000000-0005-0000-0000-0000A9000000}"/>
    <cellStyle name="Calculation 3 2 5 2 2" xfId="202" xr:uid="{00000000-0005-0000-0000-0000AA000000}"/>
    <cellStyle name="Calculation 3 2 5 3" xfId="203" xr:uid="{00000000-0005-0000-0000-0000AB000000}"/>
    <cellStyle name="Calculation 3 2 6" xfId="204" xr:uid="{00000000-0005-0000-0000-0000AC000000}"/>
    <cellStyle name="Calculation 3 2 6 2" xfId="205" xr:uid="{00000000-0005-0000-0000-0000AD000000}"/>
    <cellStyle name="Calculation 3 2 6 2 2" xfId="206" xr:uid="{00000000-0005-0000-0000-0000AE000000}"/>
    <cellStyle name="Calculation 3 2 6 3" xfId="207" xr:uid="{00000000-0005-0000-0000-0000AF000000}"/>
    <cellStyle name="Calculation 3 2 7" xfId="208" xr:uid="{00000000-0005-0000-0000-0000B0000000}"/>
    <cellStyle name="Calculation 3 2 7 2" xfId="209" xr:uid="{00000000-0005-0000-0000-0000B1000000}"/>
    <cellStyle name="Calculation 3 2 7 2 2" xfId="210" xr:uid="{00000000-0005-0000-0000-0000B2000000}"/>
    <cellStyle name="Calculation 3 2 7 3" xfId="211" xr:uid="{00000000-0005-0000-0000-0000B3000000}"/>
    <cellStyle name="Calculation 3 2 8" xfId="212" xr:uid="{00000000-0005-0000-0000-0000B4000000}"/>
    <cellStyle name="Calculation 3 2 8 2" xfId="213" xr:uid="{00000000-0005-0000-0000-0000B5000000}"/>
    <cellStyle name="Calculation 3 2 8 2 2" xfId="214" xr:uid="{00000000-0005-0000-0000-0000B6000000}"/>
    <cellStyle name="Calculation 3 2 8 3" xfId="215" xr:uid="{00000000-0005-0000-0000-0000B7000000}"/>
    <cellStyle name="Calculation 3 2 9" xfId="216" xr:uid="{00000000-0005-0000-0000-0000B8000000}"/>
    <cellStyle name="Calculation 3 2 9 2" xfId="217" xr:uid="{00000000-0005-0000-0000-0000B9000000}"/>
    <cellStyle name="Calculation 3 3" xfId="218" xr:uid="{00000000-0005-0000-0000-0000BA000000}"/>
    <cellStyle name="Calculation 3 3 2" xfId="219" xr:uid="{00000000-0005-0000-0000-0000BB000000}"/>
    <cellStyle name="Calculation 3 3 2 2" xfId="220" xr:uid="{00000000-0005-0000-0000-0000BC000000}"/>
    <cellStyle name="Calculation 3 3 3" xfId="221" xr:uid="{00000000-0005-0000-0000-0000BD000000}"/>
    <cellStyle name="Calculation 3 4" xfId="222" xr:uid="{00000000-0005-0000-0000-0000BE000000}"/>
    <cellStyle name="Calculation 3 4 2" xfId="223" xr:uid="{00000000-0005-0000-0000-0000BF000000}"/>
    <cellStyle name="Calculation 3 4 2 2" xfId="224" xr:uid="{00000000-0005-0000-0000-0000C0000000}"/>
    <cellStyle name="Calculation 3 4 3" xfId="225" xr:uid="{00000000-0005-0000-0000-0000C1000000}"/>
    <cellStyle name="Calculation 3 5" xfId="226" xr:uid="{00000000-0005-0000-0000-0000C2000000}"/>
    <cellStyle name="Calculation 3 5 2" xfId="227" xr:uid="{00000000-0005-0000-0000-0000C3000000}"/>
    <cellStyle name="Calculation 3 5 2 2" xfId="228" xr:uid="{00000000-0005-0000-0000-0000C4000000}"/>
    <cellStyle name="Calculation 3 5 3" xfId="229" xr:uid="{00000000-0005-0000-0000-0000C5000000}"/>
    <cellStyle name="Calculation 3 6" xfId="230" xr:uid="{00000000-0005-0000-0000-0000C6000000}"/>
    <cellStyle name="Calculation 3 6 2" xfId="231" xr:uid="{00000000-0005-0000-0000-0000C7000000}"/>
    <cellStyle name="Calculation 3 6 2 2" xfId="232" xr:uid="{00000000-0005-0000-0000-0000C8000000}"/>
    <cellStyle name="Calculation 3 6 3" xfId="233" xr:uid="{00000000-0005-0000-0000-0000C9000000}"/>
    <cellStyle name="Calculation 3 7" xfId="234" xr:uid="{00000000-0005-0000-0000-0000CA000000}"/>
    <cellStyle name="Calculation 3 7 2" xfId="235" xr:uid="{00000000-0005-0000-0000-0000CB000000}"/>
    <cellStyle name="Calculation 3 7 2 2" xfId="236" xr:uid="{00000000-0005-0000-0000-0000CC000000}"/>
    <cellStyle name="Calculation 3 7 3" xfId="237" xr:uid="{00000000-0005-0000-0000-0000CD000000}"/>
    <cellStyle name="Calculation 3 8" xfId="238" xr:uid="{00000000-0005-0000-0000-0000CE000000}"/>
    <cellStyle name="Calculation 3 8 2" xfId="239" xr:uid="{00000000-0005-0000-0000-0000CF000000}"/>
    <cellStyle name="Calculation 3 8 2 2" xfId="240" xr:uid="{00000000-0005-0000-0000-0000D0000000}"/>
    <cellStyle name="Calculation 3 8 3" xfId="241" xr:uid="{00000000-0005-0000-0000-0000D1000000}"/>
    <cellStyle name="Calculation 3 9" xfId="242" xr:uid="{00000000-0005-0000-0000-0000D2000000}"/>
    <cellStyle name="Calculation 3 9 2" xfId="243" xr:uid="{00000000-0005-0000-0000-0000D3000000}"/>
    <cellStyle name="Calculation 3 9 2 2" xfId="244" xr:uid="{00000000-0005-0000-0000-0000D4000000}"/>
    <cellStyle name="Calculation 3 9 3" xfId="245" xr:uid="{00000000-0005-0000-0000-0000D5000000}"/>
    <cellStyle name="Calculation 4" xfId="246" xr:uid="{00000000-0005-0000-0000-0000D6000000}"/>
    <cellStyle name="Calculation 4 10" xfId="247" xr:uid="{00000000-0005-0000-0000-0000D7000000}"/>
    <cellStyle name="Calculation 4 10 2" xfId="248" xr:uid="{00000000-0005-0000-0000-0000D8000000}"/>
    <cellStyle name="Calculation 4 11" xfId="249" xr:uid="{00000000-0005-0000-0000-0000D9000000}"/>
    <cellStyle name="Calculation 4 2" xfId="250" xr:uid="{00000000-0005-0000-0000-0000DA000000}"/>
    <cellStyle name="Calculation 4 2 10" xfId="251" xr:uid="{00000000-0005-0000-0000-0000DB000000}"/>
    <cellStyle name="Calculation 4 2 2" xfId="252" xr:uid="{00000000-0005-0000-0000-0000DC000000}"/>
    <cellStyle name="Calculation 4 2 2 2" xfId="253" xr:uid="{00000000-0005-0000-0000-0000DD000000}"/>
    <cellStyle name="Calculation 4 2 2 2 2" xfId="254" xr:uid="{00000000-0005-0000-0000-0000DE000000}"/>
    <cellStyle name="Calculation 4 2 2 3" xfId="255" xr:uid="{00000000-0005-0000-0000-0000DF000000}"/>
    <cellStyle name="Calculation 4 2 3" xfId="256" xr:uid="{00000000-0005-0000-0000-0000E0000000}"/>
    <cellStyle name="Calculation 4 2 3 2" xfId="257" xr:uid="{00000000-0005-0000-0000-0000E1000000}"/>
    <cellStyle name="Calculation 4 2 3 2 2" xfId="258" xr:uid="{00000000-0005-0000-0000-0000E2000000}"/>
    <cellStyle name="Calculation 4 2 3 3" xfId="259" xr:uid="{00000000-0005-0000-0000-0000E3000000}"/>
    <cellStyle name="Calculation 4 2 4" xfId="260" xr:uid="{00000000-0005-0000-0000-0000E4000000}"/>
    <cellStyle name="Calculation 4 2 4 2" xfId="261" xr:uid="{00000000-0005-0000-0000-0000E5000000}"/>
    <cellStyle name="Calculation 4 2 4 2 2" xfId="262" xr:uid="{00000000-0005-0000-0000-0000E6000000}"/>
    <cellStyle name="Calculation 4 2 4 3" xfId="263" xr:uid="{00000000-0005-0000-0000-0000E7000000}"/>
    <cellStyle name="Calculation 4 2 5" xfId="264" xr:uid="{00000000-0005-0000-0000-0000E8000000}"/>
    <cellStyle name="Calculation 4 2 5 2" xfId="265" xr:uid="{00000000-0005-0000-0000-0000E9000000}"/>
    <cellStyle name="Calculation 4 2 5 2 2" xfId="266" xr:uid="{00000000-0005-0000-0000-0000EA000000}"/>
    <cellStyle name="Calculation 4 2 5 3" xfId="267" xr:uid="{00000000-0005-0000-0000-0000EB000000}"/>
    <cellStyle name="Calculation 4 2 6" xfId="268" xr:uid="{00000000-0005-0000-0000-0000EC000000}"/>
    <cellStyle name="Calculation 4 2 6 2" xfId="269" xr:uid="{00000000-0005-0000-0000-0000ED000000}"/>
    <cellStyle name="Calculation 4 2 6 2 2" xfId="270" xr:uid="{00000000-0005-0000-0000-0000EE000000}"/>
    <cellStyle name="Calculation 4 2 6 3" xfId="271" xr:uid="{00000000-0005-0000-0000-0000EF000000}"/>
    <cellStyle name="Calculation 4 2 7" xfId="272" xr:uid="{00000000-0005-0000-0000-0000F0000000}"/>
    <cellStyle name="Calculation 4 2 7 2" xfId="273" xr:uid="{00000000-0005-0000-0000-0000F1000000}"/>
    <cellStyle name="Calculation 4 2 7 2 2" xfId="274" xr:uid="{00000000-0005-0000-0000-0000F2000000}"/>
    <cellStyle name="Calculation 4 2 7 3" xfId="275" xr:uid="{00000000-0005-0000-0000-0000F3000000}"/>
    <cellStyle name="Calculation 4 2 8" xfId="276" xr:uid="{00000000-0005-0000-0000-0000F4000000}"/>
    <cellStyle name="Calculation 4 2 8 2" xfId="277" xr:uid="{00000000-0005-0000-0000-0000F5000000}"/>
    <cellStyle name="Calculation 4 2 8 2 2" xfId="278" xr:uid="{00000000-0005-0000-0000-0000F6000000}"/>
    <cellStyle name="Calculation 4 2 8 3" xfId="279" xr:uid="{00000000-0005-0000-0000-0000F7000000}"/>
    <cellStyle name="Calculation 4 2 9" xfId="280" xr:uid="{00000000-0005-0000-0000-0000F8000000}"/>
    <cellStyle name="Calculation 4 2 9 2" xfId="281" xr:uid="{00000000-0005-0000-0000-0000F9000000}"/>
    <cellStyle name="Calculation 4 3" xfId="282" xr:uid="{00000000-0005-0000-0000-0000FA000000}"/>
    <cellStyle name="Calculation 4 3 2" xfId="283" xr:uid="{00000000-0005-0000-0000-0000FB000000}"/>
    <cellStyle name="Calculation 4 3 2 2" xfId="284" xr:uid="{00000000-0005-0000-0000-0000FC000000}"/>
    <cellStyle name="Calculation 4 3 3" xfId="285" xr:uid="{00000000-0005-0000-0000-0000FD000000}"/>
    <cellStyle name="Calculation 4 4" xfId="286" xr:uid="{00000000-0005-0000-0000-0000FE000000}"/>
    <cellStyle name="Calculation 4 4 2" xfId="287" xr:uid="{00000000-0005-0000-0000-0000FF000000}"/>
    <cellStyle name="Calculation 4 4 2 2" xfId="288" xr:uid="{00000000-0005-0000-0000-000000010000}"/>
    <cellStyle name="Calculation 4 4 3" xfId="289" xr:uid="{00000000-0005-0000-0000-000001010000}"/>
    <cellStyle name="Calculation 4 5" xfId="290" xr:uid="{00000000-0005-0000-0000-000002010000}"/>
    <cellStyle name="Calculation 4 5 2" xfId="291" xr:uid="{00000000-0005-0000-0000-000003010000}"/>
    <cellStyle name="Calculation 4 5 2 2" xfId="292" xr:uid="{00000000-0005-0000-0000-000004010000}"/>
    <cellStyle name="Calculation 4 5 3" xfId="293" xr:uid="{00000000-0005-0000-0000-000005010000}"/>
    <cellStyle name="Calculation 4 6" xfId="294" xr:uid="{00000000-0005-0000-0000-000006010000}"/>
    <cellStyle name="Calculation 4 6 2" xfId="295" xr:uid="{00000000-0005-0000-0000-000007010000}"/>
    <cellStyle name="Calculation 4 6 2 2" xfId="296" xr:uid="{00000000-0005-0000-0000-000008010000}"/>
    <cellStyle name="Calculation 4 6 3" xfId="297" xr:uid="{00000000-0005-0000-0000-000009010000}"/>
    <cellStyle name="Calculation 4 7" xfId="298" xr:uid="{00000000-0005-0000-0000-00000A010000}"/>
    <cellStyle name="Calculation 4 7 2" xfId="299" xr:uid="{00000000-0005-0000-0000-00000B010000}"/>
    <cellStyle name="Calculation 4 7 2 2" xfId="300" xr:uid="{00000000-0005-0000-0000-00000C010000}"/>
    <cellStyle name="Calculation 4 7 3" xfId="301" xr:uid="{00000000-0005-0000-0000-00000D010000}"/>
    <cellStyle name="Calculation 4 8" xfId="302" xr:uid="{00000000-0005-0000-0000-00000E010000}"/>
    <cellStyle name="Calculation 4 8 2" xfId="303" xr:uid="{00000000-0005-0000-0000-00000F010000}"/>
    <cellStyle name="Calculation 4 8 2 2" xfId="304" xr:uid="{00000000-0005-0000-0000-000010010000}"/>
    <cellStyle name="Calculation 4 8 3" xfId="305" xr:uid="{00000000-0005-0000-0000-000011010000}"/>
    <cellStyle name="Calculation 4 9" xfId="306" xr:uid="{00000000-0005-0000-0000-000012010000}"/>
    <cellStyle name="Calculation 4 9 2" xfId="307" xr:uid="{00000000-0005-0000-0000-000013010000}"/>
    <cellStyle name="Calculation 4 9 2 2" xfId="308" xr:uid="{00000000-0005-0000-0000-000014010000}"/>
    <cellStyle name="Calculation 4 9 3" xfId="309" xr:uid="{00000000-0005-0000-0000-000015010000}"/>
    <cellStyle name="ChartingText" xfId="310" xr:uid="{00000000-0005-0000-0000-000016010000}"/>
    <cellStyle name="Check Cell 2" xfId="311" xr:uid="{00000000-0005-0000-0000-000017010000}"/>
    <cellStyle name="Check Cell 2 2" xfId="312" xr:uid="{00000000-0005-0000-0000-000018010000}"/>
    <cellStyle name="Check Cell 3" xfId="313" xr:uid="{00000000-0005-0000-0000-000019010000}"/>
    <cellStyle name="Check Cell 4" xfId="314" xr:uid="{00000000-0005-0000-0000-00001A010000}"/>
    <cellStyle name="ColumnHeaderNormal" xfId="315" xr:uid="{00000000-0005-0000-0000-00001B010000}"/>
    <cellStyle name="Comma" xfId="1" builtinId="3"/>
    <cellStyle name="Comma 16" xfId="316" xr:uid="{00000000-0005-0000-0000-00001D010000}"/>
    <cellStyle name="Comma 2" xfId="3" xr:uid="{00000000-0005-0000-0000-00001E010000}"/>
    <cellStyle name="Comma 2 2" xfId="4" xr:uid="{00000000-0005-0000-0000-00001F010000}"/>
    <cellStyle name="Comma 2 2 2" xfId="317" xr:uid="{00000000-0005-0000-0000-000020010000}"/>
    <cellStyle name="Comma 2 2 2 2" xfId="318" xr:uid="{00000000-0005-0000-0000-000021010000}"/>
    <cellStyle name="Comma 2 2 2 3" xfId="319" xr:uid="{00000000-0005-0000-0000-000022010000}"/>
    <cellStyle name="Comma 2 3" xfId="320" xr:uid="{00000000-0005-0000-0000-000023010000}"/>
    <cellStyle name="Comma 2 4" xfId="321" xr:uid="{00000000-0005-0000-0000-000024010000}"/>
    <cellStyle name="Comma 2 5" xfId="322" xr:uid="{00000000-0005-0000-0000-000025010000}"/>
    <cellStyle name="Comma 3" xfId="5" xr:uid="{00000000-0005-0000-0000-000026010000}"/>
    <cellStyle name="Comma 3 2" xfId="6" xr:uid="{00000000-0005-0000-0000-000027010000}"/>
    <cellStyle name="Comma 4" xfId="7" xr:uid="{00000000-0005-0000-0000-000028010000}"/>
    <cellStyle name="Comma 4 2" xfId="323" xr:uid="{00000000-0005-0000-0000-000029010000}"/>
    <cellStyle name="Comma 4 2 2" xfId="324" xr:uid="{00000000-0005-0000-0000-00002A010000}"/>
    <cellStyle name="Comma 4 3" xfId="325" xr:uid="{00000000-0005-0000-0000-00002B010000}"/>
    <cellStyle name="Comma 4 4" xfId="326" xr:uid="{00000000-0005-0000-0000-00002C010000}"/>
    <cellStyle name="Comma 5" xfId="8" xr:uid="{00000000-0005-0000-0000-00002D010000}"/>
    <cellStyle name="Comma 5 2" xfId="327" xr:uid="{00000000-0005-0000-0000-00002E010000}"/>
    <cellStyle name="Comma 5 3" xfId="9" xr:uid="{00000000-0005-0000-0000-00002F010000}"/>
    <cellStyle name="Comma 6" xfId="10" xr:uid="{00000000-0005-0000-0000-000030010000}"/>
    <cellStyle name="Comma 6 2" xfId="328" xr:uid="{00000000-0005-0000-0000-000031010000}"/>
    <cellStyle name="Comma 7" xfId="11" xr:uid="{00000000-0005-0000-0000-000032010000}"/>
    <cellStyle name="Comma 7 2" xfId="329" xr:uid="{00000000-0005-0000-0000-000033010000}"/>
    <cellStyle name="Comma 8" xfId="330" xr:uid="{00000000-0005-0000-0000-000034010000}"/>
    <cellStyle name="Currency" xfId="980" builtinId="4"/>
    <cellStyle name="Currency 2" xfId="12" xr:uid="{00000000-0005-0000-0000-000036010000}"/>
    <cellStyle name="Currency 2 2" xfId="30" xr:uid="{00000000-0005-0000-0000-000037010000}"/>
    <cellStyle name="Currency 2 2 2" xfId="331" xr:uid="{00000000-0005-0000-0000-000038010000}"/>
    <cellStyle name="Currency 2 2 2 2" xfId="332" xr:uid="{00000000-0005-0000-0000-000039010000}"/>
    <cellStyle name="Currency 2 2 2 3" xfId="333" xr:uid="{00000000-0005-0000-0000-00003A010000}"/>
    <cellStyle name="Currency 2 3" xfId="334" xr:uid="{00000000-0005-0000-0000-00003B010000}"/>
    <cellStyle name="Currency 3" xfId="13" xr:uid="{00000000-0005-0000-0000-00003C010000}"/>
    <cellStyle name="Currency 3 2" xfId="335" xr:uid="{00000000-0005-0000-0000-00003D010000}"/>
    <cellStyle name="Currency 3 2 2" xfId="336" xr:uid="{00000000-0005-0000-0000-00003E010000}"/>
    <cellStyle name="Currency 3 3" xfId="337" xr:uid="{00000000-0005-0000-0000-00003F010000}"/>
    <cellStyle name="Currency 3 4" xfId="338" xr:uid="{00000000-0005-0000-0000-000040010000}"/>
    <cellStyle name="Currency 4" xfId="339" xr:uid="{00000000-0005-0000-0000-000041010000}"/>
    <cellStyle name="Currency 5" xfId="340" xr:uid="{00000000-0005-0000-0000-000042010000}"/>
    <cellStyle name="Explanatory Text 2" xfId="341" xr:uid="{00000000-0005-0000-0000-000043010000}"/>
    <cellStyle name="Explanatory Text 2 2" xfId="342" xr:uid="{00000000-0005-0000-0000-000044010000}"/>
    <cellStyle name="Explanatory Text 3" xfId="343" xr:uid="{00000000-0005-0000-0000-000045010000}"/>
    <cellStyle name="Explanatory Text 4" xfId="344" xr:uid="{00000000-0005-0000-0000-000046010000}"/>
    <cellStyle name="g4Num" xfId="345" xr:uid="{00000000-0005-0000-0000-000047010000}"/>
    <cellStyle name="g4Percent" xfId="346" xr:uid="{00000000-0005-0000-0000-000048010000}"/>
    <cellStyle name="gAsDays" xfId="347" xr:uid="{00000000-0005-0000-0000-000049010000}"/>
    <cellStyle name="gAsMultiple" xfId="348" xr:uid="{00000000-0005-0000-0000-00004A010000}"/>
    <cellStyle name="gAsNum" xfId="349" xr:uid="{00000000-0005-0000-0000-00004B010000}"/>
    <cellStyle name="gAsPercent" xfId="350" xr:uid="{00000000-0005-0000-0000-00004C010000}"/>
    <cellStyle name="gAsText" xfId="351" xr:uid="{00000000-0005-0000-0000-00004D010000}"/>
    <cellStyle name="gColumnTop" xfId="352" xr:uid="{00000000-0005-0000-0000-00004E010000}"/>
    <cellStyle name="gDays" xfId="353" xr:uid="{00000000-0005-0000-0000-00004F010000}"/>
    <cellStyle name="gHeading" xfId="354" xr:uid="{00000000-0005-0000-0000-000050010000}"/>
    <cellStyle name="gLastStep" xfId="355" xr:uid="{00000000-0005-0000-0000-000051010000}"/>
    <cellStyle name="gMultiple" xfId="356" xr:uid="{00000000-0005-0000-0000-000052010000}"/>
    <cellStyle name="gNum" xfId="357" xr:uid="{00000000-0005-0000-0000-000053010000}"/>
    <cellStyle name="Good 2" xfId="358" xr:uid="{00000000-0005-0000-0000-000054010000}"/>
    <cellStyle name="Good 2 2" xfId="359" xr:uid="{00000000-0005-0000-0000-000055010000}"/>
    <cellStyle name="Good 3" xfId="360" xr:uid="{00000000-0005-0000-0000-000056010000}"/>
    <cellStyle name="Good 4" xfId="361" xr:uid="{00000000-0005-0000-0000-000057010000}"/>
    <cellStyle name="gPercent" xfId="362" xr:uid="{00000000-0005-0000-0000-000058010000}"/>
    <cellStyle name="gText" xfId="363" xr:uid="{00000000-0005-0000-0000-000059010000}"/>
    <cellStyle name="gUSD" xfId="364" xr:uid="{00000000-0005-0000-0000-00005A010000}"/>
    <cellStyle name="Heading 1 2" xfId="365" xr:uid="{00000000-0005-0000-0000-00005B010000}"/>
    <cellStyle name="Heading 1 2 2" xfId="366" xr:uid="{00000000-0005-0000-0000-00005C010000}"/>
    <cellStyle name="Heading 1 3" xfId="367" xr:uid="{00000000-0005-0000-0000-00005D010000}"/>
    <cellStyle name="Heading 1 4" xfId="368" xr:uid="{00000000-0005-0000-0000-00005E010000}"/>
    <cellStyle name="Heading 2 2" xfId="369" xr:uid="{00000000-0005-0000-0000-00005F010000}"/>
    <cellStyle name="Heading 2 2 2" xfId="370" xr:uid="{00000000-0005-0000-0000-000060010000}"/>
    <cellStyle name="Heading 2 3" xfId="371" xr:uid="{00000000-0005-0000-0000-000061010000}"/>
    <cellStyle name="Heading 2 4" xfId="372" xr:uid="{00000000-0005-0000-0000-000062010000}"/>
    <cellStyle name="Heading 3 2" xfId="373" xr:uid="{00000000-0005-0000-0000-000063010000}"/>
    <cellStyle name="Heading 3 2 2" xfId="374" xr:uid="{00000000-0005-0000-0000-000064010000}"/>
    <cellStyle name="Heading 3 3" xfId="375" xr:uid="{00000000-0005-0000-0000-000065010000}"/>
    <cellStyle name="Heading 3 3 2" xfId="376" xr:uid="{00000000-0005-0000-0000-000066010000}"/>
    <cellStyle name="Heading 3 3 3" xfId="377" xr:uid="{00000000-0005-0000-0000-000067010000}"/>
    <cellStyle name="Heading 3 3 4" xfId="378" xr:uid="{00000000-0005-0000-0000-000068010000}"/>
    <cellStyle name="Heading 3 4" xfId="379" xr:uid="{00000000-0005-0000-0000-000069010000}"/>
    <cellStyle name="Heading 3 4 2" xfId="380" xr:uid="{00000000-0005-0000-0000-00006A010000}"/>
    <cellStyle name="Heading 3 4 3" xfId="381" xr:uid="{00000000-0005-0000-0000-00006B010000}"/>
    <cellStyle name="Heading 3 4 4" xfId="382" xr:uid="{00000000-0005-0000-0000-00006C010000}"/>
    <cellStyle name="Heading 4 2" xfId="383" xr:uid="{00000000-0005-0000-0000-00006D010000}"/>
    <cellStyle name="Heading 4 2 2" xfId="384" xr:uid="{00000000-0005-0000-0000-00006E010000}"/>
    <cellStyle name="Heading 4 3" xfId="385" xr:uid="{00000000-0005-0000-0000-00006F010000}"/>
    <cellStyle name="Heading 4 4" xfId="386" xr:uid="{00000000-0005-0000-0000-000070010000}"/>
    <cellStyle name="Hyperlink 2" xfId="14" xr:uid="{00000000-0005-0000-0000-000071010000}"/>
    <cellStyle name="Input 2" xfId="387" xr:uid="{00000000-0005-0000-0000-000072010000}"/>
    <cellStyle name="Input 2 2" xfId="388" xr:uid="{00000000-0005-0000-0000-000073010000}"/>
    <cellStyle name="Input 3" xfId="389" xr:uid="{00000000-0005-0000-0000-000074010000}"/>
    <cellStyle name="Input 3 10" xfId="390" xr:uid="{00000000-0005-0000-0000-000075010000}"/>
    <cellStyle name="Input 3 10 2" xfId="391" xr:uid="{00000000-0005-0000-0000-000076010000}"/>
    <cellStyle name="Input 3 11" xfId="392" xr:uid="{00000000-0005-0000-0000-000077010000}"/>
    <cellStyle name="Input 3 2" xfId="393" xr:uid="{00000000-0005-0000-0000-000078010000}"/>
    <cellStyle name="Input 3 2 10" xfId="394" xr:uid="{00000000-0005-0000-0000-000079010000}"/>
    <cellStyle name="Input 3 2 2" xfId="395" xr:uid="{00000000-0005-0000-0000-00007A010000}"/>
    <cellStyle name="Input 3 2 2 2" xfId="396" xr:uid="{00000000-0005-0000-0000-00007B010000}"/>
    <cellStyle name="Input 3 2 2 2 2" xfId="397" xr:uid="{00000000-0005-0000-0000-00007C010000}"/>
    <cellStyle name="Input 3 2 2 3" xfId="398" xr:uid="{00000000-0005-0000-0000-00007D010000}"/>
    <cellStyle name="Input 3 2 3" xfId="399" xr:uid="{00000000-0005-0000-0000-00007E010000}"/>
    <cellStyle name="Input 3 2 3 2" xfId="400" xr:uid="{00000000-0005-0000-0000-00007F010000}"/>
    <cellStyle name="Input 3 2 3 2 2" xfId="401" xr:uid="{00000000-0005-0000-0000-000080010000}"/>
    <cellStyle name="Input 3 2 3 3" xfId="402" xr:uid="{00000000-0005-0000-0000-000081010000}"/>
    <cellStyle name="Input 3 2 4" xfId="403" xr:uid="{00000000-0005-0000-0000-000082010000}"/>
    <cellStyle name="Input 3 2 4 2" xfId="404" xr:uid="{00000000-0005-0000-0000-000083010000}"/>
    <cellStyle name="Input 3 2 4 2 2" xfId="405" xr:uid="{00000000-0005-0000-0000-000084010000}"/>
    <cellStyle name="Input 3 2 4 3" xfId="406" xr:uid="{00000000-0005-0000-0000-000085010000}"/>
    <cellStyle name="Input 3 2 5" xfId="407" xr:uid="{00000000-0005-0000-0000-000086010000}"/>
    <cellStyle name="Input 3 2 5 2" xfId="408" xr:uid="{00000000-0005-0000-0000-000087010000}"/>
    <cellStyle name="Input 3 2 5 2 2" xfId="409" xr:uid="{00000000-0005-0000-0000-000088010000}"/>
    <cellStyle name="Input 3 2 5 3" xfId="410" xr:uid="{00000000-0005-0000-0000-000089010000}"/>
    <cellStyle name="Input 3 2 6" xfId="411" xr:uid="{00000000-0005-0000-0000-00008A010000}"/>
    <cellStyle name="Input 3 2 6 2" xfId="412" xr:uid="{00000000-0005-0000-0000-00008B010000}"/>
    <cellStyle name="Input 3 2 6 2 2" xfId="413" xr:uid="{00000000-0005-0000-0000-00008C010000}"/>
    <cellStyle name="Input 3 2 6 3" xfId="414" xr:uid="{00000000-0005-0000-0000-00008D010000}"/>
    <cellStyle name="Input 3 2 7" xfId="415" xr:uid="{00000000-0005-0000-0000-00008E010000}"/>
    <cellStyle name="Input 3 2 7 2" xfId="416" xr:uid="{00000000-0005-0000-0000-00008F010000}"/>
    <cellStyle name="Input 3 2 7 2 2" xfId="417" xr:uid="{00000000-0005-0000-0000-000090010000}"/>
    <cellStyle name="Input 3 2 7 3" xfId="418" xr:uid="{00000000-0005-0000-0000-000091010000}"/>
    <cellStyle name="Input 3 2 8" xfId="419" xr:uid="{00000000-0005-0000-0000-000092010000}"/>
    <cellStyle name="Input 3 2 8 2" xfId="420" xr:uid="{00000000-0005-0000-0000-000093010000}"/>
    <cellStyle name="Input 3 2 8 2 2" xfId="421" xr:uid="{00000000-0005-0000-0000-000094010000}"/>
    <cellStyle name="Input 3 2 8 3" xfId="422" xr:uid="{00000000-0005-0000-0000-000095010000}"/>
    <cellStyle name="Input 3 2 9" xfId="423" xr:uid="{00000000-0005-0000-0000-000096010000}"/>
    <cellStyle name="Input 3 2 9 2" xfId="424" xr:uid="{00000000-0005-0000-0000-000097010000}"/>
    <cellStyle name="Input 3 3" xfId="425" xr:uid="{00000000-0005-0000-0000-000098010000}"/>
    <cellStyle name="Input 3 3 2" xfId="426" xr:uid="{00000000-0005-0000-0000-000099010000}"/>
    <cellStyle name="Input 3 3 2 2" xfId="427" xr:uid="{00000000-0005-0000-0000-00009A010000}"/>
    <cellStyle name="Input 3 3 3" xfId="428" xr:uid="{00000000-0005-0000-0000-00009B010000}"/>
    <cellStyle name="Input 3 4" xfId="429" xr:uid="{00000000-0005-0000-0000-00009C010000}"/>
    <cellStyle name="Input 3 4 2" xfId="430" xr:uid="{00000000-0005-0000-0000-00009D010000}"/>
    <cellStyle name="Input 3 4 2 2" xfId="431" xr:uid="{00000000-0005-0000-0000-00009E010000}"/>
    <cellStyle name="Input 3 4 3" xfId="432" xr:uid="{00000000-0005-0000-0000-00009F010000}"/>
    <cellStyle name="Input 3 5" xfId="433" xr:uid="{00000000-0005-0000-0000-0000A0010000}"/>
    <cellStyle name="Input 3 5 2" xfId="434" xr:uid="{00000000-0005-0000-0000-0000A1010000}"/>
    <cellStyle name="Input 3 5 2 2" xfId="435" xr:uid="{00000000-0005-0000-0000-0000A2010000}"/>
    <cellStyle name="Input 3 5 3" xfId="436" xr:uid="{00000000-0005-0000-0000-0000A3010000}"/>
    <cellStyle name="Input 3 6" xfId="437" xr:uid="{00000000-0005-0000-0000-0000A4010000}"/>
    <cellStyle name="Input 3 6 2" xfId="438" xr:uid="{00000000-0005-0000-0000-0000A5010000}"/>
    <cellStyle name="Input 3 6 2 2" xfId="439" xr:uid="{00000000-0005-0000-0000-0000A6010000}"/>
    <cellStyle name="Input 3 6 3" xfId="440" xr:uid="{00000000-0005-0000-0000-0000A7010000}"/>
    <cellStyle name="Input 3 7" xfId="441" xr:uid="{00000000-0005-0000-0000-0000A8010000}"/>
    <cellStyle name="Input 3 7 2" xfId="442" xr:uid="{00000000-0005-0000-0000-0000A9010000}"/>
    <cellStyle name="Input 3 7 2 2" xfId="443" xr:uid="{00000000-0005-0000-0000-0000AA010000}"/>
    <cellStyle name="Input 3 7 3" xfId="444" xr:uid="{00000000-0005-0000-0000-0000AB010000}"/>
    <cellStyle name="Input 3 8" xfId="445" xr:uid="{00000000-0005-0000-0000-0000AC010000}"/>
    <cellStyle name="Input 3 8 2" xfId="446" xr:uid="{00000000-0005-0000-0000-0000AD010000}"/>
    <cellStyle name="Input 3 8 2 2" xfId="447" xr:uid="{00000000-0005-0000-0000-0000AE010000}"/>
    <cellStyle name="Input 3 8 3" xfId="448" xr:uid="{00000000-0005-0000-0000-0000AF010000}"/>
    <cellStyle name="Input 3 9" xfId="449" xr:uid="{00000000-0005-0000-0000-0000B0010000}"/>
    <cellStyle name="Input 3 9 2" xfId="450" xr:uid="{00000000-0005-0000-0000-0000B1010000}"/>
    <cellStyle name="Input 3 9 2 2" xfId="451" xr:uid="{00000000-0005-0000-0000-0000B2010000}"/>
    <cellStyle name="Input 3 9 3" xfId="452" xr:uid="{00000000-0005-0000-0000-0000B3010000}"/>
    <cellStyle name="Input 4" xfId="453" xr:uid="{00000000-0005-0000-0000-0000B4010000}"/>
    <cellStyle name="Input 4 10" xfId="454" xr:uid="{00000000-0005-0000-0000-0000B5010000}"/>
    <cellStyle name="Input 4 10 2" xfId="455" xr:uid="{00000000-0005-0000-0000-0000B6010000}"/>
    <cellStyle name="Input 4 11" xfId="456" xr:uid="{00000000-0005-0000-0000-0000B7010000}"/>
    <cellStyle name="Input 4 2" xfId="457" xr:uid="{00000000-0005-0000-0000-0000B8010000}"/>
    <cellStyle name="Input 4 2 10" xfId="458" xr:uid="{00000000-0005-0000-0000-0000B9010000}"/>
    <cellStyle name="Input 4 2 2" xfId="459" xr:uid="{00000000-0005-0000-0000-0000BA010000}"/>
    <cellStyle name="Input 4 2 2 2" xfId="460" xr:uid="{00000000-0005-0000-0000-0000BB010000}"/>
    <cellStyle name="Input 4 2 2 2 2" xfId="461" xr:uid="{00000000-0005-0000-0000-0000BC010000}"/>
    <cellStyle name="Input 4 2 2 3" xfId="462" xr:uid="{00000000-0005-0000-0000-0000BD010000}"/>
    <cellStyle name="Input 4 2 3" xfId="463" xr:uid="{00000000-0005-0000-0000-0000BE010000}"/>
    <cellStyle name="Input 4 2 3 2" xfId="464" xr:uid="{00000000-0005-0000-0000-0000BF010000}"/>
    <cellStyle name="Input 4 2 3 2 2" xfId="465" xr:uid="{00000000-0005-0000-0000-0000C0010000}"/>
    <cellStyle name="Input 4 2 3 3" xfId="466" xr:uid="{00000000-0005-0000-0000-0000C1010000}"/>
    <cellStyle name="Input 4 2 4" xfId="467" xr:uid="{00000000-0005-0000-0000-0000C2010000}"/>
    <cellStyle name="Input 4 2 4 2" xfId="468" xr:uid="{00000000-0005-0000-0000-0000C3010000}"/>
    <cellStyle name="Input 4 2 4 2 2" xfId="469" xr:uid="{00000000-0005-0000-0000-0000C4010000}"/>
    <cellStyle name="Input 4 2 4 3" xfId="470" xr:uid="{00000000-0005-0000-0000-0000C5010000}"/>
    <cellStyle name="Input 4 2 5" xfId="471" xr:uid="{00000000-0005-0000-0000-0000C6010000}"/>
    <cellStyle name="Input 4 2 5 2" xfId="472" xr:uid="{00000000-0005-0000-0000-0000C7010000}"/>
    <cellStyle name="Input 4 2 5 2 2" xfId="473" xr:uid="{00000000-0005-0000-0000-0000C8010000}"/>
    <cellStyle name="Input 4 2 5 3" xfId="474" xr:uid="{00000000-0005-0000-0000-0000C9010000}"/>
    <cellStyle name="Input 4 2 6" xfId="475" xr:uid="{00000000-0005-0000-0000-0000CA010000}"/>
    <cellStyle name="Input 4 2 6 2" xfId="476" xr:uid="{00000000-0005-0000-0000-0000CB010000}"/>
    <cellStyle name="Input 4 2 6 2 2" xfId="477" xr:uid="{00000000-0005-0000-0000-0000CC010000}"/>
    <cellStyle name="Input 4 2 6 3" xfId="478" xr:uid="{00000000-0005-0000-0000-0000CD010000}"/>
    <cellStyle name="Input 4 2 7" xfId="479" xr:uid="{00000000-0005-0000-0000-0000CE010000}"/>
    <cellStyle name="Input 4 2 7 2" xfId="480" xr:uid="{00000000-0005-0000-0000-0000CF010000}"/>
    <cellStyle name="Input 4 2 7 2 2" xfId="481" xr:uid="{00000000-0005-0000-0000-0000D0010000}"/>
    <cellStyle name="Input 4 2 7 3" xfId="482" xr:uid="{00000000-0005-0000-0000-0000D1010000}"/>
    <cellStyle name="Input 4 2 8" xfId="483" xr:uid="{00000000-0005-0000-0000-0000D2010000}"/>
    <cellStyle name="Input 4 2 8 2" xfId="484" xr:uid="{00000000-0005-0000-0000-0000D3010000}"/>
    <cellStyle name="Input 4 2 8 2 2" xfId="485" xr:uid="{00000000-0005-0000-0000-0000D4010000}"/>
    <cellStyle name="Input 4 2 8 3" xfId="486" xr:uid="{00000000-0005-0000-0000-0000D5010000}"/>
    <cellStyle name="Input 4 2 9" xfId="487" xr:uid="{00000000-0005-0000-0000-0000D6010000}"/>
    <cellStyle name="Input 4 2 9 2" xfId="488" xr:uid="{00000000-0005-0000-0000-0000D7010000}"/>
    <cellStyle name="Input 4 3" xfId="489" xr:uid="{00000000-0005-0000-0000-0000D8010000}"/>
    <cellStyle name="Input 4 3 2" xfId="490" xr:uid="{00000000-0005-0000-0000-0000D9010000}"/>
    <cellStyle name="Input 4 3 2 2" xfId="491" xr:uid="{00000000-0005-0000-0000-0000DA010000}"/>
    <cellStyle name="Input 4 3 3" xfId="492" xr:uid="{00000000-0005-0000-0000-0000DB010000}"/>
    <cellStyle name="Input 4 4" xfId="493" xr:uid="{00000000-0005-0000-0000-0000DC010000}"/>
    <cellStyle name="Input 4 4 2" xfId="494" xr:uid="{00000000-0005-0000-0000-0000DD010000}"/>
    <cellStyle name="Input 4 4 2 2" xfId="495" xr:uid="{00000000-0005-0000-0000-0000DE010000}"/>
    <cellStyle name="Input 4 4 3" xfId="496" xr:uid="{00000000-0005-0000-0000-0000DF010000}"/>
    <cellStyle name="Input 4 5" xfId="497" xr:uid="{00000000-0005-0000-0000-0000E0010000}"/>
    <cellStyle name="Input 4 5 2" xfId="498" xr:uid="{00000000-0005-0000-0000-0000E1010000}"/>
    <cellStyle name="Input 4 5 2 2" xfId="499" xr:uid="{00000000-0005-0000-0000-0000E2010000}"/>
    <cellStyle name="Input 4 5 3" xfId="500" xr:uid="{00000000-0005-0000-0000-0000E3010000}"/>
    <cellStyle name="Input 4 6" xfId="501" xr:uid="{00000000-0005-0000-0000-0000E4010000}"/>
    <cellStyle name="Input 4 6 2" xfId="502" xr:uid="{00000000-0005-0000-0000-0000E5010000}"/>
    <cellStyle name="Input 4 6 2 2" xfId="503" xr:uid="{00000000-0005-0000-0000-0000E6010000}"/>
    <cellStyle name="Input 4 6 3" xfId="504" xr:uid="{00000000-0005-0000-0000-0000E7010000}"/>
    <cellStyle name="Input 4 7" xfId="505" xr:uid="{00000000-0005-0000-0000-0000E8010000}"/>
    <cellStyle name="Input 4 7 2" xfId="506" xr:uid="{00000000-0005-0000-0000-0000E9010000}"/>
    <cellStyle name="Input 4 7 2 2" xfId="507" xr:uid="{00000000-0005-0000-0000-0000EA010000}"/>
    <cellStyle name="Input 4 7 3" xfId="508" xr:uid="{00000000-0005-0000-0000-0000EB010000}"/>
    <cellStyle name="Input 4 8" xfId="509" xr:uid="{00000000-0005-0000-0000-0000EC010000}"/>
    <cellStyle name="Input 4 8 2" xfId="510" xr:uid="{00000000-0005-0000-0000-0000ED010000}"/>
    <cellStyle name="Input 4 8 2 2" xfId="511" xr:uid="{00000000-0005-0000-0000-0000EE010000}"/>
    <cellStyle name="Input 4 8 3" xfId="512" xr:uid="{00000000-0005-0000-0000-0000EF010000}"/>
    <cellStyle name="Input 4 9" xfId="513" xr:uid="{00000000-0005-0000-0000-0000F0010000}"/>
    <cellStyle name="Input 4 9 2" xfId="514" xr:uid="{00000000-0005-0000-0000-0000F1010000}"/>
    <cellStyle name="Input 4 9 2 2" xfId="515" xr:uid="{00000000-0005-0000-0000-0000F2010000}"/>
    <cellStyle name="Input 4 9 3" xfId="516" xr:uid="{00000000-0005-0000-0000-0000F3010000}"/>
    <cellStyle name="Invisible" xfId="517" xr:uid="{00000000-0005-0000-0000-0000F4010000}"/>
    <cellStyle name="Linked Cell 2" xfId="518" xr:uid="{00000000-0005-0000-0000-0000F5010000}"/>
    <cellStyle name="Linked Cell 2 2" xfId="519" xr:uid="{00000000-0005-0000-0000-0000F6010000}"/>
    <cellStyle name="Linked Cell 3" xfId="520" xr:uid="{00000000-0005-0000-0000-0000F7010000}"/>
    <cellStyle name="Linked Cell 4" xfId="521" xr:uid="{00000000-0005-0000-0000-0000F8010000}"/>
    <cellStyle name="Neutral 2" xfId="522" xr:uid="{00000000-0005-0000-0000-0000F9010000}"/>
    <cellStyle name="Neutral 2 2" xfId="523" xr:uid="{00000000-0005-0000-0000-0000FA010000}"/>
    <cellStyle name="Neutral 3" xfId="524" xr:uid="{00000000-0005-0000-0000-0000FB010000}"/>
    <cellStyle name="Neutral 4" xfId="525" xr:uid="{00000000-0005-0000-0000-0000FC010000}"/>
    <cellStyle name="NewColumnHeaderNormal" xfId="526" xr:uid="{00000000-0005-0000-0000-0000FD010000}"/>
    <cellStyle name="NewSectionHeaderNormal" xfId="527" xr:uid="{00000000-0005-0000-0000-0000FE010000}"/>
    <cellStyle name="NewTitleNormal" xfId="528" xr:uid="{00000000-0005-0000-0000-0000FF010000}"/>
    <cellStyle name="Normal" xfId="0" builtinId="0"/>
    <cellStyle name="Normal 10" xfId="529" xr:uid="{00000000-0005-0000-0000-000001020000}"/>
    <cellStyle name="Normal 11" xfId="530" xr:uid="{00000000-0005-0000-0000-000002020000}"/>
    <cellStyle name="Normal 2" xfId="15" xr:uid="{00000000-0005-0000-0000-000003020000}"/>
    <cellStyle name="Normal 2 2" xfId="16" xr:uid="{00000000-0005-0000-0000-000004020000}"/>
    <cellStyle name="Normal 2 2 2" xfId="28" xr:uid="{00000000-0005-0000-0000-000005020000}"/>
    <cellStyle name="Normal 2 2 2 2" xfId="29" xr:uid="{00000000-0005-0000-0000-000006020000}"/>
    <cellStyle name="Normal 2 2 2 3" xfId="531" xr:uid="{00000000-0005-0000-0000-000007020000}"/>
    <cellStyle name="Normal 2 3" xfId="532" xr:uid="{00000000-0005-0000-0000-000008020000}"/>
    <cellStyle name="Normal 2 4" xfId="533" xr:uid="{00000000-0005-0000-0000-000009020000}"/>
    <cellStyle name="Normal 2 5" xfId="534" xr:uid="{00000000-0005-0000-0000-00000A020000}"/>
    <cellStyle name="Normal 3" xfId="17" xr:uid="{00000000-0005-0000-0000-00000B020000}"/>
    <cellStyle name="Normal 3 2" xfId="535" xr:uid="{00000000-0005-0000-0000-00000C020000}"/>
    <cellStyle name="Normal 3 2 2" xfId="536" xr:uid="{00000000-0005-0000-0000-00000D020000}"/>
    <cellStyle name="Normal 3 2 2 2" xfId="537" xr:uid="{00000000-0005-0000-0000-00000E020000}"/>
    <cellStyle name="Normal 3 2 2 3" xfId="538" xr:uid="{00000000-0005-0000-0000-00000F020000}"/>
    <cellStyle name="Normal 3 3" xfId="539" xr:uid="{00000000-0005-0000-0000-000010020000}"/>
    <cellStyle name="Normal 4" xfId="18" xr:uid="{00000000-0005-0000-0000-000011020000}"/>
    <cellStyle name="Normal 4 2" xfId="19" xr:uid="{00000000-0005-0000-0000-000012020000}"/>
    <cellStyle name="Normal 4 2 2" xfId="540" xr:uid="{00000000-0005-0000-0000-000013020000}"/>
    <cellStyle name="Normal 4 2 3" xfId="541" xr:uid="{00000000-0005-0000-0000-000014020000}"/>
    <cellStyle name="Normal 5" xfId="20" xr:uid="{00000000-0005-0000-0000-000015020000}"/>
    <cellStyle name="Normal 5 2" xfId="31" xr:uid="{00000000-0005-0000-0000-000016020000}"/>
    <cellStyle name="Normal 5 2 2" xfId="542" xr:uid="{00000000-0005-0000-0000-000017020000}"/>
    <cellStyle name="Normal 5 2 3" xfId="543" xr:uid="{00000000-0005-0000-0000-000018020000}"/>
    <cellStyle name="Normal 5 2 4" xfId="544" xr:uid="{00000000-0005-0000-0000-000019020000}"/>
    <cellStyle name="Normal 5 3" xfId="545" xr:uid="{00000000-0005-0000-0000-00001A020000}"/>
    <cellStyle name="Normal 5 3 2" xfId="546" xr:uid="{00000000-0005-0000-0000-00001B020000}"/>
    <cellStyle name="Normal 5 3 3" xfId="547" xr:uid="{00000000-0005-0000-0000-00001C020000}"/>
    <cellStyle name="Normal 5 3 4" xfId="548" xr:uid="{00000000-0005-0000-0000-00001D020000}"/>
    <cellStyle name="Normal 5 4" xfId="549" xr:uid="{00000000-0005-0000-0000-00001E020000}"/>
    <cellStyle name="Normal 5 4 2" xfId="550" xr:uid="{00000000-0005-0000-0000-00001F020000}"/>
    <cellStyle name="Normal 5 4 3" xfId="551" xr:uid="{00000000-0005-0000-0000-000020020000}"/>
    <cellStyle name="Normal 5 4 4" xfId="552" xr:uid="{00000000-0005-0000-0000-000021020000}"/>
    <cellStyle name="Normal 5 5" xfId="553" xr:uid="{00000000-0005-0000-0000-000022020000}"/>
    <cellStyle name="Normal 5 6" xfId="554" xr:uid="{00000000-0005-0000-0000-000023020000}"/>
    <cellStyle name="Normal 5 7" xfId="555" xr:uid="{00000000-0005-0000-0000-000024020000}"/>
    <cellStyle name="Normal 6" xfId="21" xr:uid="{00000000-0005-0000-0000-000025020000}"/>
    <cellStyle name="Normal 6 2" xfId="22" xr:uid="{00000000-0005-0000-0000-000026020000}"/>
    <cellStyle name="Normal 7" xfId="23" xr:uid="{00000000-0005-0000-0000-000027020000}"/>
    <cellStyle name="Normal 7 2" xfId="556" xr:uid="{00000000-0005-0000-0000-000028020000}"/>
    <cellStyle name="Normal 7 3" xfId="557" xr:uid="{00000000-0005-0000-0000-000029020000}"/>
    <cellStyle name="Normal 7 4" xfId="558" xr:uid="{00000000-0005-0000-0000-00002A020000}"/>
    <cellStyle name="Normal 7 5" xfId="559" xr:uid="{00000000-0005-0000-0000-00002B020000}"/>
    <cellStyle name="Normal 8" xfId="560" xr:uid="{00000000-0005-0000-0000-00002C020000}"/>
    <cellStyle name="Normal 8 2" xfId="561" xr:uid="{00000000-0005-0000-0000-00002D020000}"/>
    <cellStyle name="Normal 8 2 2" xfId="562" xr:uid="{00000000-0005-0000-0000-00002E020000}"/>
    <cellStyle name="Normal 8 2 2 2" xfId="563" xr:uid="{00000000-0005-0000-0000-00002F020000}"/>
    <cellStyle name="Normal 8 2 3" xfId="564" xr:uid="{00000000-0005-0000-0000-000030020000}"/>
    <cellStyle name="Normal 8 3" xfId="565" xr:uid="{00000000-0005-0000-0000-000031020000}"/>
    <cellStyle name="Normal 9" xfId="566" xr:uid="{00000000-0005-0000-0000-000032020000}"/>
    <cellStyle name="Normal 9 2" xfId="567" xr:uid="{00000000-0005-0000-0000-000033020000}"/>
    <cellStyle name="Normal_PSCB financials reporting template" xfId="2" xr:uid="{00000000-0005-0000-0000-000034020000}"/>
    <cellStyle name="Note 2" xfId="568" xr:uid="{00000000-0005-0000-0000-000035020000}"/>
    <cellStyle name="Note 2 2" xfId="569" xr:uid="{00000000-0005-0000-0000-000036020000}"/>
    <cellStyle name="Note 2 3" xfId="570" xr:uid="{00000000-0005-0000-0000-000037020000}"/>
    <cellStyle name="Note 2 4" xfId="571" xr:uid="{00000000-0005-0000-0000-000038020000}"/>
    <cellStyle name="Note 2 5" xfId="572" xr:uid="{00000000-0005-0000-0000-000039020000}"/>
    <cellStyle name="Note 3" xfId="573" xr:uid="{00000000-0005-0000-0000-00003A020000}"/>
    <cellStyle name="Note 3 10" xfId="574" xr:uid="{00000000-0005-0000-0000-00003B020000}"/>
    <cellStyle name="Note 3 10 2" xfId="575" xr:uid="{00000000-0005-0000-0000-00003C020000}"/>
    <cellStyle name="Note 3 11" xfId="576" xr:uid="{00000000-0005-0000-0000-00003D020000}"/>
    <cellStyle name="Note 3 2" xfId="577" xr:uid="{00000000-0005-0000-0000-00003E020000}"/>
    <cellStyle name="Note 3 2 10" xfId="578" xr:uid="{00000000-0005-0000-0000-00003F020000}"/>
    <cellStyle name="Note 3 2 2" xfId="579" xr:uid="{00000000-0005-0000-0000-000040020000}"/>
    <cellStyle name="Note 3 2 2 2" xfId="580" xr:uid="{00000000-0005-0000-0000-000041020000}"/>
    <cellStyle name="Note 3 2 2 2 2" xfId="581" xr:uid="{00000000-0005-0000-0000-000042020000}"/>
    <cellStyle name="Note 3 2 2 3" xfId="582" xr:uid="{00000000-0005-0000-0000-000043020000}"/>
    <cellStyle name="Note 3 2 3" xfId="583" xr:uid="{00000000-0005-0000-0000-000044020000}"/>
    <cellStyle name="Note 3 2 3 2" xfId="584" xr:uid="{00000000-0005-0000-0000-000045020000}"/>
    <cellStyle name="Note 3 2 3 2 2" xfId="585" xr:uid="{00000000-0005-0000-0000-000046020000}"/>
    <cellStyle name="Note 3 2 3 3" xfId="586" xr:uid="{00000000-0005-0000-0000-000047020000}"/>
    <cellStyle name="Note 3 2 4" xfId="587" xr:uid="{00000000-0005-0000-0000-000048020000}"/>
    <cellStyle name="Note 3 2 4 2" xfId="588" xr:uid="{00000000-0005-0000-0000-000049020000}"/>
    <cellStyle name="Note 3 2 4 2 2" xfId="589" xr:uid="{00000000-0005-0000-0000-00004A020000}"/>
    <cellStyle name="Note 3 2 4 3" xfId="590" xr:uid="{00000000-0005-0000-0000-00004B020000}"/>
    <cellStyle name="Note 3 2 5" xfId="591" xr:uid="{00000000-0005-0000-0000-00004C020000}"/>
    <cellStyle name="Note 3 2 5 2" xfId="592" xr:uid="{00000000-0005-0000-0000-00004D020000}"/>
    <cellStyle name="Note 3 2 5 2 2" xfId="593" xr:uid="{00000000-0005-0000-0000-00004E020000}"/>
    <cellStyle name="Note 3 2 5 3" xfId="594" xr:uid="{00000000-0005-0000-0000-00004F020000}"/>
    <cellStyle name="Note 3 2 6" xfId="595" xr:uid="{00000000-0005-0000-0000-000050020000}"/>
    <cellStyle name="Note 3 2 6 2" xfId="596" xr:uid="{00000000-0005-0000-0000-000051020000}"/>
    <cellStyle name="Note 3 2 6 2 2" xfId="597" xr:uid="{00000000-0005-0000-0000-000052020000}"/>
    <cellStyle name="Note 3 2 6 3" xfId="598" xr:uid="{00000000-0005-0000-0000-000053020000}"/>
    <cellStyle name="Note 3 2 7" xfId="599" xr:uid="{00000000-0005-0000-0000-000054020000}"/>
    <cellStyle name="Note 3 2 7 2" xfId="600" xr:uid="{00000000-0005-0000-0000-000055020000}"/>
    <cellStyle name="Note 3 2 7 2 2" xfId="601" xr:uid="{00000000-0005-0000-0000-000056020000}"/>
    <cellStyle name="Note 3 2 7 3" xfId="602" xr:uid="{00000000-0005-0000-0000-000057020000}"/>
    <cellStyle name="Note 3 2 8" xfId="603" xr:uid="{00000000-0005-0000-0000-000058020000}"/>
    <cellStyle name="Note 3 2 8 2" xfId="604" xr:uid="{00000000-0005-0000-0000-000059020000}"/>
    <cellStyle name="Note 3 2 8 2 2" xfId="605" xr:uid="{00000000-0005-0000-0000-00005A020000}"/>
    <cellStyle name="Note 3 2 8 3" xfId="606" xr:uid="{00000000-0005-0000-0000-00005B020000}"/>
    <cellStyle name="Note 3 2 9" xfId="607" xr:uid="{00000000-0005-0000-0000-00005C020000}"/>
    <cellStyle name="Note 3 2 9 2" xfId="608" xr:uid="{00000000-0005-0000-0000-00005D020000}"/>
    <cellStyle name="Note 3 3" xfId="609" xr:uid="{00000000-0005-0000-0000-00005E020000}"/>
    <cellStyle name="Note 3 3 2" xfId="610" xr:uid="{00000000-0005-0000-0000-00005F020000}"/>
    <cellStyle name="Note 3 3 2 2" xfId="611" xr:uid="{00000000-0005-0000-0000-000060020000}"/>
    <cellStyle name="Note 3 3 3" xfId="612" xr:uid="{00000000-0005-0000-0000-000061020000}"/>
    <cellStyle name="Note 3 4" xfId="613" xr:uid="{00000000-0005-0000-0000-000062020000}"/>
    <cellStyle name="Note 3 4 2" xfId="614" xr:uid="{00000000-0005-0000-0000-000063020000}"/>
    <cellStyle name="Note 3 4 2 2" xfId="615" xr:uid="{00000000-0005-0000-0000-000064020000}"/>
    <cellStyle name="Note 3 4 3" xfId="616" xr:uid="{00000000-0005-0000-0000-000065020000}"/>
    <cellStyle name="Note 3 5" xfId="617" xr:uid="{00000000-0005-0000-0000-000066020000}"/>
    <cellStyle name="Note 3 5 2" xfId="618" xr:uid="{00000000-0005-0000-0000-000067020000}"/>
    <cellStyle name="Note 3 5 2 2" xfId="619" xr:uid="{00000000-0005-0000-0000-000068020000}"/>
    <cellStyle name="Note 3 5 3" xfId="620" xr:uid="{00000000-0005-0000-0000-000069020000}"/>
    <cellStyle name="Note 3 6" xfId="621" xr:uid="{00000000-0005-0000-0000-00006A020000}"/>
    <cellStyle name="Note 3 6 2" xfId="622" xr:uid="{00000000-0005-0000-0000-00006B020000}"/>
    <cellStyle name="Note 3 6 2 2" xfId="623" xr:uid="{00000000-0005-0000-0000-00006C020000}"/>
    <cellStyle name="Note 3 6 3" xfId="624" xr:uid="{00000000-0005-0000-0000-00006D020000}"/>
    <cellStyle name="Note 3 7" xfId="625" xr:uid="{00000000-0005-0000-0000-00006E020000}"/>
    <cellStyle name="Note 3 7 2" xfId="626" xr:uid="{00000000-0005-0000-0000-00006F020000}"/>
    <cellStyle name="Note 3 7 2 2" xfId="627" xr:uid="{00000000-0005-0000-0000-000070020000}"/>
    <cellStyle name="Note 3 7 3" xfId="628" xr:uid="{00000000-0005-0000-0000-000071020000}"/>
    <cellStyle name="Note 3 8" xfId="629" xr:uid="{00000000-0005-0000-0000-000072020000}"/>
    <cellStyle name="Note 3 8 2" xfId="630" xr:uid="{00000000-0005-0000-0000-000073020000}"/>
    <cellStyle name="Note 3 8 2 2" xfId="631" xr:uid="{00000000-0005-0000-0000-000074020000}"/>
    <cellStyle name="Note 3 8 3" xfId="632" xr:uid="{00000000-0005-0000-0000-000075020000}"/>
    <cellStyle name="Note 3 9" xfId="633" xr:uid="{00000000-0005-0000-0000-000076020000}"/>
    <cellStyle name="Note 3 9 2" xfId="634" xr:uid="{00000000-0005-0000-0000-000077020000}"/>
    <cellStyle name="Note 3 9 2 2" xfId="635" xr:uid="{00000000-0005-0000-0000-000078020000}"/>
    <cellStyle name="Note 3 9 3" xfId="636" xr:uid="{00000000-0005-0000-0000-000079020000}"/>
    <cellStyle name="Note 4" xfId="637" xr:uid="{00000000-0005-0000-0000-00007A020000}"/>
    <cellStyle name="Note 5" xfId="638" xr:uid="{00000000-0005-0000-0000-00007B020000}"/>
    <cellStyle name="Note 5 10" xfId="639" xr:uid="{00000000-0005-0000-0000-00007C020000}"/>
    <cellStyle name="Note 5 10 2" xfId="640" xr:uid="{00000000-0005-0000-0000-00007D020000}"/>
    <cellStyle name="Note 5 11" xfId="641" xr:uid="{00000000-0005-0000-0000-00007E020000}"/>
    <cellStyle name="Note 5 2" xfId="642" xr:uid="{00000000-0005-0000-0000-00007F020000}"/>
    <cellStyle name="Note 5 2 10" xfId="643" xr:uid="{00000000-0005-0000-0000-000080020000}"/>
    <cellStyle name="Note 5 2 2" xfId="644" xr:uid="{00000000-0005-0000-0000-000081020000}"/>
    <cellStyle name="Note 5 2 2 2" xfId="645" xr:uid="{00000000-0005-0000-0000-000082020000}"/>
    <cellStyle name="Note 5 2 2 2 2" xfId="646" xr:uid="{00000000-0005-0000-0000-000083020000}"/>
    <cellStyle name="Note 5 2 2 3" xfId="647" xr:uid="{00000000-0005-0000-0000-000084020000}"/>
    <cellStyle name="Note 5 2 3" xfId="648" xr:uid="{00000000-0005-0000-0000-000085020000}"/>
    <cellStyle name="Note 5 2 3 2" xfId="649" xr:uid="{00000000-0005-0000-0000-000086020000}"/>
    <cellStyle name="Note 5 2 3 2 2" xfId="650" xr:uid="{00000000-0005-0000-0000-000087020000}"/>
    <cellStyle name="Note 5 2 3 3" xfId="651" xr:uid="{00000000-0005-0000-0000-000088020000}"/>
    <cellStyle name="Note 5 2 4" xfId="652" xr:uid="{00000000-0005-0000-0000-000089020000}"/>
    <cellStyle name="Note 5 2 4 2" xfId="653" xr:uid="{00000000-0005-0000-0000-00008A020000}"/>
    <cellStyle name="Note 5 2 4 2 2" xfId="654" xr:uid="{00000000-0005-0000-0000-00008B020000}"/>
    <cellStyle name="Note 5 2 4 3" xfId="655" xr:uid="{00000000-0005-0000-0000-00008C020000}"/>
    <cellStyle name="Note 5 2 5" xfId="656" xr:uid="{00000000-0005-0000-0000-00008D020000}"/>
    <cellStyle name="Note 5 2 5 2" xfId="657" xr:uid="{00000000-0005-0000-0000-00008E020000}"/>
    <cellStyle name="Note 5 2 5 2 2" xfId="658" xr:uid="{00000000-0005-0000-0000-00008F020000}"/>
    <cellStyle name="Note 5 2 5 3" xfId="659" xr:uid="{00000000-0005-0000-0000-000090020000}"/>
    <cellStyle name="Note 5 2 6" xfId="660" xr:uid="{00000000-0005-0000-0000-000091020000}"/>
    <cellStyle name="Note 5 2 6 2" xfId="661" xr:uid="{00000000-0005-0000-0000-000092020000}"/>
    <cellStyle name="Note 5 2 6 2 2" xfId="662" xr:uid="{00000000-0005-0000-0000-000093020000}"/>
    <cellStyle name="Note 5 2 6 3" xfId="663" xr:uid="{00000000-0005-0000-0000-000094020000}"/>
    <cellStyle name="Note 5 2 7" xfId="664" xr:uid="{00000000-0005-0000-0000-000095020000}"/>
    <cellStyle name="Note 5 2 7 2" xfId="665" xr:uid="{00000000-0005-0000-0000-000096020000}"/>
    <cellStyle name="Note 5 2 7 2 2" xfId="666" xr:uid="{00000000-0005-0000-0000-000097020000}"/>
    <cellStyle name="Note 5 2 7 3" xfId="667" xr:uid="{00000000-0005-0000-0000-000098020000}"/>
    <cellStyle name="Note 5 2 8" xfId="668" xr:uid="{00000000-0005-0000-0000-000099020000}"/>
    <cellStyle name="Note 5 2 8 2" xfId="669" xr:uid="{00000000-0005-0000-0000-00009A020000}"/>
    <cellStyle name="Note 5 2 8 2 2" xfId="670" xr:uid="{00000000-0005-0000-0000-00009B020000}"/>
    <cellStyle name="Note 5 2 8 3" xfId="671" xr:uid="{00000000-0005-0000-0000-00009C020000}"/>
    <cellStyle name="Note 5 2 9" xfId="672" xr:uid="{00000000-0005-0000-0000-00009D020000}"/>
    <cellStyle name="Note 5 2 9 2" xfId="673" xr:uid="{00000000-0005-0000-0000-00009E020000}"/>
    <cellStyle name="Note 5 3" xfId="674" xr:uid="{00000000-0005-0000-0000-00009F020000}"/>
    <cellStyle name="Note 5 3 2" xfId="675" xr:uid="{00000000-0005-0000-0000-0000A0020000}"/>
    <cellStyle name="Note 5 3 2 2" xfId="676" xr:uid="{00000000-0005-0000-0000-0000A1020000}"/>
    <cellStyle name="Note 5 3 3" xfId="677" xr:uid="{00000000-0005-0000-0000-0000A2020000}"/>
    <cellStyle name="Note 5 4" xfId="678" xr:uid="{00000000-0005-0000-0000-0000A3020000}"/>
    <cellStyle name="Note 5 4 2" xfId="679" xr:uid="{00000000-0005-0000-0000-0000A4020000}"/>
    <cellStyle name="Note 5 4 2 2" xfId="680" xr:uid="{00000000-0005-0000-0000-0000A5020000}"/>
    <cellStyle name="Note 5 4 3" xfId="681" xr:uid="{00000000-0005-0000-0000-0000A6020000}"/>
    <cellStyle name="Note 5 5" xfId="682" xr:uid="{00000000-0005-0000-0000-0000A7020000}"/>
    <cellStyle name="Note 5 5 2" xfId="683" xr:uid="{00000000-0005-0000-0000-0000A8020000}"/>
    <cellStyle name="Note 5 5 2 2" xfId="684" xr:uid="{00000000-0005-0000-0000-0000A9020000}"/>
    <cellStyle name="Note 5 5 3" xfId="685" xr:uid="{00000000-0005-0000-0000-0000AA020000}"/>
    <cellStyle name="Note 5 6" xfId="686" xr:uid="{00000000-0005-0000-0000-0000AB020000}"/>
    <cellStyle name="Note 5 6 2" xfId="687" xr:uid="{00000000-0005-0000-0000-0000AC020000}"/>
    <cellStyle name="Note 5 6 2 2" xfId="688" xr:uid="{00000000-0005-0000-0000-0000AD020000}"/>
    <cellStyle name="Note 5 6 3" xfId="689" xr:uid="{00000000-0005-0000-0000-0000AE020000}"/>
    <cellStyle name="Note 5 7" xfId="690" xr:uid="{00000000-0005-0000-0000-0000AF020000}"/>
    <cellStyle name="Note 5 7 2" xfId="691" xr:uid="{00000000-0005-0000-0000-0000B0020000}"/>
    <cellStyle name="Note 5 7 2 2" xfId="692" xr:uid="{00000000-0005-0000-0000-0000B1020000}"/>
    <cellStyle name="Note 5 7 3" xfId="693" xr:uid="{00000000-0005-0000-0000-0000B2020000}"/>
    <cellStyle name="Note 5 8" xfId="694" xr:uid="{00000000-0005-0000-0000-0000B3020000}"/>
    <cellStyle name="Note 5 8 2" xfId="695" xr:uid="{00000000-0005-0000-0000-0000B4020000}"/>
    <cellStyle name="Note 5 8 2 2" xfId="696" xr:uid="{00000000-0005-0000-0000-0000B5020000}"/>
    <cellStyle name="Note 5 8 3" xfId="697" xr:uid="{00000000-0005-0000-0000-0000B6020000}"/>
    <cellStyle name="Note 5 9" xfId="698" xr:uid="{00000000-0005-0000-0000-0000B7020000}"/>
    <cellStyle name="Note 5 9 2" xfId="699" xr:uid="{00000000-0005-0000-0000-0000B8020000}"/>
    <cellStyle name="Note 5 9 2 2" xfId="700" xr:uid="{00000000-0005-0000-0000-0000B9020000}"/>
    <cellStyle name="Note 5 9 3" xfId="701" xr:uid="{00000000-0005-0000-0000-0000BA020000}"/>
    <cellStyle name="Output 2" xfId="702" xr:uid="{00000000-0005-0000-0000-0000BB020000}"/>
    <cellStyle name="Output 2 2" xfId="703" xr:uid="{00000000-0005-0000-0000-0000BC020000}"/>
    <cellStyle name="Output 3" xfId="704" xr:uid="{00000000-0005-0000-0000-0000BD020000}"/>
    <cellStyle name="Output 3 10" xfId="705" xr:uid="{00000000-0005-0000-0000-0000BE020000}"/>
    <cellStyle name="Output 3 10 2" xfId="706" xr:uid="{00000000-0005-0000-0000-0000BF020000}"/>
    <cellStyle name="Output 3 11" xfId="707" xr:uid="{00000000-0005-0000-0000-0000C0020000}"/>
    <cellStyle name="Output 3 2" xfId="708" xr:uid="{00000000-0005-0000-0000-0000C1020000}"/>
    <cellStyle name="Output 3 2 10" xfId="709" xr:uid="{00000000-0005-0000-0000-0000C2020000}"/>
    <cellStyle name="Output 3 2 2" xfId="710" xr:uid="{00000000-0005-0000-0000-0000C3020000}"/>
    <cellStyle name="Output 3 2 2 2" xfId="711" xr:uid="{00000000-0005-0000-0000-0000C4020000}"/>
    <cellStyle name="Output 3 2 2 2 2" xfId="712" xr:uid="{00000000-0005-0000-0000-0000C5020000}"/>
    <cellStyle name="Output 3 2 2 3" xfId="713" xr:uid="{00000000-0005-0000-0000-0000C6020000}"/>
    <cellStyle name="Output 3 2 3" xfId="714" xr:uid="{00000000-0005-0000-0000-0000C7020000}"/>
    <cellStyle name="Output 3 2 3 2" xfId="715" xr:uid="{00000000-0005-0000-0000-0000C8020000}"/>
    <cellStyle name="Output 3 2 3 2 2" xfId="716" xr:uid="{00000000-0005-0000-0000-0000C9020000}"/>
    <cellStyle name="Output 3 2 3 3" xfId="717" xr:uid="{00000000-0005-0000-0000-0000CA020000}"/>
    <cellStyle name="Output 3 2 4" xfId="718" xr:uid="{00000000-0005-0000-0000-0000CB020000}"/>
    <cellStyle name="Output 3 2 4 2" xfId="719" xr:uid="{00000000-0005-0000-0000-0000CC020000}"/>
    <cellStyle name="Output 3 2 4 2 2" xfId="720" xr:uid="{00000000-0005-0000-0000-0000CD020000}"/>
    <cellStyle name="Output 3 2 4 3" xfId="721" xr:uid="{00000000-0005-0000-0000-0000CE020000}"/>
    <cellStyle name="Output 3 2 5" xfId="722" xr:uid="{00000000-0005-0000-0000-0000CF020000}"/>
    <cellStyle name="Output 3 2 5 2" xfId="723" xr:uid="{00000000-0005-0000-0000-0000D0020000}"/>
    <cellStyle name="Output 3 2 5 2 2" xfId="724" xr:uid="{00000000-0005-0000-0000-0000D1020000}"/>
    <cellStyle name="Output 3 2 5 3" xfId="725" xr:uid="{00000000-0005-0000-0000-0000D2020000}"/>
    <cellStyle name="Output 3 2 6" xfId="726" xr:uid="{00000000-0005-0000-0000-0000D3020000}"/>
    <cellStyle name="Output 3 2 6 2" xfId="727" xr:uid="{00000000-0005-0000-0000-0000D4020000}"/>
    <cellStyle name="Output 3 2 6 2 2" xfId="728" xr:uid="{00000000-0005-0000-0000-0000D5020000}"/>
    <cellStyle name="Output 3 2 6 3" xfId="729" xr:uid="{00000000-0005-0000-0000-0000D6020000}"/>
    <cellStyle name="Output 3 2 7" xfId="730" xr:uid="{00000000-0005-0000-0000-0000D7020000}"/>
    <cellStyle name="Output 3 2 7 2" xfId="731" xr:uid="{00000000-0005-0000-0000-0000D8020000}"/>
    <cellStyle name="Output 3 2 7 2 2" xfId="732" xr:uid="{00000000-0005-0000-0000-0000D9020000}"/>
    <cellStyle name="Output 3 2 7 3" xfId="733" xr:uid="{00000000-0005-0000-0000-0000DA020000}"/>
    <cellStyle name="Output 3 2 8" xfId="734" xr:uid="{00000000-0005-0000-0000-0000DB020000}"/>
    <cellStyle name="Output 3 2 8 2" xfId="735" xr:uid="{00000000-0005-0000-0000-0000DC020000}"/>
    <cellStyle name="Output 3 2 8 2 2" xfId="736" xr:uid="{00000000-0005-0000-0000-0000DD020000}"/>
    <cellStyle name="Output 3 2 8 3" xfId="737" xr:uid="{00000000-0005-0000-0000-0000DE020000}"/>
    <cellStyle name="Output 3 2 9" xfId="738" xr:uid="{00000000-0005-0000-0000-0000DF020000}"/>
    <cellStyle name="Output 3 2 9 2" xfId="739" xr:uid="{00000000-0005-0000-0000-0000E0020000}"/>
    <cellStyle name="Output 3 3" xfId="740" xr:uid="{00000000-0005-0000-0000-0000E1020000}"/>
    <cellStyle name="Output 3 3 2" xfId="741" xr:uid="{00000000-0005-0000-0000-0000E2020000}"/>
    <cellStyle name="Output 3 3 2 2" xfId="742" xr:uid="{00000000-0005-0000-0000-0000E3020000}"/>
    <cellStyle name="Output 3 3 3" xfId="743" xr:uid="{00000000-0005-0000-0000-0000E4020000}"/>
    <cellStyle name="Output 3 4" xfId="744" xr:uid="{00000000-0005-0000-0000-0000E5020000}"/>
    <cellStyle name="Output 3 4 2" xfId="745" xr:uid="{00000000-0005-0000-0000-0000E6020000}"/>
    <cellStyle name="Output 3 4 2 2" xfId="746" xr:uid="{00000000-0005-0000-0000-0000E7020000}"/>
    <cellStyle name="Output 3 4 3" xfId="747" xr:uid="{00000000-0005-0000-0000-0000E8020000}"/>
    <cellStyle name="Output 3 5" xfId="748" xr:uid="{00000000-0005-0000-0000-0000E9020000}"/>
    <cellStyle name="Output 3 5 2" xfId="749" xr:uid="{00000000-0005-0000-0000-0000EA020000}"/>
    <cellStyle name="Output 3 5 2 2" xfId="750" xr:uid="{00000000-0005-0000-0000-0000EB020000}"/>
    <cellStyle name="Output 3 5 3" xfId="751" xr:uid="{00000000-0005-0000-0000-0000EC020000}"/>
    <cellStyle name="Output 3 6" xfId="752" xr:uid="{00000000-0005-0000-0000-0000ED020000}"/>
    <cellStyle name="Output 3 6 2" xfId="753" xr:uid="{00000000-0005-0000-0000-0000EE020000}"/>
    <cellStyle name="Output 3 6 2 2" xfId="754" xr:uid="{00000000-0005-0000-0000-0000EF020000}"/>
    <cellStyle name="Output 3 6 3" xfId="755" xr:uid="{00000000-0005-0000-0000-0000F0020000}"/>
    <cellStyle name="Output 3 7" xfId="756" xr:uid="{00000000-0005-0000-0000-0000F1020000}"/>
    <cellStyle name="Output 3 7 2" xfId="757" xr:uid="{00000000-0005-0000-0000-0000F2020000}"/>
    <cellStyle name="Output 3 7 2 2" xfId="758" xr:uid="{00000000-0005-0000-0000-0000F3020000}"/>
    <cellStyle name="Output 3 7 3" xfId="759" xr:uid="{00000000-0005-0000-0000-0000F4020000}"/>
    <cellStyle name="Output 3 8" xfId="760" xr:uid="{00000000-0005-0000-0000-0000F5020000}"/>
    <cellStyle name="Output 3 8 2" xfId="761" xr:uid="{00000000-0005-0000-0000-0000F6020000}"/>
    <cellStyle name="Output 3 8 2 2" xfId="762" xr:uid="{00000000-0005-0000-0000-0000F7020000}"/>
    <cellStyle name="Output 3 8 3" xfId="763" xr:uid="{00000000-0005-0000-0000-0000F8020000}"/>
    <cellStyle name="Output 3 9" xfId="764" xr:uid="{00000000-0005-0000-0000-0000F9020000}"/>
    <cellStyle name="Output 3 9 2" xfId="765" xr:uid="{00000000-0005-0000-0000-0000FA020000}"/>
    <cellStyle name="Output 3 9 2 2" xfId="766" xr:uid="{00000000-0005-0000-0000-0000FB020000}"/>
    <cellStyle name="Output 3 9 3" xfId="767" xr:uid="{00000000-0005-0000-0000-0000FC020000}"/>
    <cellStyle name="Output 4" xfId="768" xr:uid="{00000000-0005-0000-0000-0000FD020000}"/>
    <cellStyle name="Output 4 10" xfId="769" xr:uid="{00000000-0005-0000-0000-0000FE020000}"/>
    <cellStyle name="Output 4 10 2" xfId="770" xr:uid="{00000000-0005-0000-0000-0000FF020000}"/>
    <cellStyle name="Output 4 11" xfId="771" xr:uid="{00000000-0005-0000-0000-000000030000}"/>
    <cellStyle name="Output 4 2" xfId="772" xr:uid="{00000000-0005-0000-0000-000001030000}"/>
    <cellStyle name="Output 4 2 10" xfId="773" xr:uid="{00000000-0005-0000-0000-000002030000}"/>
    <cellStyle name="Output 4 2 2" xfId="774" xr:uid="{00000000-0005-0000-0000-000003030000}"/>
    <cellStyle name="Output 4 2 2 2" xfId="775" xr:uid="{00000000-0005-0000-0000-000004030000}"/>
    <cellStyle name="Output 4 2 2 2 2" xfId="776" xr:uid="{00000000-0005-0000-0000-000005030000}"/>
    <cellStyle name="Output 4 2 2 3" xfId="777" xr:uid="{00000000-0005-0000-0000-000006030000}"/>
    <cellStyle name="Output 4 2 3" xfId="778" xr:uid="{00000000-0005-0000-0000-000007030000}"/>
    <cellStyle name="Output 4 2 3 2" xfId="779" xr:uid="{00000000-0005-0000-0000-000008030000}"/>
    <cellStyle name="Output 4 2 3 2 2" xfId="780" xr:uid="{00000000-0005-0000-0000-000009030000}"/>
    <cellStyle name="Output 4 2 3 3" xfId="781" xr:uid="{00000000-0005-0000-0000-00000A030000}"/>
    <cellStyle name="Output 4 2 4" xfId="782" xr:uid="{00000000-0005-0000-0000-00000B030000}"/>
    <cellStyle name="Output 4 2 4 2" xfId="783" xr:uid="{00000000-0005-0000-0000-00000C030000}"/>
    <cellStyle name="Output 4 2 4 2 2" xfId="784" xr:uid="{00000000-0005-0000-0000-00000D030000}"/>
    <cellStyle name="Output 4 2 4 3" xfId="785" xr:uid="{00000000-0005-0000-0000-00000E030000}"/>
    <cellStyle name="Output 4 2 5" xfId="786" xr:uid="{00000000-0005-0000-0000-00000F030000}"/>
    <cellStyle name="Output 4 2 5 2" xfId="787" xr:uid="{00000000-0005-0000-0000-000010030000}"/>
    <cellStyle name="Output 4 2 5 2 2" xfId="788" xr:uid="{00000000-0005-0000-0000-000011030000}"/>
    <cellStyle name="Output 4 2 5 3" xfId="789" xr:uid="{00000000-0005-0000-0000-000012030000}"/>
    <cellStyle name="Output 4 2 6" xfId="790" xr:uid="{00000000-0005-0000-0000-000013030000}"/>
    <cellStyle name="Output 4 2 6 2" xfId="791" xr:uid="{00000000-0005-0000-0000-000014030000}"/>
    <cellStyle name="Output 4 2 6 2 2" xfId="792" xr:uid="{00000000-0005-0000-0000-000015030000}"/>
    <cellStyle name="Output 4 2 6 3" xfId="793" xr:uid="{00000000-0005-0000-0000-000016030000}"/>
    <cellStyle name="Output 4 2 7" xfId="794" xr:uid="{00000000-0005-0000-0000-000017030000}"/>
    <cellStyle name="Output 4 2 7 2" xfId="795" xr:uid="{00000000-0005-0000-0000-000018030000}"/>
    <cellStyle name="Output 4 2 7 2 2" xfId="796" xr:uid="{00000000-0005-0000-0000-000019030000}"/>
    <cellStyle name="Output 4 2 7 3" xfId="797" xr:uid="{00000000-0005-0000-0000-00001A030000}"/>
    <cellStyle name="Output 4 2 8" xfId="798" xr:uid="{00000000-0005-0000-0000-00001B030000}"/>
    <cellStyle name="Output 4 2 8 2" xfId="799" xr:uid="{00000000-0005-0000-0000-00001C030000}"/>
    <cellStyle name="Output 4 2 8 2 2" xfId="800" xr:uid="{00000000-0005-0000-0000-00001D030000}"/>
    <cellStyle name="Output 4 2 8 3" xfId="801" xr:uid="{00000000-0005-0000-0000-00001E030000}"/>
    <cellStyle name="Output 4 2 9" xfId="802" xr:uid="{00000000-0005-0000-0000-00001F030000}"/>
    <cellStyle name="Output 4 2 9 2" xfId="803" xr:uid="{00000000-0005-0000-0000-000020030000}"/>
    <cellStyle name="Output 4 3" xfId="804" xr:uid="{00000000-0005-0000-0000-000021030000}"/>
    <cellStyle name="Output 4 3 2" xfId="805" xr:uid="{00000000-0005-0000-0000-000022030000}"/>
    <cellStyle name="Output 4 3 2 2" xfId="806" xr:uid="{00000000-0005-0000-0000-000023030000}"/>
    <cellStyle name="Output 4 3 3" xfId="807" xr:uid="{00000000-0005-0000-0000-000024030000}"/>
    <cellStyle name="Output 4 4" xfId="808" xr:uid="{00000000-0005-0000-0000-000025030000}"/>
    <cellStyle name="Output 4 4 2" xfId="809" xr:uid="{00000000-0005-0000-0000-000026030000}"/>
    <cellStyle name="Output 4 4 2 2" xfId="810" xr:uid="{00000000-0005-0000-0000-000027030000}"/>
    <cellStyle name="Output 4 4 3" xfId="811" xr:uid="{00000000-0005-0000-0000-000028030000}"/>
    <cellStyle name="Output 4 5" xfId="812" xr:uid="{00000000-0005-0000-0000-000029030000}"/>
    <cellStyle name="Output 4 5 2" xfId="813" xr:uid="{00000000-0005-0000-0000-00002A030000}"/>
    <cellStyle name="Output 4 5 2 2" xfId="814" xr:uid="{00000000-0005-0000-0000-00002B030000}"/>
    <cellStyle name="Output 4 5 3" xfId="815" xr:uid="{00000000-0005-0000-0000-00002C030000}"/>
    <cellStyle name="Output 4 6" xfId="816" xr:uid="{00000000-0005-0000-0000-00002D030000}"/>
    <cellStyle name="Output 4 6 2" xfId="817" xr:uid="{00000000-0005-0000-0000-00002E030000}"/>
    <cellStyle name="Output 4 6 2 2" xfId="818" xr:uid="{00000000-0005-0000-0000-00002F030000}"/>
    <cellStyle name="Output 4 6 3" xfId="819" xr:uid="{00000000-0005-0000-0000-000030030000}"/>
    <cellStyle name="Output 4 7" xfId="820" xr:uid="{00000000-0005-0000-0000-000031030000}"/>
    <cellStyle name="Output 4 7 2" xfId="821" xr:uid="{00000000-0005-0000-0000-000032030000}"/>
    <cellStyle name="Output 4 7 2 2" xfId="822" xr:uid="{00000000-0005-0000-0000-000033030000}"/>
    <cellStyle name="Output 4 7 3" xfId="823" xr:uid="{00000000-0005-0000-0000-000034030000}"/>
    <cellStyle name="Output 4 8" xfId="824" xr:uid="{00000000-0005-0000-0000-000035030000}"/>
    <cellStyle name="Output 4 8 2" xfId="825" xr:uid="{00000000-0005-0000-0000-000036030000}"/>
    <cellStyle name="Output 4 8 2 2" xfId="826" xr:uid="{00000000-0005-0000-0000-000037030000}"/>
    <cellStyle name="Output 4 8 3" xfId="827" xr:uid="{00000000-0005-0000-0000-000038030000}"/>
    <cellStyle name="Output 4 9" xfId="828" xr:uid="{00000000-0005-0000-0000-000039030000}"/>
    <cellStyle name="Output 4 9 2" xfId="829" xr:uid="{00000000-0005-0000-0000-00003A030000}"/>
    <cellStyle name="Output 4 9 2 2" xfId="830" xr:uid="{00000000-0005-0000-0000-00003B030000}"/>
    <cellStyle name="Output 4 9 3" xfId="831" xr:uid="{00000000-0005-0000-0000-00003C030000}"/>
    <cellStyle name="Percent 2" xfId="24" xr:uid="{00000000-0005-0000-0000-00003D030000}"/>
    <cellStyle name="Percent 2 2" xfId="832" xr:uid="{00000000-0005-0000-0000-00003E030000}"/>
    <cellStyle name="Percent 2 3" xfId="833" xr:uid="{00000000-0005-0000-0000-00003F030000}"/>
    <cellStyle name="Percent 3" xfId="25" xr:uid="{00000000-0005-0000-0000-000040030000}"/>
    <cellStyle name="Percent 3 2" xfId="834" xr:uid="{00000000-0005-0000-0000-000041030000}"/>
    <cellStyle name="Percent 4" xfId="26" xr:uid="{00000000-0005-0000-0000-000042030000}"/>
    <cellStyle name="Percent 5" xfId="27" xr:uid="{00000000-0005-0000-0000-000043030000}"/>
    <cellStyle name="SectionHeaderNormal" xfId="835" xr:uid="{00000000-0005-0000-0000-000044030000}"/>
    <cellStyle name="SubScript" xfId="836" xr:uid="{00000000-0005-0000-0000-000045030000}"/>
    <cellStyle name="SuperScript" xfId="837" xr:uid="{00000000-0005-0000-0000-000046030000}"/>
    <cellStyle name="TextBold" xfId="838" xr:uid="{00000000-0005-0000-0000-000047030000}"/>
    <cellStyle name="TextItalic" xfId="839" xr:uid="{00000000-0005-0000-0000-000048030000}"/>
    <cellStyle name="TextNormal" xfId="840" xr:uid="{00000000-0005-0000-0000-000049030000}"/>
    <cellStyle name="Title 2" xfId="841" xr:uid="{00000000-0005-0000-0000-00004A030000}"/>
    <cellStyle name="Title 2 2" xfId="842" xr:uid="{00000000-0005-0000-0000-00004B030000}"/>
    <cellStyle name="Title 3" xfId="843" xr:uid="{00000000-0005-0000-0000-00004C030000}"/>
    <cellStyle name="Title 4" xfId="844" xr:uid="{00000000-0005-0000-0000-00004D030000}"/>
    <cellStyle name="TitleNormal" xfId="845" xr:uid="{00000000-0005-0000-0000-00004E030000}"/>
    <cellStyle name="Total 2" xfId="846" xr:uid="{00000000-0005-0000-0000-00004F030000}"/>
    <cellStyle name="Total 2 2" xfId="847" xr:uid="{00000000-0005-0000-0000-000050030000}"/>
    <cellStyle name="Total 3" xfId="848" xr:uid="{00000000-0005-0000-0000-000051030000}"/>
    <cellStyle name="Total 3 10" xfId="849" xr:uid="{00000000-0005-0000-0000-000052030000}"/>
    <cellStyle name="Total 3 10 2" xfId="850" xr:uid="{00000000-0005-0000-0000-000053030000}"/>
    <cellStyle name="Total 3 11" xfId="851" xr:uid="{00000000-0005-0000-0000-000054030000}"/>
    <cellStyle name="Total 3 2" xfId="852" xr:uid="{00000000-0005-0000-0000-000055030000}"/>
    <cellStyle name="Total 3 2 10" xfId="853" xr:uid="{00000000-0005-0000-0000-000056030000}"/>
    <cellStyle name="Total 3 2 2" xfId="854" xr:uid="{00000000-0005-0000-0000-000057030000}"/>
    <cellStyle name="Total 3 2 2 2" xfId="855" xr:uid="{00000000-0005-0000-0000-000058030000}"/>
    <cellStyle name="Total 3 2 2 2 2" xfId="856" xr:uid="{00000000-0005-0000-0000-000059030000}"/>
    <cellStyle name="Total 3 2 2 3" xfId="857" xr:uid="{00000000-0005-0000-0000-00005A030000}"/>
    <cellStyle name="Total 3 2 3" xfId="858" xr:uid="{00000000-0005-0000-0000-00005B030000}"/>
    <cellStyle name="Total 3 2 3 2" xfId="859" xr:uid="{00000000-0005-0000-0000-00005C030000}"/>
    <cellStyle name="Total 3 2 3 2 2" xfId="860" xr:uid="{00000000-0005-0000-0000-00005D030000}"/>
    <cellStyle name="Total 3 2 3 3" xfId="861" xr:uid="{00000000-0005-0000-0000-00005E030000}"/>
    <cellStyle name="Total 3 2 4" xfId="862" xr:uid="{00000000-0005-0000-0000-00005F030000}"/>
    <cellStyle name="Total 3 2 4 2" xfId="863" xr:uid="{00000000-0005-0000-0000-000060030000}"/>
    <cellStyle name="Total 3 2 4 2 2" xfId="864" xr:uid="{00000000-0005-0000-0000-000061030000}"/>
    <cellStyle name="Total 3 2 4 3" xfId="865" xr:uid="{00000000-0005-0000-0000-000062030000}"/>
    <cellStyle name="Total 3 2 5" xfId="866" xr:uid="{00000000-0005-0000-0000-000063030000}"/>
    <cellStyle name="Total 3 2 5 2" xfId="867" xr:uid="{00000000-0005-0000-0000-000064030000}"/>
    <cellStyle name="Total 3 2 5 2 2" xfId="868" xr:uid="{00000000-0005-0000-0000-000065030000}"/>
    <cellStyle name="Total 3 2 5 3" xfId="869" xr:uid="{00000000-0005-0000-0000-000066030000}"/>
    <cellStyle name="Total 3 2 6" xfId="870" xr:uid="{00000000-0005-0000-0000-000067030000}"/>
    <cellStyle name="Total 3 2 6 2" xfId="871" xr:uid="{00000000-0005-0000-0000-000068030000}"/>
    <cellStyle name="Total 3 2 6 2 2" xfId="872" xr:uid="{00000000-0005-0000-0000-000069030000}"/>
    <cellStyle name="Total 3 2 6 3" xfId="873" xr:uid="{00000000-0005-0000-0000-00006A030000}"/>
    <cellStyle name="Total 3 2 7" xfId="874" xr:uid="{00000000-0005-0000-0000-00006B030000}"/>
    <cellStyle name="Total 3 2 7 2" xfId="875" xr:uid="{00000000-0005-0000-0000-00006C030000}"/>
    <cellStyle name="Total 3 2 7 2 2" xfId="876" xr:uid="{00000000-0005-0000-0000-00006D030000}"/>
    <cellStyle name="Total 3 2 7 3" xfId="877" xr:uid="{00000000-0005-0000-0000-00006E030000}"/>
    <cellStyle name="Total 3 2 8" xfId="878" xr:uid="{00000000-0005-0000-0000-00006F030000}"/>
    <cellStyle name="Total 3 2 8 2" xfId="879" xr:uid="{00000000-0005-0000-0000-000070030000}"/>
    <cellStyle name="Total 3 2 8 2 2" xfId="880" xr:uid="{00000000-0005-0000-0000-000071030000}"/>
    <cellStyle name="Total 3 2 8 3" xfId="881" xr:uid="{00000000-0005-0000-0000-000072030000}"/>
    <cellStyle name="Total 3 2 9" xfId="882" xr:uid="{00000000-0005-0000-0000-000073030000}"/>
    <cellStyle name="Total 3 2 9 2" xfId="883" xr:uid="{00000000-0005-0000-0000-000074030000}"/>
    <cellStyle name="Total 3 3" xfId="884" xr:uid="{00000000-0005-0000-0000-000075030000}"/>
    <cellStyle name="Total 3 3 2" xfId="885" xr:uid="{00000000-0005-0000-0000-000076030000}"/>
    <cellStyle name="Total 3 3 2 2" xfId="886" xr:uid="{00000000-0005-0000-0000-000077030000}"/>
    <cellStyle name="Total 3 3 3" xfId="887" xr:uid="{00000000-0005-0000-0000-000078030000}"/>
    <cellStyle name="Total 3 4" xfId="888" xr:uid="{00000000-0005-0000-0000-000079030000}"/>
    <cellStyle name="Total 3 4 2" xfId="889" xr:uid="{00000000-0005-0000-0000-00007A030000}"/>
    <cellStyle name="Total 3 4 2 2" xfId="890" xr:uid="{00000000-0005-0000-0000-00007B030000}"/>
    <cellStyle name="Total 3 4 3" xfId="891" xr:uid="{00000000-0005-0000-0000-00007C030000}"/>
    <cellStyle name="Total 3 5" xfId="892" xr:uid="{00000000-0005-0000-0000-00007D030000}"/>
    <cellStyle name="Total 3 5 2" xfId="893" xr:uid="{00000000-0005-0000-0000-00007E030000}"/>
    <cellStyle name="Total 3 5 2 2" xfId="894" xr:uid="{00000000-0005-0000-0000-00007F030000}"/>
    <cellStyle name="Total 3 5 3" xfId="895" xr:uid="{00000000-0005-0000-0000-000080030000}"/>
    <cellStyle name="Total 3 6" xfId="896" xr:uid="{00000000-0005-0000-0000-000081030000}"/>
    <cellStyle name="Total 3 6 2" xfId="897" xr:uid="{00000000-0005-0000-0000-000082030000}"/>
    <cellStyle name="Total 3 6 2 2" xfId="898" xr:uid="{00000000-0005-0000-0000-000083030000}"/>
    <cellStyle name="Total 3 6 3" xfId="899" xr:uid="{00000000-0005-0000-0000-000084030000}"/>
    <cellStyle name="Total 3 7" xfId="900" xr:uid="{00000000-0005-0000-0000-000085030000}"/>
    <cellStyle name="Total 3 7 2" xfId="901" xr:uid="{00000000-0005-0000-0000-000086030000}"/>
    <cellStyle name="Total 3 7 2 2" xfId="902" xr:uid="{00000000-0005-0000-0000-000087030000}"/>
    <cellStyle name="Total 3 7 3" xfId="903" xr:uid="{00000000-0005-0000-0000-000088030000}"/>
    <cellStyle name="Total 3 8" xfId="904" xr:uid="{00000000-0005-0000-0000-000089030000}"/>
    <cellStyle name="Total 3 8 2" xfId="905" xr:uid="{00000000-0005-0000-0000-00008A030000}"/>
    <cellStyle name="Total 3 8 2 2" xfId="906" xr:uid="{00000000-0005-0000-0000-00008B030000}"/>
    <cellStyle name="Total 3 8 3" xfId="907" xr:uid="{00000000-0005-0000-0000-00008C030000}"/>
    <cellStyle name="Total 3 9" xfId="908" xr:uid="{00000000-0005-0000-0000-00008D030000}"/>
    <cellStyle name="Total 3 9 2" xfId="909" xr:uid="{00000000-0005-0000-0000-00008E030000}"/>
    <cellStyle name="Total 3 9 2 2" xfId="910" xr:uid="{00000000-0005-0000-0000-00008F030000}"/>
    <cellStyle name="Total 3 9 3" xfId="911" xr:uid="{00000000-0005-0000-0000-000090030000}"/>
    <cellStyle name="Total 4" xfId="912" xr:uid="{00000000-0005-0000-0000-000091030000}"/>
    <cellStyle name="Total 4 10" xfId="913" xr:uid="{00000000-0005-0000-0000-000092030000}"/>
    <cellStyle name="Total 4 10 2" xfId="914" xr:uid="{00000000-0005-0000-0000-000093030000}"/>
    <cellStyle name="Total 4 11" xfId="915" xr:uid="{00000000-0005-0000-0000-000094030000}"/>
    <cellStyle name="Total 4 2" xfId="916" xr:uid="{00000000-0005-0000-0000-000095030000}"/>
    <cellStyle name="Total 4 2 10" xfId="917" xr:uid="{00000000-0005-0000-0000-000096030000}"/>
    <cellStyle name="Total 4 2 2" xfId="918" xr:uid="{00000000-0005-0000-0000-000097030000}"/>
    <cellStyle name="Total 4 2 2 2" xfId="919" xr:uid="{00000000-0005-0000-0000-000098030000}"/>
    <cellStyle name="Total 4 2 2 2 2" xfId="920" xr:uid="{00000000-0005-0000-0000-000099030000}"/>
    <cellStyle name="Total 4 2 2 3" xfId="921" xr:uid="{00000000-0005-0000-0000-00009A030000}"/>
    <cellStyle name="Total 4 2 3" xfId="922" xr:uid="{00000000-0005-0000-0000-00009B030000}"/>
    <cellStyle name="Total 4 2 3 2" xfId="923" xr:uid="{00000000-0005-0000-0000-00009C030000}"/>
    <cellStyle name="Total 4 2 3 2 2" xfId="924" xr:uid="{00000000-0005-0000-0000-00009D030000}"/>
    <cellStyle name="Total 4 2 3 3" xfId="925" xr:uid="{00000000-0005-0000-0000-00009E030000}"/>
    <cellStyle name="Total 4 2 4" xfId="926" xr:uid="{00000000-0005-0000-0000-00009F030000}"/>
    <cellStyle name="Total 4 2 4 2" xfId="927" xr:uid="{00000000-0005-0000-0000-0000A0030000}"/>
    <cellStyle name="Total 4 2 4 2 2" xfId="928" xr:uid="{00000000-0005-0000-0000-0000A1030000}"/>
    <cellStyle name="Total 4 2 4 3" xfId="929" xr:uid="{00000000-0005-0000-0000-0000A2030000}"/>
    <cellStyle name="Total 4 2 5" xfId="930" xr:uid="{00000000-0005-0000-0000-0000A3030000}"/>
    <cellStyle name="Total 4 2 5 2" xfId="931" xr:uid="{00000000-0005-0000-0000-0000A4030000}"/>
    <cellStyle name="Total 4 2 5 2 2" xfId="932" xr:uid="{00000000-0005-0000-0000-0000A5030000}"/>
    <cellStyle name="Total 4 2 5 3" xfId="933" xr:uid="{00000000-0005-0000-0000-0000A6030000}"/>
    <cellStyle name="Total 4 2 6" xfId="934" xr:uid="{00000000-0005-0000-0000-0000A7030000}"/>
    <cellStyle name="Total 4 2 6 2" xfId="935" xr:uid="{00000000-0005-0000-0000-0000A8030000}"/>
    <cellStyle name="Total 4 2 6 2 2" xfId="936" xr:uid="{00000000-0005-0000-0000-0000A9030000}"/>
    <cellStyle name="Total 4 2 6 3" xfId="937" xr:uid="{00000000-0005-0000-0000-0000AA030000}"/>
    <cellStyle name="Total 4 2 7" xfId="938" xr:uid="{00000000-0005-0000-0000-0000AB030000}"/>
    <cellStyle name="Total 4 2 7 2" xfId="939" xr:uid="{00000000-0005-0000-0000-0000AC030000}"/>
    <cellStyle name="Total 4 2 7 2 2" xfId="940" xr:uid="{00000000-0005-0000-0000-0000AD030000}"/>
    <cellStyle name="Total 4 2 7 3" xfId="941" xr:uid="{00000000-0005-0000-0000-0000AE030000}"/>
    <cellStyle name="Total 4 2 8" xfId="942" xr:uid="{00000000-0005-0000-0000-0000AF030000}"/>
    <cellStyle name="Total 4 2 8 2" xfId="943" xr:uid="{00000000-0005-0000-0000-0000B0030000}"/>
    <cellStyle name="Total 4 2 8 2 2" xfId="944" xr:uid="{00000000-0005-0000-0000-0000B1030000}"/>
    <cellStyle name="Total 4 2 8 3" xfId="945" xr:uid="{00000000-0005-0000-0000-0000B2030000}"/>
    <cellStyle name="Total 4 2 9" xfId="946" xr:uid="{00000000-0005-0000-0000-0000B3030000}"/>
    <cellStyle name="Total 4 2 9 2" xfId="947" xr:uid="{00000000-0005-0000-0000-0000B4030000}"/>
    <cellStyle name="Total 4 3" xfId="948" xr:uid="{00000000-0005-0000-0000-0000B5030000}"/>
    <cellStyle name="Total 4 3 2" xfId="949" xr:uid="{00000000-0005-0000-0000-0000B6030000}"/>
    <cellStyle name="Total 4 3 2 2" xfId="950" xr:uid="{00000000-0005-0000-0000-0000B7030000}"/>
    <cellStyle name="Total 4 3 3" xfId="951" xr:uid="{00000000-0005-0000-0000-0000B8030000}"/>
    <cellStyle name="Total 4 4" xfId="952" xr:uid="{00000000-0005-0000-0000-0000B9030000}"/>
    <cellStyle name="Total 4 4 2" xfId="953" xr:uid="{00000000-0005-0000-0000-0000BA030000}"/>
    <cellStyle name="Total 4 4 2 2" xfId="954" xr:uid="{00000000-0005-0000-0000-0000BB030000}"/>
    <cellStyle name="Total 4 4 3" xfId="955" xr:uid="{00000000-0005-0000-0000-0000BC030000}"/>
    <cellStyle name="Total 4 5" xfId="956" xr:uid="{00000000-0005-0000-0000-0000BD030000}"/>
    <cellStyle name="Total 4 5 2" xfId="957" xr:uid="{00000000-0005-0000-0000-0000BE030000}"/>
    <cellStyle name="Total 4 5 2 2" xfId="958" xr:uid="{00000000-0005-0000-0000-0000BF030000}"/>
    <cellStyle name="Total 4 5 3" xfId="959" xr:uid="{00000000-0005-0000-0000-0000C0030000}"/>
    <cellStyle name="Total 4 6" xfId="960" xr:uid="{00000000-0005-0000-0000-0000C1030000}"/>
    <cellStyle name="Total 4 6 2" xfId="961" xr:uid="{00000000-0005-0000-0000-0000C2030000}"/>
    <cellStyle name="Total 4 6 2 2" xfId="962" xr:uid="{00000000-0005-0000-0000-0000C3030000}"/>
    <cellStyle name="Total 4 6 3" xfId="963" xr:uid="{00000000-0005-0000-0000-0000C4030000}"/>
    <cellStyle name="Total 4 7" xfId="964" xr:uid="{00000000-0005-0000-0000-0000C5030000}"/>
    <cellStyle name="Total 4 7 2" xfId="965" xr:uid="{00000000-0005-0000-0000-0000C6030000}"/>
    <cellStyle name="Total 4 7 2 2" xfId="966" xr:uid="{00000000-0005-0000-0000-0000C7030000}"/>
    <cellStyle name="Total 4 7 3" xfId="967" xr:uid="{00000000-0005-0000-0000-0000C8030000}"/>
    <cellStyle name="Total 4 8" xfId="968" xr:uid="{00000000-0005-0000-0000-0000C9030000}"/>
    <cellStyle name="Total 4 8 2" xfId="969" xr:uid="{00000000-0005-0000-0000-0000CA030000}"/>
    <cellStyle name="Total 4 8 2 2" xfId="970" xr:uid="{00000000-0005-0000-0000-0000CB030000}"/>
    <cellStyle name="Total 4 8 3" xfId="971" xr:uid="{00000000-0005-0000-0000-0000CC030000}"/>
    <cellStyle name="Total 4 9" xfId="972" xr:uid="{00000000-0005-0000-0000-0000CD030000}"/>
    <cellStyle name="Total 4 9 2" xfId="973" xr:uid="{00000000-0005-0000-0000-0000CE030000}"/>
    <cellStyle name="Total 4 9 2 2" xfId="974" xr:uid="{00000000-0005-0000-0000-0000CF030000}"/>
    <cellStyle name="Total 4 9 3" xfId="975" xr:uid="{00000000-0005-0000-0000-0000D0030000}"/>
    <cellStyle name="Warning Text 2" xfId="976" xr:uid="{00000000-0005-0000-0000-0000D1030000}"/>
    <cellStyle name="Warning Text 2 2" xfId="977" xr:uid="{00000000-0005-0000-0000-0000D2030000}"/>
    <cellStyle name="Warning Text 3" xfId="978" xr:uid="{00000000-0005-0000-0000-0000D3030000}"/>
    <cellStyle name="Warning Text 4" xfId="979" xr:uid="{00000000-0005-0000-0000-0000D4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4]SETUP!$O$67" fmlaRange="[4]SETUP!$L$68:$L$70" noThreeD="1" sel="1" val="0"/>
</file>

<file path=xl/ctrlProps/ctrlProp2.xml><?xml version="1.0" encoding="utf-8"?>
<formControlPr xmlns="http://schemas.microsoft.com/office/spreadsheetml/2009/9/main" objectType="Drop" dropStyle="combo" dx="16" fmlaLink="[4]SETUP!$O$100" fmlaRange="[4]SETUP!$L$101:$L$102" noThreeD="1" sel="2" val="0"/>
</file>

<file path=xl/ctrlProps/ctrlProp3.xml><?xml version="1.0" encoding="utf-8"?>
<formControlPr xmlns="http://schemas.microsoft.com/office/spreadsheetml/2009/9/main" objectType="Drop" dropStyle="combo" dx="16" fmlaLink="[4]SETUP!$O$67" fmlaRange="[4]SETUP!$L$68:$L$70" noThreeD="1" sel="1" val="0"/>
</file>

<file path=xl/ctrlProps/ctrlProp4.xml><?xml version="1.0" encoding="utf-8"?>
<formControlPr xmlns="http://schemas.microsoft.com/office/spreadsheetml/2009/9/main" objectType="Drop" dropLines="10" dropStyle="combo" dx="16" fmlaLink="[4]SETUP!$O$75" fmlaRange="[4]SETUP!$L$76:$L$85" noThreeD="1" sel="5" val="0"/>
</file>

<file path=xl/ctrlProps/ctrlProp5.xml><?xml version="1.0" encoding="utf-8"?>
<formControlPr xmlns="http://schemas.microsoft.com/office/spreadsheetml/2009/9/main" objectType="Drop" dropStyle="combo" dx="16" fmlaLink="[4]SETUP!$O$90" fmlaRange="[4]SETUP!$L$91:$L$98" noThreeD="1" sel="2" val="0"/>
</file>

<file path=xl/ctrlProps/ctrlProp6.xml><?xml version="1.0" encoding="utf-8"?>
<formControlPr xmlns="http://schemas.microsoft.com/office/spreadsheetml/2009/9/main" objectType="Drop" dropStyle="combo" dx="16" fmlaLink="[4]SETUP!$O$100" fmlaRange="[4]SETUP!$L$101:$L$102" noThreeD="1" sel="2" val="0"/>
</file>

<file path=xl/ctrlProps/ctrlProp7.xml><?xml version="1.0" encoding="utf-8"?>
<formControlPr xmlns="http://schemas.microsoft.com/office/spreadsheetml/2009/9/main" objectType="Drop" dropStyle="combo" dx="16" fmlaLink="[4]SETUP!$O$67" fmlaRange="[4]SETUP!$L$68:$L$70" noThreeD="1" sel="1" val="0"/>
</file>

<file path=xl/ctrlProps/ctrlProp8.xml><?xml version="1.0" encoding="utf-8"?>
<formControlPr xmlns="http://schemas.microsoft.com/office/spreadsheetml/2009/9/main" objectType="Drop" dropLines="10" dropStyle="combo" dx="16" fmlaLink="[4]SETUP!$O$75" fmlaRange="[4]SETUP!$L$76:$L$85" noThreeD="1" sel="5" val="0"/>
</file>

<file path=xl/ctrlProps/ctrlProp9.xml><?xml version="1.0" encoding="utf-8"?>
<formControlPr xmlns="http://schemas.microsoft.com/office/spreadsheetml/2009/9/main" objectType="Drop" dropStyle="combo" dx="16" fmlaLink="[4]SETUP!$O$90" fmlaRange="[4]SETUP!$L$91:$L$98" noThreeD="1" sel="2" val="0"/>
</file>

<file path=xl/ctrlProps/ctrlProp10.xml><?xml version="1.0" encoding="utf-8"?>
<formControlPr xmlns="http://schemas.microsoft.com/office/spreadsheetml/2009/9/main" objectType="Drop" dropStyle="combo" dx="16" fmlaLink="[4]SETUP!$O$100" fmlaRange="[4]SETUP!$L$101:$L$102" noThreeD="1" sel="2" val="0"/>
</file>

<file path=xl/ctrlProps/ctrlProp11.xml><?xml version="1.0" encoding="utf-8"?>
<formControlPr xmlns="http://schemas.microsoft.com/office/spreadsheetml/2009/9/main" objectType="Drop" dropStyle="combo" dx="16" fmlaLink="[4]SETUP!$O$67" fmlaRange="[4]SETUP!$L$68:$L$70" noThreeD="1" sel="1" val="0"/>
</file>

<file path=xl/ctrlProps/ctrlProp12.xml><?xml version="1.0" encoding="utf-8"?>
<formControlPr xmlns="http://schemas.microsoft.com/office/spreadsheetml/2009/9/main" objectType="Drop" dropLines="10" dropStyle="combo" dx="16" fmlaLink="[4]SETUP!$O$75" fmlaRange="[4]SETUP!$L$76:$L$85" noThreeD="1" sel="5" val="0"/>
</file>

<file path=xl/ctrlProps/ctrlProp13.xml><?xml version="1.0" encoding="utf-8"?>
<formControlPr xmlns="http://schemas.microsoft.com/office/spreadsheetml/2009/9/main" objectType="Drop" dropStyle="combo" dx="16" fmlaLink="[4]SETUP!$O$90" fmlaRange="[4]SETUP!$L$91:$L$98" noThreeD="1" sel="2" val="0"/>
</file>

<file path=xl/ctrlProps/ctrlProp14.xml><?xml version="1.0" encoding="utf-8"?>
<formControlPr xmlns="http://schemas.microsoft.com/office/spreadsheetml/2009/9/main" objectType="Drop" dropStyle="combo" dx="16" fmlaLink="[4]SETUP!$O$100" fmlaRange="[4]SETUP!$L$101:$L$102" noThreeD="1" sel="2" val="0"/>
</file>

<file path=xl/ctrlProps/ctrlProp15.xml><?xml version="1.0" encoding="utf-8"?>
<formControlPr xmlns="http://schemas.microsoft.com/office/spreadsheetml/2009/9/main" objectType="Drop" dropStyle="combo" dx="16" fmlaLink="[4]SETUP!$O$67" fmlaRange="[4]SETUP!$L$68:$L$70" noThreeD="1" sel="1" val="0"/>
</file>

<file path=xl/ctrlProps/ctrlProp16.xml><?xml version="1.0" encoding="utf-8"?>
<formControlPr xmlns="http://schemas.microsoft.com/office/spreadsheetml/2009/9/main" objectType="Drop" dropLines="10" dropStyle="combo" dx="16" fmlaLink="[4]SETUP!$O$75" fmlaRange="[4]SETUP!$L$76:$L$85" noThreeD="1" sel="5" val="0"/>
</file>

<file path=xl/ctrlProps/ctrlProp17.xml><?xml version="1.0" encoding="utf-8"?>
<formControlPr xmlns="http://schemas.microsoft.com/office/spreadsheetml/2009/9/main" objectType="Drop" dropStyle="combo" dx="16" fmlaLink="[4]SETUP!$O$90" fmlaRange="[4]SETUP!$L$91:$L$98" noThreeD="1" sel="2" val="0"/>
</file>

<file path=xl/ctrlProps/ctrlProp18.xml><?xml version="1.0" encoding="utf-8"?>
<formControlPr xmlns="http://schemas.microsoft.com/office/spreadsheetml/2009/9/main" objectType="Drop" dropStyle="combo" dx="16" fmlaLink="[4]SETUP!$O$100" fmlaRange="[4]SETUP!$L$101:$L$102" noThreeD="1" sel="2" val="0"/>
</file>

<file path=xl/ctrlProps/ctrlProp19.xml><?xml version="1.0" encoding="utf-8"?>
<formControlPr xmlns="http://schemas.microsoft.com/office/spreadsheetml/2009/9/main" objectType="Drop" dropStyle="combo" dx="16" fmlaLink="[4]SETUP!$O$67" fmlaRange="[4]SETUP!$L$68:$L$70" noThreeD="1" sel="1" val="0"/>
</file>

<file path=xl/ctrlProps/ctrlProp20.xml><?xml version="1.0" encoding="utf-8"?>
<formControlPr xmlns="http://schemas.microsoft.com/office/spreadsheetml/2009/9/main" objectType="Drop" dropLines="10" dropStyle="combo" dx="16" fmlaLink="[4]SETUP!$O$75" fmlaRange="[4]SETUP!$L$76:$L$85" noThreeD="1" sel="5" val="0"/>
</file>

<file path=xl/ctrlProps/ctrlProp21.xml><?xml version="1.0" encoding="utf-8"?>
<formControlPr xmlns="http://schemas.microsoft.com/office/spreadsheetml/2009/9/main" objectType="Drop" dropStyle="combo" dx="16" fmlaLink="[4]SETUP!$O$90" fmlaRange="[4]SETUP!$L$91:$L$98" noThreeD="1" sel="2" val="0"/>
</file>

<file path=xl/ctrlProps/ctrlProp22.xml><?xml version="1.0" encoding="utf-8"?>
<formControlPr xmlns="http://schemas.microsoft.com/office/spreadsheetml/2009/9/main" objectType="Drop" dropStyle="combo" dx="16" fmlaLink="[4]SETUP!$O$100" fmlaRange="[4]SETUP!$L$101:$L$102" noThreeD="1" sel="2" val="0"/>
</file>

<file path=xl/ctrlProps/ctrlProp23.xml><?xml version="1.0" encoding="utf-8"?>
<formControlPr xmlns="http://schemas.microsoft.com/office/spreadsheetml/2009/9/main" objectType="Drop" dropStyle="combo" dx="16" fmlaLink="[4]SETUP!$O$67" fmlaRange="[4]SETUP!$L$68:$L$70" noThreeD="1" sel="1" val="0"/>
</file>

<file path=xl/ctrlProps/ctrlProp24.xml><?xml version="1.0" encoding="utf-8"?>
<formControlPr xmlns="http://schemas.microsoft.com/office/spreadsheetml/2009/9/main" objectType="Drop" dropStyle="combo" dx="16" fmlaLink="[4]SETUP!$O$100" fmlaRange="[4]SETUP!$L$101:$L$102" noThreeD="1" sel="2" val="0"/>
</file>

<file path=xl/ctrlProps/ctrlProp25.xml><?xml version="1.0" encoding="utf-8"?>
<formControlPr xmlns="http://schemas.microsoft.com/office/spreadsheetml/2009/9/main" objectType="Drop" dropStyle="combo" dx="16" fmlaLink="[4]SETUP!$O$67" fmlaRange="[4]SETUP!$L$68:$L$70" noThreeD="1" sel="1" val="0"/>
</file>

<file path=xl/ctrlProps/ctrlProp26.xml><?xml version="1.0" encoding="utf-8"?>
<formControlPr xmlns="http://schemas.microsoft.com/office/spreadsheetml/2009/9/main" objectType="Drop" dropLines="10" dropStyle="combo" dx="16" fmlaLink="[4]SETUP!$O$75" fmlaRange="[4]SETUP!$L$76:$L$85" noThreeD="1" sel="5" val="0"/>
</file>

<file path=xl/ctrlProps/ctrlProp27.xml><?xml version="1.0" encoding="utf-8"?>
<formControlPr xmlns="http://schemas.microsoft.com/office/spreadsheetml/2009/9/main" objectType="Drop" dropStyle="combo" dx="16" fmlaLink="[4]SETUP!$O$90" fmlaRange="[4]SETUP!$L$91:$L$98" noThreeD="1" sel="2" val="0"/>
</file>

<file path=xl/ctrlProps/ctrlProp28.xml><?xml version="1.0" encoding="utf-8"?>
<formControlPr xmlns="http://schemas.microsoft.com/office/spreadsheetml/2009/9/main" objectType="Drop" dropStyle="combo" dx="16" fmlaLink="[4]SETUP!$O$100" fmlaRange="[4]SETUP!$L$101:$L$102" noThreeD="1" sel="2" val="0"/>
</file>

<file path=xl/ctrlProps/ctrlProp29.xml><?xml version="1.0" encoding="utf-8"?>
<formControlPr xmlns="http://schemas.microsoft.com/office/spreadsheetml/2009/9/main" objectType="Drop" dropStyle="combo" dx="16" fmlaLink="[4]SETUP!$O$67" fmlaRange="[4]SETUP!$L$68:$L$70" noThreeD="1" sel="1" val="0"/>
</file>

<file path=xl/ctrlProps/ctrlProp30.xml><?xml version="1.0" encoding="utf-8"?>
<formControlPr xmlns="http://schemas.microsoft.com/office/spreadsheetml/2009/9/main" objectType="Drop" dropLines="10" dropStyle="combo" dx="16" fmlaLink="[4]SETUP!$O$75" fmlaRange="[4]SETUP!$L$76:$L$85" noThreeD="1" sel="5" val="0"/>
</file>

<file path=xl/ctrlProps/ctrlProp31.xml><?xml version="1.0" encoding="utf-8"?>
<formControlPr xmlns="http://schemas.microsoft.com/office/spreadsheetml/2009/9/main" objectType="Drop" dropStyle="combo" dx="16" fmlaLink="[4]SETUP!$O$90" fmlaRange="[4]SETUP!$L$91:$L$98" noThreeD="1" sel="2" val="0"/>
</file>

<file path=xl/ctrlProps/ctrlProp32.xml><?xml version="1.0" encoding="utf-8"?>
<formControlPr xmlns="http://schemas.microsoft.com/office/spreadsheetml/2009/9/main" objectType="Drop" dropStyle="combo" dx="16" fmlaLink="[4]SETUP!$O$100" fmlaRange="[4]SETUP!$L$101:$L$102" noThreeD="1" sel="2" val="0"/>
</file>

<file path=xl/ctrlProps/ctrlProp33.xml><?xml version="1.0" encoding="utf-8"?>
<formControlPr xmlns="http://schemas.microsoft.com/office/spreadsheetml/2009/9/main" objectType="Drop" dropStyle="combo" dx="16" fmlaLink="[4]SETUP!$O$67" fmlaRange="[4]SETUP!$L$68:$L$70" noThreeD="1" sel="1" val="0"/>
</file>

<file path=xl/ctrlProps/ctrlProp34.xml><?xml version="1.0" encoding="utf-8"?>
<formControlPr xmlns="http://schemas.microsoft.com/office/spreadsheetml/2009/9/main" objectType="Drop" dropLines="10" dropStyle="combo" dx="16" fmlaLink="[4]SETUP!$O$75" fmlaRange="[4]SETUP!$L$76:$L$85" noThreeD="1" sel="5" val="0"/>
</file>

<file path=xl/ctrlProps/ctrlProp35.xml><?xml version="1.0" encoding="utf-8"?>
<formControlPr xmlns="http://schemas.microsoft.com/office/spreadsheetml/2009/9/main" objectType="Drop" dropStyle="combo" dx="16" fmlaLink="[4]SETUP!$O$90" fmlaRange="[4]SETUP!$L$91:$L$98" noThreeD="1" sel="2" val="0"/>
</file>

<file path=xl/ctrlProps/ctrlProp36.xml><?xml version="1.0" encoding="utf-8"?>
<formControlPr xmlns="http://schemas.microsoft.com/office/spreadsheetml/2009/9/main" objectType="Drop" dropStyle="combo" dx="16" fmlaLink="[4]SETUP!$O$100" fmlaRange="[4]SETUP!$L$101:$L$102"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2124075</xdr:colOff>
          <xdr:row>1</xdr:row>
          <xdr:rowOff>38100</xdr:rowOff>
        </xdr:from>
        <xdr:to>
          <xdr:col>5</xdr:col>
          <xdr:colOff>57150</xdr:colOff>
          <xdr:row>1</xdr:row>
          <xdr:rowOff>219075</xdr:rowOff>
        </xdr:to>
        <xdr:sp macro="" textlink="">
          <xdr:nvSpPr>
            <xdr:cNvPr id="6145" name="CmbStatementType" hidden="1">
              <a:extLst>
                <a:ext uri="{63B3BB69-23CF-44E3-9099-C40C66FF867C}">
                  <a14:compatExt spid="_x0000_s6145"/>
                </a:ext>
                <a:ext uri="{FF2B5EF4-FFF2-40B4-BE49-F238E27FC236}">
                  <a16:creationId xmlns:a16="http://schemas.microsoft.com/office/drawing/2014/main" id="{6CE167DF-AA3B-4D53-B736-1405A8427BC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4</xdr:row>
          <xdr:rowOff>142875</xdr:rowOff>
        </xdr:from>
        <xdr:to>
          <xdr:col>5</xdr:col>
          <xdr:colOff>161925</xdr:colOff>
          <xdr:row>5</xdr:row>
          <xdr:rowOff>142875</xdr:rowOff>
        </xdr:to>
        <xdr:sp macro="" textlink="">
          <xdr:nvSpPr>
            <xdr:cNvPr id="6146" name="cmbDetailLevel" hidden="1">
              <a:extLst>
                <a:ext uri="{63B3BB69-23CF-44E3-9099-C40C66FF867C}">
                  <a14:compatExt spid="_x0000_s6146"/>
                </a:ext>
                <a:ext uri="{FF2B5EF4-FFF2-40B4-BE49-F238E27FC236}">
                  <a16:creationId xmlns:a16="http://schemas.microsoft.com/office/drawing/2014/main" id="{7DDC7E71-B9BB-4DEE-BECD-C830EF1CBFA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1</xdr:row>
          <xdr:rowOff>38100</xdr:rowOff>
        </xdr:from>
        <xdr:to>
          <xdr:col>5</xdr:col>
          <xdr:colOff>381000</xdr:colOff>
          <xdr:row>1</xdr:row>
          <xdr:rowOff>219075</xdr:rowOff>
        </xdr:to>
        <xdr:sp macro="" textlink="">
          <xdr:nvSpPr>
            <xdr:cNvPr id="6147" name="CmbStatementType" hidden="1">
              <a:extLst>
                <a:ext uri="{63B3BB69-23CF-44E3-9099-C40C66FF867C}">
                  <a14:compatExt spid="_x0000_s6147"/>
                </a:ext>
                <a:ext uri="{FF2B5EF4-FFF2-40B4-BE49-F238E27FC236}">
                  <a16:creationId xmlns:a16="http://schemas.microsoft.com/office/drawing/2014/main" id="{A81285BC-1F2F-4A8B-94BB-9B0D9EB9DF3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2</xdr:row>
          <xdr:rowOff>0</xdr:rowOff>
        </xdr:from>
        <xdr:to>
          <xdr:col>5</xdr:col>
          <xdr:colOff>552450</xdr:colOff>
          <xdr:row>3</xdr:row>
          <xdr:rowOff>0</xdr:rowOff>
        </xdr:to>
        <xdr:sp macro="" textlink="">
          <xdr:nvSpPr>
            <xdr:cNvPr id="6148" name="cmbChartType" hidden="1">
              <a:extLst>
                <a:ext uri="{63B3BB69-23CF-44E3-9099-C40C66FF867C}">
                  <a14:compatExt spid="_x0000_s6148"/>
                </a:ext>
                <a:ext uri="{FF2B5EF4-FFF2-40B4-BE49-F238E27FC236}">
                  <a16:creationId xmlns:a16="http://schemas.microsoft.com/office/drawing/2014/main" id="{406EB08E-E38C-47B7-9FD1-C4204D802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3</xdr:row>
          <xdr:rowOff>66675</xdr:rowOff>
        </xdr:from>
        <xdr:to>
          <xdr:col>7</xdr:col>
          <xdr:colOff>209550</xdr:colOff>
          <xdr:row>4</xdr:row>
          <xdr:rowOff>76200</xdr:rowOff>
        </xdr:to>
        <xdr:sp macro="" textlink="">
          <xdr:nvSpPr>
            <xdr:cNvPr id="6149" name="cmbPeriod" hidden="1">
              <a:extLst>
                <a:ext uri="{63B3BB69-23CF-44E3-9099-C40C66FF867C}">
                  <a14:compatExt spid="_x0000_s6149"/>
                </a:ext>
                <a:ext uri="{FF2B5EF4-FFF2-40B4-BE49-F238E27FC236}">
                  <a16:creationId xmlns:a16="http://schemas.microsoft.com/office/drawing/2014/main" id="{7F95A9F9-31BE-4315-A79B-60C5770AFE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4</xdr:row>
          <xdr:rowOff>142875</xdr:rowOff>
        </xdr:from>
        <xdr:to>
          <xdr:col>5</xdr:col>
          <xdr:colOff>476250</xdr:colOff>
          <xdr:row>5</xdr:row>
          <xdr:rowOff>142875</xdr:rowOff>
        </xdr:to>
        <xdr:sp macro="" textlink="">
          <xdr:nvSpPr>
            <xdr:cNvPr id="6150" name="cmbDetailLevel" hidden="1">
              <a:extLst>
                <a:ext uri="{63B3BB69-23CF-44E3-9099-C40C66FF867C}">
                  <a14:compatExt spid="_x0000_s6150"/>
                </a:ext>
                <a:ext uri="{FF2B5EF4-FFF2-40B4-BE49-F238E27FC236}">
                  <a16:creationId xmlns:a16="http://schemas.microsoft.com/office/drawing/2014/main" id="{D92109B2-D8E9-4566-B6B7-EB3D76ABB6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1</xdr:row>
          <xdr:rowOff>38100</xdr:rowOff>
        </xdr:from>
        <xdr:to>
          <xdr:col>5</xdr:col>
          <xdr:colOff>49530</xdr:colOff>
          <xdr:row>1</xdr:row>
          <xdr:rowOff>219075</xdr:rowOff>
        </xdr:to>
        <xdr:sp macro="" textlink="">
          <xdr:nvSpPr>
            <xdr:cNvPr id="6151" name="CmbStatementType" hidden="1">
              <a:extLst>
                <a:ext uri="{63B3BB69-23CF-44E3-9099-C40C66FF867C}">
                  <a14:compatExt spid="_x0000_s6151"/>
                </a:ext>
                <a:ext uri="{FF2B5EF4-FFF2-40B4-BE49-F238E27FC236}">
                  <a16:creationId xmlns:a16="http://schemas.microsoft.com/office/drawing/2014/main" id="{D815B302-4CEE-48FE-85F2-58AFA36C37D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2</xdr:row>
          <xdr:rowOff>0</xdr:rowOff>
        </xdr:from>
        <xdr:to>
          <xdr:col>5</xdr:col>
          <xdr:colOff>161925</xdr:colOff>
          <xdr:row>3</xdr:row>
          <xdr:rowOff>0</xdr:rowOff>
        </xdr:to>
        <xdr:sp macro="" textlink="">
          <xdr:nvSpPr>
            <xdr:cNvPr id="6152" name="cmbChartType" hidden="1">
              <a:extLst>
                <a:ext uri="{63B3BB69-23CF-44E3-9099-C40C66FF867C}">
                  <a14:compatExt spid="_x0000_s6152"/>
                </a:ext>
                <a:ext uri="{FF2B5EF4-FFF2-40B4-BE49-F238E27FC236}">
                  <a16:creationId xmlns:a16="http://schemas.microsoft.com/office/drawing/2014/main" id="{195EC06D-4350-49B4-9824-B6AD76AA848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3</xdr:row>
          <xdr:rowOff>66675</xdr:rowOff>
        </xdr:from>
        <xdr:to>
          <xdr:col>6</xdr:col>
          <xdr:colOff>377190</xdr:colOff>
          <xdr:row>4</xdr:row>
          <xdr:rowOff>76200</xdr:rowOff>
        </xdr:to>
        <xdr:sp macro="" textlink="">
          <xdr:nvSpPr>
            <xdr:cNvPr id="6153" name="cmbPeriod" hidden="1">
              <a:extLst>
                <a:ext uri="{63B3BB69-23CF-44E3-9099-C40C66FF867C}">
                  <a14:compatExt spid="_x0000_s6153"/>
                </a:ext>
                <a:ext uri="{FF2B5EF4-FFF2-40B4-BE49-F238E27FC236}">
                  <a16:creationId xmlns:a16="http://schemas.microsoft.com/office/drawing/2014/main" id="{248C2095-82E0-4DD8-95B8-EE41605C7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4</xdr:row>
          <xdr:rowOff>142875</xdr:rowOff>
        </xdr:from>
        <xdr:to>
          <xdr:col>5</xdr:col>
          <xdr:colOff>123825</xdr:colOff>
          <xdr:row>5</xdr:row>
          <xdr:rowOff>142875</xdr:rowOff>
        </xdr:to>
        <xdr:sp macro="" textlink="">
          <xdr:nvSpPr>
            <xdr:cNvPr id="6154" name="cmbDetailLevel" hidden="1">
              <a:extLst>
                <a:ext uri="{63B3BB69-23CF-44E3-9099-C40C66FF867C}">
                  <a14:compatExt spid="_x0000_s6154"/>
                </a:ext>
                <a:ext uri="{FF2B5EF4-FFF2-40B4-BE49-F238E27FC236}">
                  <a16:creationId xmlns:a16="http://schemas.microsoft.com/office/drawing/2014/main" id="{050261E2-74B1-436B-AC55-1113AFC62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1</xdr:row>
          <xdr:rowOff>38100</xdr:rowOff>
        </xdr:from>
        <xdr:to>
          <xdr:col>5</xdr:col>
          <xdr:colOff>541020</xdr:colOff>
          <xdr:row>1</xdr:row>
          <xdr:rowOff>219075</xdr:rowOff>
        </xdr:to>
        <xdr:sp macro="" textlink="">
          <xdr:nvSpPr>
            <xdr:cNvPr id="6155" name="CmbStatementType" hidden="1">
              <a:extLst>
                <a:ext uri="{63B3BB69-23CF-44E3-9099-C40C66FF867C}">
                  <a14:compatExt spid="_x0000_s6155"/>
                </a:ext>
                <a:ext uri="{FF2B5EF4-FFF2-40B4-BE49-F238E27FC236}">
                  <a16:creationId xmlns:a16="http://schemas.microsoft.com/office/drawing/2014/main" id="{709C15AF-D67D-44C8-A915-E3F5DECE78C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2</xdr:row>
          <xdr:rowOff>0</xdr:rowOff>
        </xdr:from>
        <xdr:to>
          <xdr:col>6</xdr:col>
          <xdr:colOff>93345</xdr:colOff>
          <xdr:row>3</xdr:row>
          <xdr:rowOff>0</xdr:rowOff>
        </xdr:to>
        <xdr:sp macro="" textlink="">
          <xdr:nvSpPr>
            <xdr:cNvPr id="6156" name="cmbChartType" hidden="1">
              <a:extLst>
                <a:ext uri="{63B3BB69-23CF-44E3-9099-C40C66FF867C}">
                  <a14:compatExt spid="_x0000_s6156"/>
                </a:ext>
                <a:ext uri="{FF2B5EF4-FFF2-40B4-BE49-F238E27FC236}">
                  <a16:creationId xmlns:a16="http://schemas.microsoft.com/office/drawing/2014/main" id="{696F482E-84E7-4EA7-A3B4-ABC59F7F2A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3</xdr:row>
          <xdr:rowOff>66675</xdr:rowOff>
        </xdr:from>
        <xdr:to>
          <xdr:col>7</xdr:col>
          <xdr:colOff>346710</xdr:colOff>
          <xdr:row>4</xdr:row>
          <xdr:rowOff>76200</xdr:rowOff>
        </xdr:to>
        <xdr:sp macro="" textlink="">
          <xdr:nvSpPr>
            <xdr:cNvPr id="6157" name="cmbPeriod" hidden="1">
              <a:extLst>
                <a:ext uri="{63B3BB69-23CF-44E3-9099-C40C66FF867C}">
                  <a14:compatExt spid="_x0000_s6157"/>
                </a:ext>
                <a:ext uri="{FF2B5EF4-FFF2-40B4-BE49-F238E27FC236}">
                  <a16:creationId xmlns:a16="http://schemas.microsoft.com/office/drawing/2014/main" id="{1B798D57-75AC-4EE2-93C0-B3DBFA4B4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4</xdr:row>
          <xdr:rowOff>142875</xdr:rowOff>
        </xdr:from>
        <xdr:to>
          <xdr:col>6</xdr:col>
          <xdr:colOff>36195</xdr:colOff>
          <xdr:row>5</xdr:row>
          <xdr:rowOff>142875</xdr:rowOff>
        </xdr:to>
        <xdr:sp macro="" textlink="">
          <xdr:nvSpPr>
            <xdr:cNvPr id="6158" name="cmbDetailLevel" hidden="1">
              <a:extLst>
                <a:ext uri="{63B3BB69-23CF-44E3-9099-C40C66FF867C}">
                  <a14:compatExt spid="_x0000_s6158"/>
                </a:ext>
                <a:ext uri="{FF2B5EF4-FFF2-40B4-BE49-F238E27FC236}">
                  <a16:creationId xmlns:a16="http://schemas.microsoft.com/office/drawing/2014/main" id="{A60CBFF6-1EB2-46C3-A39C-311ACB991C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2124075</xdr:colOff>
          <xdr:row>1</xdr:row>
          <xdr:rowOff>38100</xdr:rowOff>
        </xdr:from>
        <xdr:to>
          <xdr:col>14</xdr:col>
          <xdr:colOff>135255</xdr:colOff>
          <xdr:row>1</xdr:row>
          <xdr:rowOff>219075</xdr:rowOff>
        </xdr:to>
        <xdr:sp macro="" textlink="">
          <xdr:nvSpPr>
            <xdr:cNvPr id="7169" name="CmbStatementType" hidden="1">
              <a:extLst>
                <a:ext uri="{63B3BB69-23CF-44E3-9099-C40C66FF867C}">
                  <a14:compatExt spid="_x0000_s7169"/>
                </a:ext>
                <a:ext uri="{FF2B5EF4-FFF2-40B4-BE49-F238E27FC236}">
                  <a16:creationId xmlns:a16="http://schemas.microsoft.com/office/drawing/2014/main" id="{4BFF4597-00C8-45C4-85E0-5047EEB0C6E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2</xdr:row>
          <xdr:rowOff>0</xdr:rowOff>
        </xdr:from>
        <xdr:to>
          <xdr:col>14</xdr:col>
          <xdr:colOff>247650</xdr:colOff>
          <xdr:row>3</xdr:row>
          <xdr:rowOff>0</xdr:rowOff>
        </xdr:to>
        <xdr:sp macro="" textlink="">
          <xdr:nvSpPr>
            <xdr:cNvPr id="7170" name="cmbChartType" hidden="1">
              <a:extLst>
                <a:ext uri="{63B3BB69-23CF-44E3-9099-C40C66FF867C}">
                  <a14:compatExt spid="_x0000_s7170"/>
                </a:ext>
                <a:ext uri="{FF2B5EF4-FFF2-40B4-BE49-F238E27FC236}">
                  <a16:creationId xmlns:a16="http://schemas.microsoft.com/office/drawing/2014/main" id="{6C92F60F-4679-4471-80C0-C5C365D1161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3</xdr:row>
          <xdr:rowOff>66675</xdr:rowOff>
        </xdr:from>
        <xdr:to>
          <xdr:col>15</xdr:col>
          <xdr:colOff>405765</xdr:colOff>
          <xdr:row>4</xdr:row>
          <xdr:rowOff>76200</xdr:rowOff>
        </xdr:to>
        <xdr:sp macro="" textlink="">
          <xdr:nvSpPr>
            <xdr:cNvPr id="7171" name="cmbPeriod" hidden="1">
              <a:extLst>
                <a:ext uri="{63B3BB69-23CF-44E3-9099-C40C66FF867C}">
                  <a14:compatExt spid="_x0000_s7171"/>
                </a:ext>
                <a:ext uri="{FF2B5EF4-FFF2-40B4-BE49-F238E27FC236}">
                  <a16:creationId xmlns:a16="http://schemas.microsoft.com/office/drawing/2014/main" id="{9768F2C2-8CD4-4469-B8A4-F5CD6CB6D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4</xdr:row>
          <xdr:rowOff>142875</xdr:rowOff>
        </xdr:from>
        <xdr:to>
          <xdr:col>14</xdr:col>
          <xdr:colOff>209550</xdr:colOff>
          <xdr:row>5</xdr:row>
          <xdr:rowOff>142875</xdr:rowOff>
        </xdr:to>
        <xdr:sp macro="" textlink="">
          <xdr:nvSpPr>
            <xdr:cNvPr id="7172" name="cmbDetailLevel" hidden="1">
              <a:extLst>
                <a:ext uri="{63B3BB69-23CF-44E3-9099-C40C66FF867C}">
                  <a14:compatExt spid="_x0000_s7172"/>
                </a:ext>
                <a:ext uri="{FF2B5EF4-FFF2-40B4-BE49-F238E27FC236}">
                  <a16:creationId xmlns:a16="http://schemas.microsoft.com/office/drawing/2014/main" id="{059B817A-8B86-4E9A-99BF-BBAD18DD9A7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1</xdr:row>
          <xdr:rowOff>38100</xdr:rowOff>
        </xdr:from>
        <xdr:to>
          <xdr:col>14</xdr:col>
          <xdr:colOff>626745</xdr:colOff>
          <xdr:row>1</xdr:row>
          <xdr:rowOff>219075</xdr:rowOff>
        </xdr:to>
        <xdr:sp macro="" textlink="">
          <xdr:nvSpPr>
            <xdr:cNvPr id="7173" name="CmbStatementType" hidden="1">
              <a:extLst>
                <a:ext uri="{63B3BB69-23CF-44E3-9099-C40C66FF867C}">
                  <a14:compatExt spid="_x0000_s7173"/>
                </a:ext>
                <a:ext uri="{FF2B5EF4-FFF2-40B4-BE49-F238E27FC236}">
                  <a16:creationId xmlns:a16="http://schemas.microsoft.com/office/drawing/2014/main" id="{C751C4C5-24CD-4AC0-97BA-11F932C119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2</xdr:row>
          <xdr:rowOff>0</xdr:rowOff>
        </xdr:from>
        <xdr:to>
          <xdr:col>15</xdr:col>
          <xdr:colOff>121920</xdr:colOff>
          <xdr:row>3</xdr:row>
          <xdr:rowOff>0</xdr:rowOff>
        </xdr:to>
        <xdr:sp macro="" textlink="">
          <xdr:nvSpPr>
            <xdr:cNvPr id="7174" name="cmbChartType" hidden="1">
              <a:extLst>
                <a:ext uri="{63B3BB69-23CF-44E3-9099-C40C66FF867C}">
                  <a14:compatExt spid="_x0000_s7174"/>
                </a:ext>
                <a:ext uri="{FF2B5EF4-FFF2-40B4-BE49-F238E27FC236}">
                  <a16:creationId xmlns:a16="http://schemas.microsoft.com/office/drawing/2014/main" id="{A3B3807D-3971-4B32-A701-F0E1EE834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3</xdr:row>
          <xdr:rowOff>66675</xdr:rowOff>
        </xdr:from>
        <xdr:to>
          <xdr:col>16</xdr:col>
          <xdr:colOff>299085</xdr:colOff>
          <xdr:row>4</xdr:row>
          <xdr:rowOff>76200</xdr:rowOff>
        </xdr:to>
        <xdr:sp macro="" textlink="">
          <xdr:nvSpPr>
            <xdr:cNvPr id="7175" name="cmbPeriod" hidden="1">
              <a:extLst>
                <a:ext uri="{63B3BB69-23CF-44E3-9099-C40C66FF867C}">
                  <a14:compatExt spid="_x0000_s7175"/>
                </a:ext>
                <a:ext uri="{FF2B5EF4-FFF2-40B4-BE49-F238E27FC236}">
                  <a16:creationId xmlns:a16="http://schemas.microsoft.com/office/drawing/2014/main" id="{DC84F4AA-ED79-4FC7-BF8F-2FFE491EDE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4</xdr:row>
          <xdr:rowOff>142875</xdr:rowOff>
        </xdr:from>
        <xdr:to>
          <xdr:col>15</xdr:col>
          <xdr:colOff>64770</xdr:colOff>
          <xdr:row>5</xdr:row>
          <xdr:rowOff>142875</xdr:rowOff>
        </xdr:to>
        <xdr:sp macro="" textlink="">
          <xdr:nvSpPr>
            <xdr:cNvPr id="7176" name="cmbDetailLevel" hidden="1">
              <a:extLst>
                <a:ext uri="{63B3BB69-23CF-44E3-9099-C40C66FF867C}">
                  <a14:compatExt spid="_x0000_s7176"/>
                </a:ext>
                <a:ext uri="{FF2B5EF4-FFF2-40B4-BE49-F238E27FC236}">
                  <a16:creationId xmlns:a16="http://schemas.microsoft.com/office/drawing/2014/main" id="{E6E093A9-C583-4FCE-98CF-12B0E0C69DC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1</xdr:row>
          <xdr:rowOff>38100</xdr:rowOff>
        </xdr:from>
        <xdr:to>
          <xdr:col>14</xdr:col>
          <xdr:colOff>142875</xdr:colOff>
          <xdr:row>1</xdr:row>
          <xdr:rowOff>219075</xdr:rowOff>
        </xdr:to>
        <xdr:sp macro="" textlink="">
          <xdr:nvSpPr>
            <xdr:cNvPr id="7177" name="CmbStatementType" hidden="1">
              <a:extLst>
                <a:ext uri="{63B3BB69-23CF-44E3-9099-C40C66FF867C}">
                  <a14:compatExt spid="_x0000_s7177"/>
                </a:ext>
                <a:ext uri="{FF2B5EF4-FFF2-40B4-BE49-F238E27FC236}">
                  <a16:creationId xmlns:a16="http://schemas.microsoft.com/office/drawing/2014/main" id="{3EE9AB34-FE5B-45DA-8B8C-F41CDF19C88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4</xdr:row>
          <xdr:rowOff>142875</xdr:rowOff>
        </xdr:from>
        <xdr:to>
          <xdr:col>14</xdr:col>
          <xdr:colOff>247650</xdr:colOff>
          <xdr:row>5</xdr:row>
          <xdr:rowOff>142875</xdr:rowOff>
        </xdr:to>
        <xdr:sp macro="" textlink="">
          <xdr:nvSpPr>
            <xdr:cNvPr id="7178" name="cmbDetailLevel" hidden="1">
              <a:extLst>
                <a:ext uri="{63B3BB69-23CF-44E3-9099-C40C66FF867C}">
                  <a14:compatExt spid="_x0000_s7178"/>
                </a:ext>
                <a:ext uri="{FF2B5EF4-FFF2-40B4-BE49-F238E27FC236}">
                  <a16:creationId xmlns:a16="http://schemas.microsoft.com/office/drawing/2014/main" id="{EAEC3A7B-A8AB-46DD-8B10-EDE013C0B0E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1</xdr:row>
          <xdr:rowOff>38100</xdr:rowOff>
        </xdr:from>
        <xdr:to>
          <xdr:col>14</xdr:col>
          <xdr:colOff>466725</xdr:colOff>
          <xdr:row>1</xdr:row>
          <xdr:rowOff>219075</xdr:rowOff>
        </xdr:to>
        <xdr:sp macro="" textlink="">
          <xdr:nvSpPr>
            <xdr:cNvPr id="7179" name="CmbStatementType" hidden="1">
              <a:extLst>
                <a:ext uri="{63B3BB69-23CF-44E3-9099-C40C66FF867C}">
                  <a14:compatExt spid="_x0000_s7179"/>
                </a:ext>
                <a:ext uri="{FF2B5EF4-FFF2-40B4-BE49-F238E27FC236}">
                  <a16:creationId xmlns:a16="http://schemas.microsoft.com/office/drawing/2014/main" id="{0D96E01B-E57B-4306-9D45-477E86141BD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2</xdr:row>
          <xdr:rowOff>0</xdr:rowOff>
        </xdr:from>
        <xdr:to>
          <xdr:col>14</xdr:col>
          <xdr:colOff>638175</xdr:colOff>
          <xdr:row>3</xdr:row>
          <xdr:rowOff>0</xdr:rowOff>
        </xdr:to>
        <xdr:sp macro="" textlink="">
          <xdr:nvSpPr>
            <xdr:cNvPr id="7180" name="cmbChartType" hidden="1">
              <a:extLst>
                <a:ext uri="{63B3BB69-23CF-44E3-9099-C40C66FF867C}">
                  <a14:compatExt spid="_x0000_s7180"/>
                </a:ext>
                <a:ext uri="{FF2B5EF4-FFF2-40B4-BE49-F238E27FC236}">
                  <a16:creationId xmlns:a16="http://schemas.microsoft.com/office/drawing/2014/main" id="{02B041E0-A340-44BF-BB8C-E4DBDADC4CE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3</xdr:row>
          <xdr:rowOff>66675</xdr:rowOff>
        </xdr:from>
        <xdr:to>
          <xdr:col>16</xdr:col>
          <xdr:colOff>161925</xdr:colOff>
          <xdr:row>4</xdr:row>
          <xdr:rowOff>76200</xdr:rowOff>
        </xdr:to>
        <xdr:sp macro="" textlink="">
          <xdr:nvSpPr>
            <xdr:cNvPr id="7181" name="cmbPeriod" hidden="1">
              <a:extLst>
                <a:ext uri="{63B3BB69-23CF-44E3-9099-C40C66FF867C}">
                  <a14:compatExt spid="_x0000_s7181"/>
                </a:ext>
                <a:ext uri="{FF2B5EF4-FFF2-40B4-BE49-F238E27FC236}">
                  <a16:creationId xmlns:a16="http://schemas.microsoft.com/office/drawing/2014/main" id="{42F95E07-5B6D-410E-893A-4AD7A5B49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4</xdr:row>
          <xdr:rowOff>142875</xdr:rowOff>
        </xdr:from>
        <xdr:to>
          <xdr:col>14</xdr:col>
          <xdr:colOff>561975</xdr:colOff>
          <xdr:row>5</xdr:row>
          <xdr:rowOff>142875</xdr:rowOff>
        </xdr:to>
        <xdr:sp macro="" textlink="">
          <xdr:nvSpPr>
            <xdr:cNvPr id="7182" name="cmbDetailLevel" hidden="1">
              <a:extLst>
                <a:ext uri="{63B3BB69-23CF-44E3-9099-C40C66FF867C}">
                  <a14:compatExt spid="_x0000_s7182"/>
                </a:ext>
                <a:ext uri="{FF2B5EF4-FFF2-40B4-BE49-F238E27FC236}">
                  <a16:creationId xmlns:a16="http://schemas.microsoft.com/office/drawing/2014/main" id="{D0041DE6-F888-4F0C-8D1C-61C83175FD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1</xdr:row>
          <xdr:rowOff>38100</xdr:rowOff>
        </xdr:from>
        <xdr:to>
          <xdr:col>14</xdr:col>
          <xdr:colOff>135255</xdr:colOff>
          <xdr:row>1</xdr:row>
          <xdr:rowOff>219075</xdr:rowOff>
        </xdr:to>
        <xdr:sp macro="" textlink="">
          <xdr:nvSpPr>
            <xdr:cNvPr id="7183" name="CmbStatementType" hidden="1">
              <a:extLst>
                <a:ext uri="{63B3BB69-23CF-44E3-9099-C40C66FF867C}">
                  <a14:compatExt spid="_x0000_s7183"/>
                </a:ext>
                <a:ext uri="{FF2B5EF4-FFF2-40B4-BE49-F238E27FC236}">
                  <a16:creationId xmlns:a16="http://schemas.microsoft.com/office/drawing/2014/main" id="{253622A2-CC5A-455B-AF70-005CDE8D50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2</xdr:row>
          <xdr:rowOff>0</xdr:rowOff>
        </xdr:from>
        <xdr:to>
          <xdr:col>14</xdr:col>
          <xdr:colOff>247650</xdr:colOff>
          <xdr:row>3</xdr:row>
          <xdr:rowOff>0</xdr:rowOff>
        </xdr:to>
        <xdr:sp macro="" textlink="">
          <xdr:nvSpPr>
            <xdr:cNvPr id="7184" name="cmbChartType" hidden="1">
              <a:extLst>
                <a:ext uri="{63B3BB69-23CF-44E3-9099-C40C66FF867C}">
                  <a14:compatExt spid="_x0000_s7184"/>
                </a:ext>
                <a:ext uri="{FF2B5EF4-FFF2-40B4-BE49-F238E27FC236}">
                  <a16:creationId xmlns:a16="http://schemas.microsoft.com/office/drawing/2014/main" id="{B191B83B-BBD1-43AA-90DF-C9D907F65C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3</xdr:row>
          <xdr:rowOff>66675</xdr:rowOff>
        </xdr:from>
        <xdr:to>
          <xdr:col>15</xdr:col>
          <xdr:colOff>405765</xdr:colOff>
          <xdr:row>4</xdr:row>
          <xdr:rowOff>76200</xdr:rowOff>
        </xdr:to>
        <xdr:sp macro="" textlink="">
          <xdr:nvSpPr>
            <xdr:cNvPr id="7185" name="cmbPeriod" hidden="1">
              <a:extLst>
                <a:ext uri="{63B3BB69-23CF-44E3-9099-C40C66FF867C}">
                  <a14:compatExt spid="_x0000_s7185"/>
                </a:ext>
                <a:ext uri="{FF2B5EF4-FFF2-40B4-BE49-F238E27FC236}">
                  <a16:creationId xmlns:a16="http://schemas.microsoft.com/office/drawing/2014/main" id="{EDF1AE95-0408-485F-9255-06C349CAB3E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4</xdr:row>
          <xdr:rowOff>142875</xdr:rowOff>
        </xdr:from>
        <xdr:to>
          <xdr:col>14</xdr:col>
          <xdr:colOff>209550</xdr:colOff>
          <xdr:row>5</xdr:row>
          <xdr:rowOff>142875</xdr:rowOff>
        </xdr:to>
        <xdr:sp macro="" textlink="">
          <xdr:nvSpPr>
            <xdr:cNvPr id="7186" name="cmbDetailLevel" hidden="1">
              <a:extLst>
                <a:ext uri="{63B3BB69-23CF-44E3-9099-C40C66FF867C}">
                  <a14:compatExt spid="_x0000_s7186"/>
                </a:ext>
                <a:ext uri="{FF2B5EF4-FFF2-40B4-BE49-F238E27FC236}">
                  <a16:creationId xmlns:a16="http://schemas.microsoft.com/office/drawing/2014/main" id="{F18A74AD-7A93-46A9-BDB3-21FF8DF46EB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1</xdr:row>
          <xdr:rowOff>38100</xdr:rowOff>
        </xdr:from>
        <xdr:to>
          <xdr:col>14</xdr:col>
          <xdr:colOff>626745</xdr:colOff>
          <xdr:row>1</xdr:row>
          <xdr:rowOff>219075</xdr:rowOff>
        </xdr:to>
        <xdr:sp macro="" textlink="">
          <xdr:nvSpPr>
            <xdr:cNvPr id="7187" name="CmbStatementType" hidden="1">
              <a:extLst>
                <a:ext uri="{63B3BB69-23CF-44E3-9099-C40C66FF867C}">
                  <a14:compatExt spid="_x0000_s7187"/>
                </a:ext>
                <a:ext uri="{FF2B5EF4-FFF2-40B4-BE49-F238E27FC236}">
                  <a16:creationId xmlns:a16="http://schemas.microsoft.com/office/drawing/2014/main" id="{831C37F8-BEC6-4785-8ACB-77FC2E76EBF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2</xdr:row>
          <xdr:rowOff>0</xdr:rowOff>
        </xdr:from>
        <xdr:to>
          <xdr:col>15</xdr:col>
          <xdr:colOff>121920</xdr:colOff>
          <xdr:row>3</xdr:row>
          <xdr:rowOff>0</xdr:rowOff>
        </xdr:to>
        <xdr:sp macro="" textlink="">
          <xdr:nvSpPr>
            <xdr:cNvPr id="7188" name="cmbChartType" hidden="1">
              <a:extLst>
                <a:ext uri="{63B3BB69-23CF-44E3-9099-C40C66FF867C}">
                  <a14:compatExt spid="_x0000_s7188"/>
                </a:ext>
                <a:ext uri="{FF2B5EF4-FFF2-40B4-BE49-F238E27FC236}">
                  <a16:creationId xmlns:a16="http://schemas.microsoft.com/office/drawing/2014/main" id="{C50D7618-5A6D-4856-A594-B68ABE6ADB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2124075</xdr:colOff>
          <xdr:row>3</xdr:row>
          <xdr:rowOff>66675</xdr:rowOff>
        </xdr:from>
        <xdr:to>
          <xdr:col>16</xdr:col>
          <xdr:colOff>299085</xdr:colOff>
          <xdr:row>4</xdr:row>
          <xdr:rowOff>76200</xdr:rowOff>
        </xdr:to>
        <xdr:sp macro="" textlink="">
          <xdr:nvSpPr>
            <xdr:cNvPr id="7189" name="cmbPeriod" hidden="1">
              <a:extLst>
                <a:ext uri="{63B3BB69-23CF-44E3-9099-C40C66FF867C}">
                  <a14:compatExt spid="_x0000_s7189"/>
                </a:ext>
                <a:ext uri="{FF2B5EF4-FFF2-40B4-BE49-F238E27FC236}">
                  <a16:creationId xmlns:a16="http://schemas.microsoft.com/office/drawing/2014/main" id="{12DE5FD7-82BF-4978-989B-97B931A58C5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4</xdr:row>
          <xdr:rowOff>142875</xdr:rowOff>
        </xdr:from>
        <xdr:to>
          <xdr:col>15</xdr:col>
          <xdr:colOff>64770</xdr:colOff>
          <xdr:row>5</xdr:row>
          <xdr:rowOff>142875</xdr:rowOff>
        </xdr:to>
        <xdr:sp macro="" textlink="">
          <xdr:nvSpPr>
            <xdr:cNvPr id="7190" name="cmbDetailLevel" hidden="1">
              <a:extLst>
                <a:ext uri="{63B3BB69-23CF-44E3-9099-C40C66FF867C}">
                  <a14:compatExt spid="_x0000_s7190"/>
                </a:ext>
                <a:ext uri="{FF2B5EF4-FFF2-40B4-BE49-F238E27FC236}">
                  <a16:creationId xmlns:a16="http://schemas.microsoft.com/office/drawing/2014/main" id="{B835B4EA-A896-4418-A82F-9638A285A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undoverde.basecamphq.com/Documents%20and%20Settings/Bob/Local%20Settings/Temporary%20Internet%20Files/Content.IE5/B96OLA4D/Mundo%20Verde%201.8%20-%20send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jones.DCPUBLICCHARTER\AppData\Local\Microsoft\Windows\Temporary%20Internet%20Files\Content.IE5\D30380PT\Achievement%20Prep%20-%20FY15%20Financial%20Model%20-%201501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P\AppData\Local\Temp\Leberkaese\sample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FF%20-%20Budget%20Template%20SY19-20%20v42%20Release%20-%20v28%20-%20sendout%20-%20Board%20Approv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ONE"/>
      <sheetName val="Year TWO"/>
      <sheetName val="5 Year"/>
      <sheetName val="CF0"/>
      <sheetName val="CF1"/>
      <sheetName val="Caoital"/>
      <sheetName val="IS2"/>
      <sheetName val="IS4"/>
      <sheetName val="Rev-DC"/>
      <sheetName val="Rev-Fed"/>
      <sheetName val="Rev-Fed2"/>
      <sheetName val="Rev-Oth"/>
      <sheetName val="Exp-Per"/>
      <sheetName val="Exp-Stu"/>
      <sheetName val="Exp-Ofc"/>
      <sheetName val="Exp-Occ"/>
      <sheetName val="Exp-Gen"/>
      <sheetName val="P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C8">
            <v>1.03</v>
          </cell>
        </row>
      </sheetData>
      <sheetData sheetId="13" refreshError="1"/>
      <sheetData sheetId="14" refreshError="1"/>
      <sheetData sheetId="15" refreshError="1"/>
      <sheetData sheetId="16" refreshError="1"/>
      <sheetData sheetId="17" refreshError="1">
        <row r="55">
          <cell r="C55">
            <v>0</v>
          </cell>
        </row>
        <row r="115">
          <cell r="C115">
            <v>0.8</v>
          </cell>
          <cell r="D115">
            <v>0.8</v>
          </cell>
          <cell r="E115">
            <v>0.8</v>
          </cell>
          <cell r="F115">
            <v>0.8</v>
          </cell>
          <cell r="G115">
            <v>0.8</v>
          </cell>
          <cell r="H115">
            <v>0.8</v>
          </cell>
        </row>
        <row r="126">
          <cell r="C126">
            <v>0.01</v>
          </cell>
          <cell r="D126">
            <v>0.4</v>
          </cell>
        </row>
        <row r="127">
          <cell r="C127">
            <v>0.2</v>
          </cell>
          <cell r="D127">
            <v>0.5</v>
          </cell>
        </row>
        <row r="128">
          <cell r="C128">
            <v>0.35</v>
          </cell>
          <cell r="D128">
            <v>0.6</v>
          </cell>
        </row>
        <row r="129">
          <cell r="C129">
            <v>0.5</v>
          </cell>
          <cell r="D129">
            <v>0.8</v>
          </cell>
        </row>
        <row r="131">
          <cell r="C131">
            <v>0.75</v>
          </cell>
          <cell r="D131">
            <v>0.9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sheetName val="Cash Flow"/>
      <sheetName val="Dashboard"/>
      <sheetName val="III.b. Detailed Staffing Roster"/>
      <sheetName val="Chart Data"/>
      <sheetName val="Powerpoint Charts"/>
      <sheetName val="YTD BS"/>
      <sheetName val="PCSB IS"/>
      <sheetName val="PCSB BS"/>
      <sheetName val="I. Enrollment"/>
      <sheetName val="II.a. Revenue-Statutory Funding"/>
      <sheetName val="II.b. Revenue"/>
      <sheetName val="III. Staffing"/>
      <sheetName val="FY15 Staffing"/>
      <sheetName val="FY15 Staffing - Presentation"/>
      <sheetName val="IV. Facilities"/>
      <sheetName val="Loans"/>
      <sheetName val="V. Other Expenses"/>
      <sheetName val="V.a Actuals"/>
      <sheetName val="VI. Depreciation"/>
      <sheetName val="FY15 Forecast"/>
      <sheetName val="Cash Flow Projection"/>
      <sheetName val="Enrollment"/>
      <sheetName val="5 Year Budget"/>
      <sheetName val="5 Year Budget Detailed"/>
      <sheetName val="Comparables"/>
      <sheetName val="Program Budgets"/>
      <sheetName val="Balance Sheet"/>
      <sheetName val="PCSB GPA"/>
      <sheetName val="Start-up Budget"/>
      <sheetName val="Start-up Cash Flow"/>
      <sheetName val="Two Year Op-Year ONE"/>
      <sheetName val="Two Year Op-Year TWO"/>
      <sheetName val="5 Year Charter Ap Budget"/>
      <sheetName val="Capital Budget"/>
      <sheetName val="Charter App - Cash Flow"/>
      <sheetName val="Source of Funds"/>
      <sheetName val="Budget Charts"/>
      <sheetName val="Master"/>
      <sheetName val="Categories"/>
      <sheetName val="Calendar"/>
      <sheetName val="Bridge-Account to Summary"/>
      <sheetName val="FY15 Budget - APPROVED"/>
      <sheetName val="Cash Flow - BUDGET"/>
      <sheetName val="Jul BS"/>
      <sheetName val="Aug BS"/>
      <sheetName val="Sep BS"/>
      <sheetName val="Oct BS"/>
      <sheetName val="Nov BS"/>
      <sheetName val="Dec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73">
          <cell r="G173">
            <v>1</v>
          </cell>
          <cell r="H173">
            <v>1.03</v>
          </cell>
          <cell r="I173">
            <v>1.0609</v>
          </cell>
          <cell r="J173">
            <v>1.092727</v>
          </cell>
          <cell r="K173">
            <v>1.1255088100000001</v>
          </cell>
          <cell r="L173">
            <v>1.1592740743000001</v>
          </cell>
          <cell r="M173">
            <v>1.1940522965290001</v>
          </cell>
          <cell r="N173">
            <v>1.2298738654248702</v>
          </cell>
          <cell r="O173">
            <v>1.2667700813876164</v>
          </cell>
          <cell r="P173">
            <v>1.3047731838292449</v>
          </cell>
          <cell r="Q173">
            <v>1.3439163793441222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puts"/>
    </sheetNames>
    <sheetDataSet>
      <sheetData sheetId="0" refreshError="1"/>
      <sheetData sheetId="1">
        <row r="28">
          <cell r="D28">
            <v>0.09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Dashboard"/>
      <sheetName val="IS2"/>
      <sheetName val="Report"/>
      <sheetName val="FAR"/>
      <sheetName val="COMP"/>
      <sheetName val="DP"/>
      <sheetName val="DSCR"/>
      <sheetName val="POP"/>
      <sheetName val="PPF Inputs"/>
      <sheetName val="Rev-Loc"/>
      <sheetName val="NCLB,IDEA"/>
      <sheetName val="Fundraising"/>
      <sheetName val="Rev-Fed"/>
      <sheetName val="Rev-Oth"/>
      <sheetName val="STAFF - MAPCS"/>
      <sheetName val="Exp-Per"/>
      <sheetName val="STAFF - SFF"/>
      <sheetName val="Data"/>
      <sheetName val="VENDORS"/>
      <sheetName val="Exp-Stu"/>
      <sheetName val="Exp-Occ"/>
      <sheetName val="Exp-Ofc"/>
      <sheetName val="Exp-BS"/>
      <sheetName val="DEP"/>
      <sheetName val="Allocations"/>
      <sheetName val="IS1 - MAPCS"/>
      <sheetName val="BS1 - MAPCS"/>
      <sheetName val="ReportPVT"/>
      <sheetName val="IS2 - SFF"/>
      <sheetName val="BS2 - SFF"/>
      <sheetName val="DATABS"/>
      <sheetName val="Templates"/>
      <sheetName val="CY1"/>
      <sheetName val="SETUP"/>
      <sheetName val="Charts"/>
      <sheetName val="Accounts"/>
      <sheetName val="Calendarization"/>
      <sheetName val="CompsChart"/>
      <sheetName val="Blacklist"/>
      <sheetName val="Icons"/>
      <sheetName val="Log"/>
    </sheetNames>
    <definedNames>
      <definedName name="ShowReport"/>
    </definedNames>
    <sheetDataSet>
      <sheetData sheetId="0"/>
      <sheetData sheetId="1"/>
      <sheetData sheetId="2"/>
      <sheetData sheetId="3"/>
      <sheetData sheetId="4"/>
      <sheetData sheetId="5"/>
      <sheetData sheetId="6"/>
      <sheetData sheetId="7"/>
      <sheetData sheetId="8">
        <row r="72">
          <cell r="H72">
            <v>360</v>
          </cell>
          <cell r="I72">
            <v>310</v>
          </cell>
          <cell r="J72">
            <v>306</v>
          </cell>
          <cell r="K72">
            <v>364</v>
          </cell>
          <cell r="L72">
            <v>330</v>
          </cell>
          <cell r="M72">
            <v>330</v>
          </cell>
          <cell r="N72">
            <v>330</v>
          </cell>
          <cell r="O72">
            <v>330</v>
          </cell>
          <cell r="P72">
            <v>330</v>
          </cell>
          <cell r="Q72">
            <v>330</v>
          </cell>
          <cell r="R72">
            <v>330</v>
          </cell>
          <cell r="S72">
            <v>330</v>
          </cell>
          <cell r="T72">
            <v>330</v>
          </cell>
          <cell r="U72">
            <v>330</v>
          </cell>
          <cell r="V72">
            <v>330</v>
          </cell>
          <cell r="W72">
            <v>330</v>
          </cell>
          <cell r="X72">
            <v>330</v>
          </cell>
          <cell r="Y72">
            <v>330</v>
          </cell>
          <cell r="Z72">
            <v>330</v>
          </cell>
          <cell r="AA72">
            <v>330</v>
          </cell>
          <cell r="AB72">
            <v>330</v>
          </cell>
          <cell r="AC72">
            <v>330</v>
          </cell>
          <cell r="AD72">
            <v>330</v>
          </cell>
          <cell r="AE72">
            <v>330</v>
          </cell>
          <cell r="AF72">
            <v>330</v>
          </cell>
          <cell r="AG72">
            <v>330</v>
          </cell>
          <cell r="AH72">
            <v>330</v>
          </cell>
          <cell r="AI72">
            <v>330</v>
          </cell>
          <cell r="AJ72">
            <v>330</v>
          </cell>
          <cell r="AK72">
            <v>330</v>
          </cell>
          <cell r="AL72">
            <v>330</v>
          </cell>
          <cell r="AM72">
            <v>330</v>
          </cell>
          <cell r="AN72">
            <v>330</v>
          </cell>
          <cell r="AO72">
            <v>330</v>
          </cell>
          <cell r="AP72">
            <v>330</v>
          </cell>
          <cell r="AQ72">
            <v>330</v>
          </cell>
          <cell r="AR72">
            <v>330</v>
          </cell>
          <cell r="AS72">
            <v>330</v>
          </cell>
          <cell r="AT72">
            <v>330</v>
          </cell>
          <cell r="AU72">
            <v>330</v>
          </cell>
          <cell r="AV72">
            <v>330</v>
          </cell>
          <cell r="AW72">
            <v>330</v>
          </cell>
          <cell r="AX72">
            <v>330</v>
          </cell>
          <cell r="AY72">
            <v>330</v>
          </cell>
          <cell r="AZ72">
            <v>330</v>
          </cell>
        </row>
        <row r="93">
          <cell r="H93">
            <v>232.56</v>
          </cell>
          <cell r="I93">
            <v>197.43</v>
          </cell>
          <cell r="J93">
            <v>176.75</v>
          </cell>
          <cell r="K93">
            <v>184.39</v>
          </cell>
          <cell r="L93">
            <v>183.54000000000002</v>
          </cell>
          <cell r="M93">
            <v>183.54000000000002</v>
          </cell>
          <cell r="N93">
            <v>183.54</v>
          </cell>
          <cell r="O93">
            <v>183.54</v>
          </cell>
          <cell r="P93">
            <v>183.54</v>
          </cell>
          <cell r="Q93">
            <v>140.28</v>
          </cell>
          <cell r="R93">
            <v>140.28</v>
          </cell>
          <cell r="S93">
            <v>140.28</v>
          </cell>
          <cell r="T93">
            <v>140.28</v>
          </cell>
          <cell r="U93">
            <v>140.28</v>
          </cell>
          <cell r="V93">
            <v>140.28</v>
          </cell>
          <cell r="W93">
            <v>140.28</v>
          </cell>
          <cell r="X93">
            <v>140.28</v>
          </cell>
          <cell r="Y93">
            <v>140.28</v>
          </cell>
          <cell r="Z93">
            <v>140.28</v>
          </cell>
          <cell r="AA93">
            <v>140.28</v>
          </cell>
          <cell r="AB93">
            <v>140.28</v>
          </cell>
          <cell r="AC93">
            <v>140.28</v>
          </cell>
          <cell r="AD93">
            <v>140.28</v>
          </cell>
          <cell r="AE93">
            <v>140.28</v>
          </cell>
          <cell r="AF93">
            <v>140.28</v>
          </cell>
          <cell r="AG93">
            <v>140.28</v>
          </cell>
          <cell r="AH93">
            <v>140.28</v>
          </cell>
          <cell r="AI93">
            <v>140.28</v>
          </cell>
          <cell r="AJ93">
            <v>140.28</v>
          </cell>
          <cell r="AK93">
            <v>140.28</v>
          </cell>
          <cell r="AL93">
            <v>140.28</v>
          </cell>
          <cell r="AM93">
            <v>140.28</v>
          </cell>
          <cell r="AN93">
            <v>140.28</v>
          </cell>
          <cell r="AO93">
            <v>140.28</v>
          </cell>
          <cell r="AP93">
            <v>140.28</v>
          </cell>
          <cell r="AQ93">
            <v>140.28</v>
          </cell>
          <cell r="AR93">
            <v>140.28</v>
          </cell>
          <cell r="AS93">
            <v>140.28</v>
          </cell>
          <cell r="AT93">
            <v>140.28</v>
          </cell>
          <cell r="AU93">
            <v>140.28</v>
          </cell>
          <cell r="AV93">
            <v>140.28</v>
          </cell>
          <cell r="AW93">
            <v>140.28</v>
          </cell>
          <cell r="AX93">
            <v>140.28</v>
          </cell>
          <cell r="AY93">
            <v>140.28</v>
          </cell>
          <cell r="AZ93">
            <v>140.28</v>
          </cell>
        </row>
        <row r="110">
          <cell r="H110">
            <v>2</v>
          </cell>
          <cell r="I110">
            <v>0</v>
          </cell>
          <cell r="J110">
            <v>2</v>
          </cell>
          <cell r="K110">
            <v>2</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row>
        <row r="123">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row>
        <row r="130">
          <cell r="H130">
            <v>333</v>
          </cell>
          <cell r="I130">
            <v>286</v>
          </cell>
          <cell r="J130">
            <v>275</v>
          </cell>
          <cell r="K130">
            <v>334</v>
          </cell>
          <cell r="L130">
            <v>150</v>
          </cell>
          <cell r="M130">
            <v>300</v>
          </cell>
          <cell r="N130">
            <v>300</v>
          </cell>
          <cell r="O130">
            <v>300</v>
          </cell>
          <cell r="P130">
            <v>300</v>
          </cell>
          <cell r="Q130">
            <v>300</v>
          </cell>
          <cell r="R130">
            <v>300</v>
          </cell>
          <cell r="S130">
            <v>300</v>
          </cell>
          <cell r="T130">
            <v>300</v>
          </cell>
          <cell r="U130">
            <v>300</v>
          </cell>
          <cell r="V130">
            <v>300</v>
          </cell>
          <cell r="W130">
            <v>300</v>
          </cell>
          <cell r="X130">
            <v>300</v>
          </cell>
          <cell r="Y130">
            <v>300</v>
          </cell>
          <cell r="Z130">
            <v>300</v>
          </cell>
          <cell r="AA130">
            <v>300</v>
          </cell>
          <cell r="AB130">
            <v>300</v>
          </cell>
          <cell r="AC130">
            <v>300</v>
          </cell>
          <cell r="AD130">
            <v>300</v>
          </cell>
          <cell r="AE130">
            <v>300</v>
          </cell>
          <cell r="AF130">
            <v>300</v>
          </cell>
          <cell r="AG130">
            <v>300</v>
          </cell>
          <cell r="AH130">
            <v>300</v>
          </cell>
          <cell r="AI130">
            <v>300</v>
          </cell>
          <cell r="AJ130">
            <v>300</v>
          </cell>
          <cell r="AK130">
            <v>300</v>
          </cell>
          <cell r="AL130">
            <v>300</v>
          </cell>
          <cell r="AM130">
            <v>300</v>
          </cell>
          <cell r="AN130">
            <v>300</v>
          </cell>
          <cell r="AO130">
            <v>300</v>
          </cell>
          <cell r="AP130">
            <v>300</v>
          </cell>
          <cell r="AQ130">
            <v>300</v>
          </cell>
          <cell r="AR130">
            <v>300</v>
          </cell>
          <cell r="AS130">
            <v>300</v>
          </cell>
          <cell r="AT130">
            <v>300</v>
          </cell>
          <cell r="AU130">
            <v>300</v>
          </cell>
          <cell r="AV130">
            <v>300</v>
          </cell>
          <cell r="AW130">
            <v>300</v>
          </cell>
          <cell r="AX130">
            <v>300</v>
          </cell>
          <cell r="AY130">
            <v>300</v>
          </cell>
          <cell r="AZ130">
            <v>300</v>
          </cell>
        </row>
        <row r="132">
          <cell r="H132">
            <v>27</v>
          </cell>
          <cell r="I132">
            <v>24</v>
          </cell>
          <cell r="J132">
            <v>31</v>
          </cell>
          <cell r="K132">
            <v>30</v>
          </cell>
          <cell r="L132">
            <v>30</v>
          </cell>
          <cell r="M132">
            <v>30</v>
          </cell>
          <cell r="N132">
            <v>30</v>
          </cell>
          <cell r="O132">
            <v>30</v>
          </cell>
          <cell r="P132">
            <v>30</v>
          </cell>
          <cell r="Q132">
            <v>30</v>
          </cell>
          <cell r="R132">
            <v>30</v>
          </cell>
          <cell r="S132">
            <v>30</v>
          </cell>
          <cell r="T132">
            <v>30</v>
          </cell>
          <cell r="U132">
            <v>30</v>
          </cell>
          <cell r="V132">
            <v>30</v>
          </cell>
          <cell r="W132">
            <v>30</v>
          </cell>
          <cell r="X132">
            <v>30</v>
          </cell>
          <cell r="Y132">
            <v>30</v>
          </cell>
          <cell r="Z132">
            <v>30</v>
          </cell>
          <cell r="AA132">
            <v>30</v>
          </cell>
          <cell r="AB132">
            <v>30</v>
          </cell>
          <cell r="AC132">
            <v>30</v>
          </cell>
          <cell r="AD132">
            <v>30</v>
          </cell>
          <cell r="AE132">
            <v>30</v>
          </cell>
          <cell r="AF132">
            <v>30</v>
          </cell>
          <cell r="AG132">
            <v>30</v>
          </cell>
          <cell r="AH132">
            <v>30</v>
          </cell>
          <cell r="AI132">
            <v>30</v>
          </cell>
          <cell r="AJ132">
            <v>30</v>
          </cell>
          <cell r="AK132">
            <v>30</v>
          </cell>
          <cell r="AL132">
            <v>30</v>
          </cell>
          <cell r="AM132">
            <v>30</v>
          </cell>
          <cell r="AN132">
            <v>30</v>
          </cell>
          <cell r="AO132">
            <v>30</v>
          </cell>
          <cell r="AP132">
            <v>30</v>
          </cell>
          <cell r="AQ132">
            <v>30</v>
          </cell>
          <cell r="AR132">
            <v>30</v>
          </cell>
          <cell r="AS132">
            <v>30</v>
          </cell>
          <cell r="AT132">
            <v>30</v>
          </cell>
          <cell r="AU132">
            <v>30</v>
          </cell>
          <cell r="AV132">
            <v>30</v>
          </cell>
          <cell r="AW132">
            <v>30</v>
          </cell>
          <cell r="AX132">
            <v>30</v>
          </cell>
          <cell r="AY132">
            <v>30</v>
          </cell>
          <cell r="AZ132">
            <v>30</v>
          </cell>
        </row>
        <row r="195">
          <cell r="H195">
            <v>0.88442899283607246</v>
          </cell>
          <cell r="I195">
            <v>0.84926656550328783</v>
          </cell>
          <cell r="J195">
            <v>0.84049917129765039</v>
          </cell>
          <cell r="K195">
            <v>0.83073747419778565</v>
          </cell>
          <cell r="L195">
            <v>0.83480174755491765</v>
          </cell>
          <cell r="M195">
            <v>0.84301022098220291</v>
          </cell>
          <cell r="N195">
            <v>0.83055194185438719</v>
          </cell>
          <cell r="O195">
            <v>0.81827777522599732</v>
          </cell>
          <cell r="P195">
            <v>0.8061850002226576</v>
          </cell>
          <cell r="Q195">
            <v>0.79427093617995836</v>
          </cell>
          <cell r="R195">
            <v>0.78253294204922019</v>
          </cell>
          <cell r="S195">
            <v>0.77096841581203956</v>
          </cell>
          <cell r="T195">
            <v>0.75957479390348748</v>
          </cell>
          <cell r="U195">
            <v>0.74834955064383002</v>
          </cell>
          <cell r="V195">
            <v>0.73729019767865034</v>
          </cell>
          <cell r="W195">
            <v>0.72639428342724188</v>
          </cell>
          <cell r="X195">
            <v>0.71565939253915467</v>
          </cell>
          <cell r="Y195">
            <v>0.70508314535877303</v>
          </cell>
          <cell r="Z195">
            <v>0.69466319739780602</v>
          </cell>
          <cell r="AA195">
            <v>0.68439723881557246</v>
          </cell>
          <cell r="AB195">
            <v>0.674282993906968</v>
          </cell>
          <cell r="AC195">
            <v>0.66431822059799817</v>
          </cell>
          <cell r="AD195">
            <v>0.65450070994876675</v>
          </cell>
          <cell r="AE195">
            <v>0.64482828566380967</v>
          </cell>
          <cell r="AF195">
            <v>0.63529880360966473</v>
          </cell>
          <cell r="AG195">
            <v>0.62591015133957129</v>
          </cell>
          <cell r="AH195">
            <v>0.61666024762519345</v>
          </cell>
          <cell r="AI195">
            <v>0.60754704199526444</v>
          </cell>
          <cell r="AJ195">
            <v>0.59856851428104885</v>
          </cell>
          <cell r="AK195">
            <v>0.58972267416852109</v>
          </cell>
          <cell r="AL195">
            <v>0.58100756075716364</v>
          </cell>
          <cell r="AM195">
            <v>0.57242124212528445</v>
          </cell>
          <cell r="AN195">
            <v>0.56396181490175812</v>
          </cell>
          <cell r="AO195">
            <v>0.5556274038440967</v>
          </cell>
          <cell r="AP195">
            <v>0.5474161614227554</v>
          </cell>
          <cell r="AQ195">
            <v>0.53932626741158163</v>
          </cell>
          <cell r="AR195">
            <v>0.53135592848431701</v>
          </cell>
          <cell r="AS195">
            <v>0.52350337781706113</v>
          </cell>
          <cell r="AT195">
            <v>0.51576687469661187</v>
          </cell>
          <cell r="AU195">
            <v>0.50814470413459312</v>
          </cell>
          <cell r="AV195">
            <v>0.50063517648728384</v>
          </cell>
          <cell r="AW195">
            <v>0.49323662708106791</v>
          </cell>
          <cell r="AX195">
            <v>0.48594741584341672</v>
          </cell>
          <cell r="AY195">
            <v>0.47876592693932685</v>
          </cell>
          <cell r="AZ195">
            <v>0.47169056841312995</v>
          </cell>
        </row>
      </sheetData>
      <sheetData sheetId="9">
        <row r="11">
          <cell r="H11">
            <v>9492</v>
          </cell>
          <cell r="I11">
            <v>9885</v>
          </cell>
          <cell r="J11">
            <v>10257</v>
          </cell>
          <cell r="K11">
            <v>10658</v>
          </cell>
          <cell r="L11">
            <v>10892.476000000001</v>
          </cell>
          <cell r="M11">
            <v>11077.648091999999</v>
          </cell>
          <cell r="N11">
            <v>11243.812813379998</v>
          </cell>
          <cell r="O11">
            <v>11412.470005580697</v>
          </cell>
          <cell r="P11">
            <v>11583.657055664406</v>
          </cell>
          <cell r="Q11">
            <v>11757.41191149937</v>
          </cell>
          <cell r="R11">
            <v>11933.773090171859</v>
          </cell>
          <cell r="S11">
            <v>12112.779686524436</v>
          </cell>
          <cell r="T11">
            <v>12294.471381822301</v>
          </cell>
          <cell r="U11">
            <v>12478.888452549634</v>
          </cell>
          <cell r="V11">
            <v>12666.071779337877</v>
          </cell>
          <cell r="W11">
            <v>12856.062856027944</v>
          </cell>
          <cell r="X11">
            <v>13048.903798868361</v>
          </cell>
          <cell r="Y11">
            <v>13244.637355851386</v>
          </cell>
          <cell r="Z11">
            <v>13443.306916189156</v>
          </cell>
          <cell r="AA11">
            <v>13644.956519931993</v>
          </cell>
          <cell r="AB11">
            <v>13849.630867730972</v>
          </cell>
          <cell r="AC11">
            <v>14057.375330746934</v>
          </cell>
          <cell r="AD11">
            <v>14268.235960708136</v>
          </cell>
          <cell r="AE11">
            <v>14482.259500118756</v>
          </cell>
          <cell r="AF11">
            <v>14699.493392620536</v>
          </cell>
          <cell r="AG11">
            <v>14919.985793509843</v>
          </cell>
          <cell r="AH11">
            <v>15143.785580412488</v>
          </cell>
          <cell r="AI11">
            <v>15370.942364118675</v>
          </cell>
          <cell r="AJ11">
            <v>15601.506499580453</v>
          </cell>
          <cell r="AK11">
            <v>15835.529097074159</v>
          </cell>
          <cell r="AL11">
            <v>16073.06203353027</v>
          </cell>
          <cell r="AM11">
            <v>16314.157964033222</v>
          </cell>
          <cell r="AN11">
            <v>16558.87033349372</v>
          </cell>
          <cell r="AO11">
            <v>16807.253388496123</v>
          </cell>
          <cell r="AP11">
            <v>17059.362189323565</v>
          </cell>
          <cell r="AQ11">
            <v>17315.252622163418</v>
          </cell>
          <cell r="AR11">
            <v>17574.981411495868</v>
          </cell>
          <cell r="AS11">
            <v>17838.606132668305</v>
          </cell>
          <cell r="AT11">
            <v>18106.185224658329</v>
          </cell>
          <cell r="AU11">
            <v>18377.778003028201</v>
          </cell>
          <cell r="AV11">
            <v>18653.444673073624</v>
          </cell>
          <cell r="AW11">
            <v>18933.246343169725</v>
          </cell>
          <cell r="AX11">
            <v>19217.245038317269</v>
          </cell>
          <cell r="AY11">
            <v>19505.503713892027</v>
          </cell>
          <cell r="AZ11">
            <v>19798.086269600404</v>
          </cell>
        </row>
        <row r="13">
          <cell r="H13">
            <v>3124</v>
          </cell>
          <cell r="I13">
            <v>3124</v>
          </cell>
          <cell r="J13">
            <v>3192.7280000000001</v>
          </cell>
          <cell r="K13">
            <v>3263</v>
          </cell>
          <cell r="L13">
            <v>3334.7860000000001</v>
          </cell>
          <cell r="M13">
            <v>3408.151292</v>
          </cell>
          <cell r="N13">
            <v>3408.151292</v>
          </cell>
          <cell r="O13">
            <v>3408.151292</v>
          </cell>
          <cell r="P13">
            <v>3408.151292</v>
          </cell>
          <cell r="Q13">
            <v>3408.151292</v>
          </cell>
          <cell r="R13">
            <v>3408.151292</v>
          </cell>
          <cell r="S13">
            <v>3408.151292</v>
          </cell>
          <cell r="T13">
            <v>3408.151292</v>
          </cell>
          <cell r="U13">
            <v>3408.151292</v>
          </cell>
          <cell r="V13">
            <v>3408.151292</v>
          </cell>
          <cell r="W13">
            <v>3408.151292</v>
          </cell>
          <cell r="X13">
            <v>3408.151292</v>
          </cell>
          <cell r="Y13">
            <v>3408.151292</v>
          </cell>
          <cell r="Z13">
            <v>3408.151292</v>
          </cell>
          <cell r="AA13">
            <v>3408.151292</v>
          </cell>
          <cell r="AB13">
            <v>3408.151292</v>
          </cell>
          <cell r="AC13">
            <v>3408.151292</v>
          </cell>
          <cell r="AD13">
            <v>3408.151292</v>
          </cell>
          <cell r="AE13">
            <v>3408.151292</v>
          </cell>
          <cell r="AF13">
            <v>3408.151292</v>
          </cell>
          <cell r="AG13">
            <v>3408.151292</v>
          </cell>
          <cell r="AH13">
            <v>3408.151292</v>
          </cell>
          <cell r="AI13">
            <v>3408.151292</v>
          </cell>
          <cell r="AJ13">
            <v>3408.151292</v>
          </cell>
          <cell r="AK13">
            <v>3408.151292</v>
          </cell>
          <cell r="AL13">
            <v>3408.151292</v>
          </cell>
          <cell r="AM13">
            <v>3408.151292</v>
          </cell>
          <cell r="AN13">
            <v>3408.151292</v>
          </cell>
          <cell r="AO13">
            <v>3408.151292</v>
          </cell>
          <cell r="AP13">
            <v>3408.151292</v>
          </cell>
          <cell r="AQ13">
            <v>3408.151292</v>
          </cell>
          <cell r="AR13">
            <v>3408.151292</v>
          </cell>
          <cell r="AS13">
            <v>3408.151292</v>
          </cell>
          <cell r="AT13">
            <v>3408.151292</v>
          </cell>
          <cell r="AU13">
            <v>3408.151292</v>
          </cell>
          <cell r="AV13">
            <v>3408.151292</v>
          </cell>
          <cell r="AW13">
            <v>3408.151292</v>
          </cell>
          <cell r="AX13">
            <v>3408.151292</v>
          </cell>
          <cell r="AY13">
            <v>3408.151292</v>
          </cell>
          <cell r="AZ13">
            <v>3408.151292</v>
          </cell>
        </row>
        <row r="15">
          <cell r="H15">
            <v>8395</v>
          </cell>
          <cell r="I15">
            <v>8395</v>
          </cell>
          <cell r="J15">
            <v>8621</v>
          </cell>
          <cell r="K15">
            <v>8854</v>
          </cell>
          <cell r="L15">
            <v>9093.0579999999991</v>
          </cell>
          <cell r="M15">
            <v>9338.5705659999985</v>
          </cell>
          <cell r="N15">
            <v>9338.5705659999985</v>
          </cell>
          <cell r="O15">
            <v>9338.5705659999985</v>
          </cell>
          <cell r="P15">
            <v>9338.5705659999985</v>
          </cell>
          <cell r="Q15">
            <v>9338.5705659999985</v>
          </cell>
          <cell r="R15">
            <v>9338.5705659999985</v>
          </cell>
          <cell r="S15">
            <v>9338.5705659999985</v>
          </cell>
          <cell r="T15">
            <v>9338.5705659999985</v>
          </cell>
          <cell r="U15">
            <v>9338.5705659999985</v>
          </cell>
          <cell r="V15">
            <v>9338.5705659999985</v>
          </cell>
          <cell r="W15">
            <v>9338.5705659999985</v>
          </cell>
          <cell r="X15">
            <v>9338.5705659999985</v>
          </cell>
          <cell r="Y15">
            <v>9338.5705659999985</v>
          </cell>
          <cell r="Z15">
            <v>9338.5705659999985</v>
          </cell>
          <cell r="AA15">
            <v>9338.5705659999985</v>
          </cell>
          <cell r="AB15">
            <v>9338.5705659999985</v>
          </cell>
          <cell r="AC15">
            <v>9338.5705659999985</v>
          </cell>
          <cell r="AD15">
            <v>9338.5705659999985</v>
          </cell>
          <cell r="AE15">
            <v>9338.5705659999985</v>
          </cell>
          <cell r="AF15">
            <v>9338.5705659999985</v>
          </cell>
          <cell r="AG15">
            <v>9338.5705659999985</v>
          </cell>
          <cell r="AH15">
            <v>9338.5705659999985</v>
          </cell>
          <cell r="AI15">
            <v>9338.5705659999985</v>
          </cell>
          <cell r="AJ15">
            <v>9338.5705659999985</v>
          </cell>
          <cell r="AK15">
            <v>9338.5705659999985</v>
          </cell>
          <cell r="AL15">
            <v>9338.5705659999985</v>
          </cell>
          <cell r="AM15">
            <v>9338.5705659999985</v>
          </cell>
          <cell r="AN15">
            <v>9338.5705659999985</v>
          </cell>
          <cell r="AO15">
            <v>9338.5705659999985</v>
          </cell>
          <cell r="AP15">
            <v>9338.5705659999985</v>
          </cell>
          <cell r="AQ15">
            <v>9338.5705659999985</v>
          </cell>
          <cell r="AR15">
            <v>9338.5705659999985</v>
          </cell>
          <cell r="AS15">
            <v>9338.5705659999985</v>
          </cell>
          <cell r="AT15">
            <v>9338.5705659999985</v>
          </cell>
          <cell r="AU15">
            <v>9338.5705659999985</v>
          </cell>
          <cell r="AV15">
            <v>9338.5705659999985</v>
          </cell>
          <cell r="AW15">
            <v>9338.5705659999985</v>
          </cell>
          <cell r="AX15">
            <v>9338.5705659999985</v>
          </cell>
          <cell r="AY15">
            <v>9338.5705659999985</v>
          </cell>
          <cell r="AZ15">
            <v>9338.5705659999985</v>
          </cell>
        </row>
        <row r="18">
          <cell r="H18">
            <v>1.34</v>
          </cell>
          <cell r="I18">
            <v>1.34</v>
          </cell>
          <cell r="J18">
            <v>1.34</v>
          </cell>
          <cell r="K18">
            <v>1.34</v>
          </cell>
          <cell r="L18">
            <v>1.34</v>
          </cell>
          <cell r="M18">
            <v>1.34</v>
          </cell>
          <cell r="N18">
            <v>1.34</v>
          </cell>
          <cell r="O18">
            <v>1.34</v>
          </cell>
          <cell r="P18">
            <v>1.34</v>
          </cell>
          <cell r="Q18">
            <v>1.34</v>
          </cell>
          <cell r="R18">
            <v>1.34</v>
          </cell>
          <cell r="S18">
            <v>1.34</v>
          </cell>
          <cell r="T18">
            <v>1.34</v>
          </cell>
          <cell r="U18">
            <v>1.34</v>
          </cell>
          <cell r="V18">
            <v>1.34</v>
          </cell>
          <cell r="W18">
            <v>1.34</v>
          </cell>
          <cell r="X18">
            <v>1.34</v>
          </cell>
          <cell r="Y18">
            <v>1.34</v>
          </cell>
          <cell r="Z18">
            <v>1.34</v>
          </cell>
          <cell r="AA18">
            <v>1.34</v>
          </cell>
          <cell r="AB18">
            <v>1.34</v>
          </cell>
          <cell r="AC18">
            <v>1.34</v>
          </cell>
          <cell r="AD18">
            <v>1.34</v>
          </cell>
          <cell r="AE18">
            <v>1.34</v>
          </cell>
          <cell r="AF18">
            <v>1.34</v>
          </cell>
          <cell r="AG18">
            <v>1.34</v>
          </cell>
          <cell r="AH18">
            <v>1.34</v>
          </cell>
          <cell r="AI18">
            <v>1.34</v>
          </cell>
          <cell r="AJ18">
            <v>1.34</v>
          </cell>
          <cell r="AK18">
            <v>1.34</v>
          </cell>
          <cell r="AL18">
            <v>1.34</v>
          </cell>
          <cell r="AM18">
            <v>1.34</v>
          </cell>
          <cell r="AN18">
            <v>1.34</v>
          </cell>
          <cell r="AO18">
            <v>1.34</v>
          </cell>
          <cell r="AP18">
            <v>1.34</v>
          </cell>
          <cell r="AQ18">
            <v>1.34</v>
          </cell>
          <cell r="AR18">
            <v>1.34</v>
          </cell>
          <cell r="AS18">
            <v>1.34</v>
          </cell>
          <cell r="AT18">
            <v>1.34</v>
          </cell>
          <cell r="AU18">
            <v>1.34</v>
          </cell>
          <cell r="AV18">
            <v>1.34</v>
          </cell>
          <cell r="AW18">
            <v>1.34</v>
          </cell>
          <cell r="AX18">
            <v>1.34</v>
          </cell>
          <cell r="AY18">
            <v>1.34</v>
          </cell>
          <cell r="AZ18">
            <v>1.34</v>
          </cell>
        </row>
        <row r="19">
          <cell r="H19">
            <v>1.3</v>
          </cell>
          <cell r="I19">
            <v>1.3</v>
          </cell>
          <cell r="J19">
            <v>1.3</v>
          </cell>
          <cell r="K19">
            <v>1.3</v>
          </cell>
          <cell r="L19">
            <v>1.3</v>
          </cell>
          <cell r="M19">
            <v>1.3</v>
          </cell>
          <cell r="N19">
            <v>1.3</v>
          </cell>
          <cell r="O19">
            <v>1.3</v>
          </cell>
          <cell r="P19">
            <v>1.3</v>
          </cell>
          <cell r="Q19">
            <v>1.3</v>
          </cell>
          <cell r="R19">
            <v>1.3</v>
          </cell>
          <cell r="S19">
            <v>1.3</v>
          </cell>
          <cell r="T19">
            <v>1.3</v>
          </cell>
          <cell r="U19">
            <v>1.3</v>
          </cell>
          <cell r="V19">
            <v>1.3</v>
          </cell>
          <cell r="W19">
            <v>1.3</v>
          </cell>
          <cell r="X19">
            <v>1.3</v>
          </cell>
          <cell r="Y19">
            <v>1.3</v>
          </cell>
          <cell r="Z19">
            <v>1.3</v>
          </cell>
          <cell r="AA19">
            <v>1.3</v>
          </cell>
          <cell r="AB19">
            <v>1.3</v>
          </cell>
          <cell r="AC19">
            <v>1.3</v>
          </cell>
          <cell r="AD19">
            <v>1.3</v>
          </cell>
          <cell r="AE19">
            <v>1.3</v>
          </cell>
          <cell r="AF19">
            <v>1.3</v>
          </cell>
          <cell r="AG19">
            <v>1.3</v>
          </cell>
          <cell r="AH19">
            <v>1.3</v>
          </cell>
          <cell r="AI19">
            <v>1.3</v>
          </cell>
          <cell r="AJ19">
            <v>1.3</v>
          </cell>
          <cell r="AK19">
            <v>1.3</v>
          </cell>
          <cell r="AL19">
            <v>1.3</v>
          </cell>
          <cell r="AM19">
            <v>1.3</v>
          </cell>
          <cell r="AN19">
            <v>1.3</v>
          </cell>
          <cell r="AO19">
            <v>1.3</v>
          </cell>
          <cell r="AP19">
            <v>1.3</v>
          </cell>
          <cell r="AQ19">
            <v>1.3</v>
          </cell>
          <cell r="AR19">
            <v>1.3</v>
          </cell>
          <cell r="AS19">
            <v>1.3</v>
          </cell>
          <cell r="AT19">
            <v>1.3</v>
          </cell>
          <cell r="AU19">
            <v>1.3</v>
          </cell>
          <cell r="AV19">
            <v>1.3</v>
          </cell>
          <cell r="AW19">
            <v>1.3</v>
          </cell>
          <cell r="AX19">
            <v>1.3</v>
          </cell>
          <cell r="AY19">
            <v>1.3</v>
          </cell>
          <cell r="AZ19">
            <v>1.3</v>
          </cell>
        </row>
        <row r="20">
          <cell r="H20">
            <v>1.3</v>
          </cell>
          <cell r="I20">
            <v>1.3</v>
          </cell>
          <cell r="J20">
            <v>1.3</v>
          </cell>
          <cell r="K20">
            <v>1.3</v>
          </cell>
          <cell r="L20">
            <v>1.3</v>
          </cell>
          <cell r="M20">
            <v>1.3</v>
          </cell>
          <cell r="N20">
            <v>1.3</v>
          </cell>
          <cell r="O20">
            <v>1.3</v>
          </cell>
          <cell r="P20">
            <v>1.3</v>
          </cell>
          <cell r="Q20">
            <v>1.3</v>
          </cell>
          <cell r="R20">
            <v>1.3</v>
          </cell>
          <cell r="S20">
            <v>1.3</v>
          </cell>
          <cell r="T20">
            <v>1.3</v>
          </cell>
          <cell r="U20">
            <v>1.3</v>
          </cell>
          <cell r="V20">
            <v>1.3</v>
          </cell>
          <cell r="W20">
            <v>1.3</v>
          </cell>
          <cell r="X20">
            <v>1.3</v>
          </cell>
          <cell r="Y20">
            <v>1.3</v>
          </cell>
          <cell r="Z20">
            <v>1.3</v>
          </cell>
          <cell r="AA20">
            <v>1.3</v>
          </cell>
          <cell r="AB20">
            <v>1.3</v>
          </cell>
          <cell r="AC20">
            <v>1.3</v>
          </cell>
          <cell r="AD20">
            <v>1.3</v>
          </cell>
          <cell r="AE20">
            <v>1.3</v>
          </cell>
          <cell r="AF20">
            <v>1.3</v>
          </cell>
          <cell r="AG20">
            <v>1.3</v>
          </cell>
          <cell r="AH20">
            <v>1.3</v>
          </cell>
          <cell r="AI20">
            <v>1.3</v>
          </cell>
          <cell r="AJ20">
            <v>1.3</v>
          </cell>
          <cell r="AK20">
            <v>1.3</v>
          </cell>
          <cell r="AL20">
            <v>1.3</v>
          </cell>
          <cell r="AM20">
            <v>1.3</v>
          </cell>
          <cell r="AN20">
            <v>1.3</v>
          </cell>
          <cell r="AO20">
            <v>1.3</v>
          </cell>
          <cell r="AP20">
            <v>1.3</v>
          </cell>
          <cell r="AQ20">
            <v>1.3</v>
          </cell>
          <cell r="AR20">
            <v>1.3</v>
          </cell>
          <cell r="AS20">
            <v>1.3</v>
          </cell>
          <cell r="AT20">
            <v>1.3</v>
          </cell>
          <cell r="AU20">
            <v>1.3</v>
          </cell>
          <cell r="AV20">
            <v>1.3</v>
          </cell>
          <cell r="AW20">
            <v>1.3</v>
          </cell>
          <cell r="AX20">
            <v>1.3</v>
          </cell>
          <cell r="AY20">
            <v>1.3</v>
          </cell>
          <cell r="AZ20">
            <v>1.3</v>
          </cell>
        </row>
        <row r="21">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row>
        <row r="22">
          <cell r="H22">
            <v>1</v>
          </cell>
          <cell r="I22">
            <v>1</v>
          </cell>
          <cell r="J22">
            <v>1</v>
          </cell>
          <cell r="K22">
            <v>1</v>
          </cell>
          <cell r="L22">
            <v>1</v>
          </cell>
          <cell r="M22">
            <v>1</v>
          </cell>
          <cell r="N22">
            <v>1</v>
          </cell>
          <cell r="O22">
            <v>1</v>
          </cell>
          <cell r="P22">
            <v>1</v>
          </cell>
          <cell r="Q22">
            <v>1</v>
          </cell>
          <cell r="R22">
            <v>1</v>
          </cell>
          <cell r="S22">
            <v>1</v>
          </cell>
          <cell r="T22">
            <v>1</v>
          </cell>
          <cell r="U22">
            <v>1</v>
          </cell>
          <cell r="V22">
            <v>1</v>
          </cell>
          <cell r="W22">
            <v>1</v>
          </cell>
          <cell r="X22">
            <v>1</v>
          </cell>
          <cell r="Y22">
            <v>1</v>
          </cell>
          <cell r="Z22">
            <v>1</v>
          </cell>
          <cell r="AA22">
            <v>1</v>
          </cell>
          <cell r="AB22">
            <v>1</v>
          </cell>
          <cell r="AC22">
            <v>1</v>
          </cell>
          <cell r="AD22">
            <v>1</v>
          </cell>
          <cell r="AE22">
            <v>1</v>
          </cell>
          <cell r="AF22">
            <v>1</v>
          </cell>
          <cell r="AG22">
            <v>1</v>
          </cell>
          <cell r="AH22">
            <v>1</v>
          </cell>
          <cell r="AI22">
            <v>1</v>
          </cell>
          <cell r="AJ22">
            <v>1</v>
          </cell>
          <cell r="AK22">
            <v>1</v>
          </cell>
          <cell r="AL22">
            <v>1</v>
          </cell>
          <cell r="AM22">
            <v>1</v>
          </cell>
          <cell r="AN22">
            <v>1</v>
          </cell>
          <cell r="AO22">
            <v>1</v>
          </cell>
          <cell r="AP22">
            <v>1</v>
          </cell>
          <cell r="AQ22">
            <v>1</v>
          </cell>
          <cell r="AR22">
            <v>1</v>
          </cell>
          <cell r="AS22">
            <v>1</v>
          </cell>
          <cell r="AT22">
            <v>1</v>
          </cell>
          <cell r="AU22">
            <v>1</v>
          </cell>
          <cell r="AV22">
            <v>1</v>
          </cell>
          <cell r="AW22">
            <v>1</v>
          </cell>
          <cell r="AX22">
            <v>1</v>
          </cell>
          <cell r="AY22">
            <v>1</v>
          </cell>
          <cell r="AZ22">
            <v>1</v>
          </cell>
        </row>
        <row r="23">
          <cell r="H23">
            <v>1</v>
          </cell>
          <cell r="I23">
            <v>1</v>
          </cell>
          <cell r="J23">
            <v>1</v>
          </cell>
          <cell r="K23">
            <v>1</v>
          </cell>
          <cell r="L23">
            <v>1</v>
          </cell>
          <cell r="M23">
            <v>1</v>
          </cell>
          <cell r="N23">
            <v>1</v>
          </cell>
          <cell r="O23">
            <v>1</v>
          </cell>
          <cell r="P23">
            <v>1</v>
          </cell>
          <cell r="Q23">
            <v>1</v>
          </cell>
          <cell r="R23">
            <v>1</v>
          </cell>
          <cell r="S23">
            <v>1</v>
          </cell>
          <cell r="T23">
            <v>1</v>
          </cell>
          <cell r="U23">
            <v>1</v>
          </cell>
          <cell r="V23">
            <v>1</v>
          </cell>
          <cell r="W23">
            <v>1</v>
          </cell>
          <cell r="X23">
            <v>1</v>
          </cell>
          <cell r="Y23">
            <v>1</v>
          </cell>
          <cell r="Z23">
            <v>1</v>
          </cell>
          <cell r="AA23">
            <v>1</v>
          </cell>
          <cell r="AB23">
            <v>1</v>
          </cell>
          <cell r="AC23">
            <v>1</v>
          </cell>
          <cell r="AD23">
            <v>1</v>
          </cell>
          <cell r="AE23">
            <v>1</v>
          </cell>
          <cell r="AF23">
            <v>1</v>
          </cell>
          <cell r="AG23">
            <v>1</v>
          </cell>
          <cell r="AH23">
            <v>1</v>
          </cell>
          <cell r="AI23">
            <v>1</v>
          </cell>
          <cell r="AJ23">
            <v>1</v>
          </cell>
          <cell r="AK23">
            <v>1</v>
          </cell>
          <cell r="AL23">
            <v>1</v>
          </cell>
          <cell r="AM23">
            <v>1</v>
          </cell>
          <cell r="AN23">
            <v>1</v>
          </cell>
          <cell r="AO23">
            <v>1</v>
          </cell>
          <cell r="AP23">
            <v>1</v>
          </cell>
          <cell r="AQ23">
            <v>1</v>
          </cell>
          <cell r="AR23">
            <v>1</v>
          </cell>
          <cell r="AS23">
            <v>1</v>
          </cell>
          <cell r="AT23">
            <v>1</v>
          </cell>
          <cell r="AU23">
            <v>1</v>
          </cell>
          <cell r="AV23">
            <v>1</v>
          </cell>
          <cell r="AW23">
            <v>1</v>
          </cell>
          <cell r="AX23">
            <v>1</v>
          </cell>
          <cell r="AY23">
            <v>1</v>
          </cell>
          <cell r="AZ23">
            <v>1</v>
          </cell>
        </row>
        <row r="24">
          <cell r="H24">
            <v>1</v>
          </cell>
          <cell r="I24">
            <v>1</v>
          </cell>
          <cell r="J24">
            <v>1</v>
          </cell>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v>1</v>
          </cell>
          <cell r="AA24">
            <v>1</v>
          </cell>
          <cell r="AB24">
            <v>1</v>
          </cell>
          <cell r="AC24">
            <v>1</v>
          </cell>
          <cell r="AD24">
            <v>1</v>
          </cell>
          <cell r="AE24">
            <v>1</v>
          </cell>
          <cell r="AF24">
            <v>1</v>
          </cell>
          <cell r="AG24">
            <v>1</v>
          </cell>
          <cell r="AH24">
            <v>1</v>
          </cell>
          <cell r="AI24">
            <v>1</v>
          </cell>
          <cell r="AJ24">
            <v>1</v>
          </cell>
          <cell r="AK24">
            <v>1</v>
          </cell>
          <cell r="AL24">
            <v>1</v>
          </cell>
          <cell r="AM24">
            <v>1</v>
          </cell>
          <cell r="AN24">
            <v>1</v>
          </cell>
          <cell r="AO24">
            <v>1</v>
          </cell>
          <cell r="AP24">
            <v>1</v>
          </cell>
          <cell r="AQ24">
            <v>1</v>
          </cell>
          <cell r="AR24">
            <v>1</v>
          </cell>
          <cell r="AS24">
            <v>1</v>
          </cell>
          <cell r="AT24">
            <v>1</v>
          </cell>
          <cell r="AU24">
            <v>1</v>
          </cell>
          <cell r="AV24">
            <v>1</v>
          </cell>
          <cell r="AW24">
            <v>1</v>
          </cell>
          <cell r="AX24">
            <v>1</v>
          </cell>
          <cell r="AY24">
            <v>1</v>
          </cell>
          <cell r="AZ24">
            <v>1</v>
          </cell>
        </row>
        <row r="25">
          <cell r="H25">
            <v>1</v>
          </cell>
          <cell r="I25">
            <v>1</v>
          </cell>
          <cell r="J25">
            <v>1</v>
          </cell>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cell r="AE25">
            <v>1</v>
          </cell>
          <cell r="AF25">
            <v>1</v>
          </cell>
          <cell r="AG25">
            <v>1</v>
          </cell>
          <cell r="AH25">
            <v>1</v>
          </cell>
          <cell r="AI25">
            <v>1</v>
          </cell>
          <cell r="AJ25">
            <v>1</v>
          </cell>
          <cell r="AK25">
            <v>1</v>
          </cell>
          <cell r="AL25">
            <v>1</v>
          </cell>
          <cell r="AM25">
            <v>1</v>
          </cell>
          <cell r="AN25">
            <v>1</v>
          </cell>
          <cell r="AO25">
            <v>1</v>
          </cell>
          <cell r="AP25">
            <v>1</v>
          </cell>
          <cell r="AQ25">
            <v>1</v>
          </cell>
          <cell r="AR25">
            <v>1</v>
          </cell>
          <cell r="AS25">
            <v>1</v>
          </cell>
          <cell r="AT25">
            <v>1</v>
          </cell>
          <cell r="AU25">
            <v>1</v>
          </cell>
          <cell r="AV25">
            <v>1</v>
          </cell>
          <cell r="AW25">
            <v>1</v>
          </cell>
          <cell r="AX25">
            <v>1</v>
          </cell>
          <cell r="AY25">
            <v>1</v>
          </cell>
          <cell r="AZ25">
            <v>1</v>
          </cell>
        </row>
        <row r="26">
          <cell r="H26">
            <v>1.08</v>
          </cell>
          <cell r="I26">
            <v>1.08</v>
          </cell>
          <cell r="J26">
            <v>1.08</v>
          </cell>
          <cell r="K26">
            <v>1.08</v>
          </cell>
          <cell r="L26">
            <v>1.08</v>
          </cell>
          <cell r="M26">
            <v>1.08</v>
          </cell>
          <cell r="N26">
            <v>1.08</v>
          </cell>
          <cell r="O26">
            <v>1.08</v>
          </cell>
          <cell r="P26">
            <v>1.08</v>
          </cell>
          <cell r="Q26">
            <v>1.08</v>
          </cell>
          <cell r="R26">
            <v>1.08</v>
          </cell>
          <cell r="S26">
            <v>1.08</v>
          </cell>
          <cell r="T26">
            <v>1.08</v>
          </cell>
          <cell r="U26">
            <v>1.08</v>
          </cell>
          <cell r="V26">
            <v>1.08</v>
          </cell>
          <cell r="W26">
            <v>1.08</v>
          </cell>
          <cell r="X26">
            <v>1.08</v>
          </cell>
          <cell r="Y26">
            <v>1.08</v>
          </cell>
          <cell r="Z26">
            <v>1.08</v>
          </cell>
          <cell r="AA26">
            <v>1.08</v>
          </cell>
          <cell r="AB26">
            <v>1.08</v>
          </cell>
          <cell r="AC26">
            <v>1.08</v>
          </cell>
          <cell r="AD26">
            <v>1.08</v>
          </cell>
          <cell r="AE26">
            <v>1.08</v>
          </cell>
          <cell r="AF26">
            <v>1.08</v>
          </cell>
          <cell r="AG26">
            <v>1.08</v>
          </cell>
          <cell r="AH26">
            <v>1.08</v>
          </cell>
          <cell r="AI26">
            <v>1.08</v>
          </cell>
          <cell r="AJ26">
            <v>1.08</v>
          </cell>
          <cell r="AK26">
            <v>1.08</v>
          </cell>
          <cell r="AL26">
            <v>1.08</v>
          </cell>
          <cell r="AM26">
            <v>1.08</v>
          </cell>
          <cell r="AN26">
            <v>1.08</v>
          </cell>
          <cell r="AO26">
            <v>1.08</v>
          </cell>
          <cell r="AP26">
            <v>1.08</v>
          </cell>
          <cell r="AQ26">
            <v>1.08</v>
          </cell>
          <cell r="AR26">
            <v>1.08</v>
          </cell>
          <cell r="AS26">
            <v>1.08</v>
          </cell>
          <cell r="AT26">
            <v>1.08</v>
          </cell>
          <cell r="AU26">
            <v>1.08</v>
          </cell>
          <cell r="AV26">
            <v>1.08</v>
          </cell>
          <cell r="AW26">
            <v>1.08</v>
          </cell>
          <cell r="AX26">
            <v>1.08</v>
          </cell>
          <cell r="AY26">
            <v>1.08</v>
          </cell>
          <cell r="AZ26">
            <v>1.08</v>
          </cell>
        </row>
        <row r="27">
          <cell r="H27">
            <v>1.08</v>
          </cell>
          <cell r="I27">
            <v>1.08</v>
          </cell>
          <cell r="J27">
            <v>1.08</v>
          </cell>
          <cell r="K27">
            <v>1.08</v>
          </cell>
          <cell r="L27">
            <v>1.08</v>
          </cell>
          <cell r="M27">
            <v>1.08</v>
          </cell>
          <cell r="N27">
            <v>1.08</v>
          </cell>
          <cell r="O27">
            <v>1.08</v>
          </cell>
          <cell r="P27">
            <v>1.08</v>
          </cell>
          <cell r="Q27">
            <v>1.08</v>
          </cell>
          <cell r="R27">
            <v>1.08</v>
          </cell>
          <cell r="S27">
            <v>1.08</v>
          </cell>
          <cell r="T27">
            <v>1.08</v>
          </cell>
          <cell r="U27">
            <v>1.08</v>
          </cell>
          <cell r="V27">
            <v>1.08</v>
          </cell>
          <cell r="W27">
            <v>1.08</v>
          </cell>
          <cell r="X27">
            <v>1.08</v>
          </cell>
          <cell r="Y27">
            <v>1.08</v>
          </cell>
          <cell r="Z27">
            <v>1.08</v>
          </cell>
          <cell r="AA27">
            <v>1.08</v>
          </cell>
          <cell r="AB27">
            <v>1.08</v>
          </cell>
          <cell r="AC27">
            <v>1.08</v>
          </cell>
          <cell r="AD27">
            <v>1.08</v>
          </cell>
          <cell r="AE27">
            <v>1.08</v>
          </cell>
          <cell r="AF27">
            <v>1.08</v>
          </cell>
          <cell r="AG27">
            <v>1.08</v>
          </cell>
          <cell r="AH27">
            <v>1.08</v>
          </cell>
          <cell r="AI27">
            <v>1.08</v>
          </cell>
          <cell r="AJ27">
            <v>1.08</v>
          </cell>
          <cell r="AK27">
            <v>1.08</v>
          </cell>
          <cell r="AL27">
            <v>1.08</v>
          </cell>
          <cell r="AM27">
            <v>1.08</v>
          </cell>
          <cell r="AN27">
            <v>1.08</v>
          </cell>
          <cell r="AO27">
            <v>1.08</v>
          </cell>
          <cell r="AP27">
            <v>1.08</v>
          </cell>
          <cell r="AQ27">
            <v>1.08</v>
          </cell>
          <cell r="AR27">
            <v>1.08</v>
          </cell>
          <cell r="AS27">
            <v>1.08</v>
          </cell>
          <cell r="AT27">
            <v>1.08</v>
          </cell>
          <cell r="AU27">
            <v>1.08</v>
          </cell>
          <cell r="AV27">
            <v>1.08</v>
          </cell>
          <cell r="AW27">
            <v>1.08</v>
          </cell>
          <cell r="AX27">
            <v>1.08</v>
          </cell>
          <cell r="AY27">
            <v>1.08</v>
          </cell>
          <cell r="AZ27">
            <v>1.08</v>
          </cell>
        </row>
        <row r="28">
          <cell r="H28">
            <v>1.08</v>
          </cell>
          <cell r="I28">
            <v>1.08</v>
          </cell>
          <cell r="J28">
            <v>1.08</v>
          </cell>
          <cell r="K28">
            <v>1.08</v>
          </cell>
          <cell r="L28">
            <v>1.08</v>
          </cell>
          <cell r="M28">
            <v>1.08</v>
          </cell>
          <cell r="N28">
            <v>1.08</v>
          </cell>
          <cell r="O28">
            <v>1.08</v>
          </cell>
          <cell r="P28">
            <v>1.08</v>
          </cell>
          <cell r="Q28">
            <v>1.08</v>
          </cell>
          <cell r="R28">
            <v>1.08</v>
          </cell>
          <cell r="S28">
            <v>1.08</v>
          </cell>
          <cell r="T28">
            <v>1.08</v>
          </cell>
          <cell r="U28">
            <v>1.08</v>
          </cell>
          <cell r="V28">
            <v>1.08</v>
          </cell>
          <cell r="W28">
            <v>1.08</v>
          </cell>
          <cell r="X28">
            <v>1.08</v>
          </cell>
          <cell r="Y28">
            <v>1.08</v>
          </cell>
          <cell r="Z28">
            <v>1.08</v>
          </cell>
          <cell r="AA28">
            <v>1.08</v>
          </cell>
          <cell r="AB28">
            <v>1.08</v>
          </cell>
          <cell r="AC28">
            <v>1.08</v>
          </cell>
          <cell r="AD28">
            <v>1.08</v>
          </cell>
          <cell r="AE28">
            <v>1.08</v>
          </cell>
          <cell r="AF28">
            <v>1.08</v>
          </cell>
          <cell r="AG28">
            <v>1.08</v>
          </cell>
          <cell r="AH28">
            <v>1.08</v>
          </cell>
          <cell r="AI28">
            <v>1.08</v>
          </cell>
          <cell r="AJ28">
            <v>1.08</v>
          </cell>
          <cell r="AK28">
            <v>1.08</v>
          </cell>
          <cell r="AL28">
            <v>1.08</v>
          </cell>
          <cell r="AM28">
            <v>1.08</v>
          </cell>
          <cell r="AN28">
            <v>1.08</v>
          </cell>
          <cell r="AO28">
            <v>1.08</v>
          </cell>
          <cell r="AP28">
            <v>1.08</v>
          </cell>
          <cell r="AQ28">
            <v>1.08</v>
          </cell>
          <cell r="AR28">
            <v>1.08</v>
          </cell>
          <cell r="AS28">
            <v>1.08</v>
          </cell>
          <cell r="AT28">
            <v>1.08</v>
          </cell>
          <cell r="AU28">
            <v>1.08</v>
          </cell>
          <cell r="AV28">
            <v>1.08</v>
          </cell>
          <cell r="AW28">
            <v>1.08</v>
          </cell>
          <cell r="AX28">
            <v>1.08</v>
          </cell>
          <cell r="AY28">
            <v>1.08</v>
          </cell>
          <cell r="AZ28">
            <v>1.08</v>
          </cell>
        </row>
        <row r="29">
          <cell r="H29">
            <v>1.22</v>
          </cell>
          <cell r="I29">
            <v>1.22</v>
          </cell>
          <cell r="J29">
            <v>1.22</v>
          </cell>
          <cell r="K29">
            <v>1.22</v>
          </cell>
          <cell r="L29">
            <v>1.22</v>
          </cell>
          <cell r="M29">
            <v>1.22</v>
          </cell>
          <cell r="N29">
            <v>1.22</v>
          </cell>
          <cell r="O29">
            <v>1.22</v>
          </cell>
          <cell r="P29">
            <v>1.22</v>
          </cell>
          <cell r="Q29">
            <v>1.22</v>
          </cell>
          <cell r="R29">
            <v>1.22</v>
          </cell>
          <cell r="S29">
            <v>1.22</v>
          </cell>
          <cell r="T29">
            <v>1.22</v>
          </cell>
          <cell r="U29">
            <v>1.22</v>
          </cell>
          <cell r="V29">
            <v>1.22</v>
          </cell>
          <cell r="W29">
            <v>1.22</v>
          </cell>
          <cell r="X29">
            <v>1.22</v>
          </cell>
          <cell r="Y29">
            <v>1.22</v>
          </cell>
          <cell r="Z29">
            <v>1.22</v>
          </cell>
          <cell r="AA29">
            <v>1.22</v>
          </cell>
          <cell r="AB29">
            <v>1.22</v>
          </cell>
          <cell r="AC29">
            <v>1.22</v>
          </cell>
          <cell r="AD29">
            <v>1.22</v>
          </cell>
          <cell r="AE29">
            <v>1.22</v>
          </cell>
          <cell r="AF29">
            <v>1.22</v>
          </cell>
          <cell r="AG29">
            <v>1.22</v>
          </cell>
          <cell r="AH29">
            <v>1.22</v>
          </cell>
          <cell r="AI29">
            <v>1.22</v>
          </cell>
          <cell r="AJ29">
            <v>1.22</v>
          </cell>
          <cell r="AK29">
            <v>1.22</v>
          </cell>
          <cell r="AL29">
            <v>1.22</v>
          </cell>
          <cell r="AM29">
            <v>1.22</v>
          </cell>
          <cell r="AN29">
            <v>1.22</v>
          </cell>
          <cell r="AO29">
            <v>1.22</v>
          </cell>
          <cell r="AP29">
            <v>1.22</v>
          </cell>
          <cell r="AQ29">
            <v>1.22</v>
          </cell>
          <cell r="AR29">
            <v>1.22</v>
          </cell>
          <cell r="AS29">
            <v>1.22</v>
          </cell>
          <cell r="AT29">
            <v>1.22</v>
          </cell>
          <cell r="AU29">
            <v>1.22</v>
          </cell>
          <cell r="AV29">
            <v>1.22</v>
          </cell>
          <cell r="AW29">
            <v>1.22</v>
          </cell>
          <cell r="AX29">
            <v>1.22</v>
          </cell>
          <cell r="AY29">
            <v>1.22</v>
          </cell>
          <cell r="AZ29">
            <v>1.22</v>
          </cell>
        </row>
        <row r="30">
          <cell r="H30">
            <v>1.22</v>
          </cell>
          <cell r="I30">
            <v>1.22</v>
          </cell>
          <cell r="J30">
            <v>1.22</v>
          </cell>
          <cell r="K30">
            <v>1.22</v>
          </cell>
          <cell r="L30">
            <v>1.22</v>
          </cell>
          <cell r="M30">
            <v>1.22</v>
          </cell>
          <cell r="N30">
            <v>1.22</v>
          </cell>
          <cell r="O30">
            <v>1.22</v>
          </cell>
          <cell r="P30">
            <v>1.22</v>
          </cell>
          <cell r="Q30">
            <v>1.22</v>
          </cell>
          <cell r="R30">
            <v>1.22</v>
          </cell>
          <cell r="S30">
            <v>1.22</v>
          </cell>
          <cell r="T30">
            <v>1.22</v>
          </cell>
          <cell r="U30">
            <v>1.22</v>
          </cell>
          <cell r="V30">
            <v>1.22</v>
          </cell>
          <cell r="W30">
            <v>1.22</v>
          </cell>
          <cell r="X30">
            <v>1.22</v>
          </cell>
          <cell r="Y30">
            <v>1.22</v>
          </cell>
          <cell r="Z30">
            <v>1.22</v>
          </cell>
          <cell r="AA30">
            <v>1.22</v>
          </cell>
          <cell r="AB30">
            <v>1.22</v>
          </cell>
          <cell r="AC30">
            <v>1.22</v>
          </cell>
          <cell r="AD30">
            <v>1.22</v>
          </cell>
          <cell r="AE30">
            <v>1.22</v>
          </cell>
          <cell r="AF30">
            <v>1.22</v>
          </cell>
          <cell r="AG30">
            <v>1.22</v>
          </cell>
          <cell r="AH30">
            <v>1.22</v>
          </cell>
          <cell r="AI30">
            <v>1.22</v>
          </cell>
          <cell r="AJ30">
            <v>1.22</v>
          </cell>
          <cell r="AK30">
            <v>1.22</v>
          </cell>
          <cell r="AL30">
            <v>1.22</v>
          </cell>
          <cell r="AM30">
            <v>1.22</v>
          </cell>
          <cell r="AN30">
            <v>1.22</v>
          </cell>
          <cell r="AO30">
            <v>1.22</v>
          </cell>
          <cell r="AP30">
            <v>1.22</v>
          </cell>
          <cell r="AQ30">
            <v>1.22</v>
          </cell>
          <cell r="AR30">
            <v>1.22</v>
          </cell>
          <cell r="AS30">
            <v>1.22</v>
          </cell>
          <cell r="AT30">
            <v>1.22</v>
          </cell>
          <cell r="AU30">
            <v>1.22</v>
          </cell>
          <cell r="AV30">
            <v>1.22</v>
          </cell>
          <cell r="AW30">
            <v>1.22</v>
          </cell>
          <cell r="AX30">
            <v>1.22</v>
          </cell>
          <cell r="AY30">
            <v>1.22</v>
          </cell>
          <cell r="AZ30">
            <v>1.22</v>
          </cell>
        </row>
        <row r="31">
          <cell r="H31">
            <v>1.22</v>
          </cell>
          <cell r="I31">
            <v>1.22</v>
          </cell>
          <cell r="J31">
            <v>1.22</v>
          </cell>
          <cell r="K31">
            <v>1.22</v>
          </cell>
          <cell r="L31">
            <v>1.22</v>
          </cell>
          <cell r="M31">
            <v>1.22</v>
          </cell>
          <cell r="N31">
            <v>1.22</v>
          </cell>
          <cell r="O31">
            <v>1.22</v>
          </cell>
          <cell r="P31">
            <v>1.22</v>
          </cell>
          <cell r="Q31">
            <v>1.22</v>
          </cell>
          <cell r="R31">
            <v>1.22</v>
          </cell>
          <cell r="S31">
            <v>1.22</v>
          </cell>
          <cell r="T31">
            <v>1.22</v>
          </cell>
          <cell r="U31">
            <v>1.22</v>
          </cell>
          <cell r="V31">
            <v>1.22</v>
          </cell>
          <cell r="W31">
            <v>1.22</v>
          </cell>
          <cell r="X31">
            <v>1.22</v>
          </cell>
          <cell r="Y31">
            <v>1.22</v>
          </cell>
          <cell r="Z31">
            <v>1.22</v>
          </cell>
          <cell r="AA31">
            <v>1.22</v>
          </cell>
          <cell r="AB31">
            <v>1.22</v>
          </cell>
          <cell r="AC31">
            <v>1.22</v>
          </cell>
          <cell r="AD31">
            <v>1.22</v>
          </cell>
          <cell r="AE31">
            <v>1.22</v>
          </cell>
          <cell r="AF31">
            <v>1.22</v>
          </cell>
          <cell r="AG31">
            <v>1.22</v>
          </cell>
          <cell r="AH31">
            <v>1.22</v>
          </cell>
          <cell r="AI31">
            <v>1.22</v>
          </cell>
          <cell r="AJ31">
            <v>1.22</v>
          </cell>
          <cell r="AK31">
            <v>1.22</v>
          </cell>
          <cell r="AL31">
            <v>1.22</v>
          </cell>
          <cell r="AM31">
            <v>1.22</v>
          </cell>
          <cell r="AN31">
            <v>1.22</v>
          </cell>
          <cell r="AO31">
            <v>1.22</v>
          </cell>
          <cell r="AP31">
            <v>1.22</v>
          </cell>
          <cell r="AQ31">
            <v>1.22</v>
          </cell>
          <cell r="AR31">
            <v>1.22</v>
          </cell>
          <cell r="AS31">
            <v>1.22</v>
          </cell>
          <cell r="AT31">
            <v>1.22</v>
          </cell>
          <cell r="AU31">
            <v>1.22</v>
          </cell>
          <cell r="AV31">
            <v>1.22</v>
          </cell>
          <cell r="AW31">
            <v>1.22</v>
          </cell>
          <cell r="AX31">
            <v>1.22</v>
          </cell>
          <cell r="AY31">
            <v>1.22</v>
          </cell>
          <cell r="AZ31">
            <v>1.22</v>
          </cell>
        </row>
        <row r="32">
          <cell r="H32">
            <v>1.22</v>
          </cell>
          <cell r="I32">
            <v>1.22</v>
          </cell>
          <cell r="J32">
            <v>1.22</v>
          </cell>
          <cell r="K32">
            <v>1.22</v>
          </cell>
          <cell r="L32">
            <v>1.22</v>
          </cell>
          <cell r="M32">
            <v>1.22</v>
          </cell>
          <cell r="N32">
            <v>1.22</v>
          </cell>
          <cell r="O32">
            <v>1.22</v>
          </cell>
          <cell r="P32">
            <v>1.22</v>
          </cell>
          <cell r="Q32">
            <v>1.22</v>
          </cell>
          <cell r="R32">
            <v>1.22</v>
          </cell>
          <cell r="S32">
            <v>1.22</v>
          </cell>
          <cell r="T32">
            <v>1.22</v>
          </cell>
          <cell r="U32">
            <v>1.22</v>
          </cell>
          <cell r="V32">
            <v>1.22</v>
          </cell>
          <cell r="W32">
            <v>1.22</v>
          </cell>
          <cell r="X32">
            <v>1.22</v>
          </cell>
          <cell r="Y32">
            <v>1.22</v>
          </cell>
          <cell r="Z32">
            <v>1.22</v>
          </cell>
          <cell r="AA32">
            <v>1.22</v>
          </cell>
          <cell r="AB32">
            <v>1.22</v>
          </cell>
          <cell r="AC32">
            <v>1.22</v>
          </cell>
          <cell r="AD32">
            <v>1.22</v>
          </cell>
          <cell r="AE32">
            <v>1.22</v>
          </cell>
          <cell r="AF32">
            <v>1.22</v>
          </cell>
          <cell r="AG32">
            <v>1.22</v>
          </cell>
          <cell r="AH32">
            <v>1.22</v>
          </cell>
          <cell r="AI32">
            <v>1.22</v>
          </cell>
          <cell r="AJ32">
            <v>1.22</v>
          </cell>
          <cell r="AK32">
            <v>1.22</v>
          </cell>
          <cell r="AL32">
            <v>1.22</v>
          </cell>
          <cell r="AM32">
            <v>1.22</v>
          </cell>
          <cell r="AN32">
            <v>1.22</v>
          </cell>
          <cell r="AO32">
            <v>1.22</v>
          </cell>
          <cell r="AP32">
            <v>1.22</v>
          </cell>
          <cell r="AQ32">
            <v>1.22</v>
          </cell>
          <cell r="AR32">
            <v>1.22</v>
          </cell>
          <cell r="AS32">
            <v>1.22</v>
          </cell>
          <cell r="AT32">
            <v>1.22</v>
          </cell>
          <cell r="AU32">
            <v>1.22</v>
          </cell>
          <cell r="AV32">
            <v>1.22</v>
          </cell>
          <cell r="AW32">
            <v>1.22</v>
          </cell>
          <cell r="AX32">
            <v>1.22</v>
          </cell>
          <cell r="AY32">
            <v>1.22</v>
          </cell>
          <cell r="AZ32">
            <v>1.22</v>
          </cell>
        </row>
        <row r="33">
          <cell r="H33">
            <v>1.44</v>
          </cell>
          <cell r="I33">
            <v>1.44</v>
          </cell>
          <cell r="J33">
            <v>1.44</v>
          </cell>
          <cell r="K33">
            <v>1.44</v>
          </cell>
          <cell r="L33">
            <v>1.44</v>
          </cell>
          <cell r="M33">
            <v>1.44</v>
          </cell>
          <cell r="N33">
            <v>1.44</v>
          </cell>
          <cell r="O33">
            <v>1.44</v>
          </cell>
          <cell r="P33">
            <v>1.44</v>
          </cell>
          <cell r="Q33">
            <v>1.44</v>
          </cell>
          <cell r="R33">
            <v>1.44</v>
          </cell>
          <cell r="S33">
            <v>1.44</v>
          </cell>
          <cell r="T33">
            <v>1.44</v>
          </cell>
          <cell r="U33">
            <v>1.44</v>
          </cell>
          <cell r="V33">
            <v>1.44</v>
          </cell>
          <cell r="W33">
            <v>1.44</v>
          </cell>
          <cell r="X33">
            <v>1.44</v>
          </cell>
          <cell r="Y33">
            <v>1.44</v>
          </cell>
          <cell r="Z33">
            <v>1.44</v>
          </cell>
          <cell r="AA33">
            <v>1.44</v>
          </cell>
          <cell r="AB33">
            <v>1.44</v>
          </cell>
          <cell r="AC33">
            <v>1.44</v>
          </cell>
          <cell r="AD33">
            <v>1.44</v>
          </cell>
          <cell r="AE33">
            <v>1.44</v>
          </cell>
          <cell r="AF33">
            <v>1.44</v>
          </cell>
          <cell r="AG33">
            <v>1.44</v>
          </cell>
          <cell r="AH33">
            <v>1.44</v>
          </cell>
          <cell r="AI33">
            <v>1.44</v>
          </cell>
          <cell r="AJ33">
            <v>1.44</v>
          </cell>
          <cell r="AK33">
            <v>1.44</v>
          </cell>
          <cell r="AL33">
            <v>1.44</v>
          </cell>
          <cell r="AM33">
            <v>1.44</v>
          </cell>
          <cell r="AN33">
            <v>1.44</v>
          </cell>
          <cell r="AO33">
            <v>1.44</v>
          </cell>
          <cell r="AP33">
            <v>1.44</v>
          </cell>
          <cell r="AQ33">
            <v>1.44</v>
          </cell>
          <cell r="AR33">
            <v>1.44</v>
          </cell>
          <cell r="AS33">
            <v>1.44</v>
          </cell>
          <cell r="AT33">
            <v>1.44</v>
          </cell>
          <cell r="AU33">
            <v>1.44</v>
          </cell>
          <cell r="AV33">
            <v>1.44</v>
          </cell>
          <cell r="AW33">
            <v>1.44</v>
          </cell>
          <cell r="AX33">
            <v>1.44</v>
          </cell>
          <cell r="AY33">
            <v>1.44</v>
          </cell>
          <cell r="AZ33">
            <v>1.44</v>
          </cell>
        </row>
        <row r="34">
          <cell r="H34">
            <v>1.17</v>
          </cell>
          <cell r="I34">
            <v>1.17</v>
          </cell>
          <cell r="J34">
            <v>1.17</v>
          </cell>
          <cell r="K34">
            <v>1.17</v>
          </cell>
          <cell r="L34">
            <v>1.17</v>
          </cell>
          <cell r="M34">
            <v>1.17</v>
          </cell>
          <cell r="N34">
            <v>1.17</v>
          </cell>
          <cell r="O34">
            <v>1.17</v>
          </cell>
          <cell r="P34">
            <v>1.17</v>
          </cell>
          <cell r="Q34">
            <v>1.17</v>
          </cell>
          <cell r="R34">
            <v>1.17</v>
          </cell>
          <cell r="S34">
            <v>1.17</v>
          </cell>
          <cell r="T34">
            <v>1.17</v>
          </cell>
          <cell r="U34">
            <v>1.17</v>
          </cell>
          <cell r="V34">
            <v>1.17</v>
          </cell>
          <cell r="W34">
            <v>1.17</v>
          </cell>
          <cell r="X34">
            <v>1.17</v>
          </cell>
          <cell r="Y34">
            <v>1.17</v>
          </cell>
          <cell r="Z34">
            <v>1.17</v>
          </cell>
          <cell r="AA34">
            <v>1.17</v>
          </cell>
          <cell r="AB34">
            <v>1.17</v>
          </cell>
          <cell r="AC34">
            <v>1.17</v>
          </cell>
          <cell r="AD34">
            <v>1.17</v>
          </cell>
          <cell r="AE34">
            <v>1.17</v>
          </cell>
          <cell r="AF34">
            <v>1.17</v>
          </cell>
          <cell r="AG34">
            <v>1.17</v>
          </cell>
          <cell r="AH34">
            <v>1.17</v>
          </cell>
          <cell r="AI34">
            <v>1.17</v>
          </cell>
          <cell r="AJ34">
            <v>1.17</v>
          </cell>
          <cell r="AK34">
            <v>1.17</v>
          </cell>
          <cell r="AL34">
            <v>1.17</v>
          </cell>
          <cell r="AM34">
            <v>1.17</v>
          </cell>
          <cell r="AN34">
            <v>1.17</v>
          </cell>
          <cell r="AO34">
            <v>1.17</v>
          </cell>
          <cell r="AP34">
            <v>1.17</v>
          </cell>
          <cell r="AQ34">
            <v>1.17</v>
          </cell>
          <cell r="AR34">
            <v>1.17</v>
          </cell>
          <cell r="AS34">
            <v>1.17</v>
          </cell>
          <cell r="AT34">
            <v>1.17</v>
          </cell>
          <cell r="AU34">
            <v>1.17</v>
          </cell>
          <cell r="AV34">
            <v>1.17</v>
          </cell>
          <cell r="AW34">
            <v>1.17</v>
          </cell>
          <cell r="AX34">
            <v>1.17</v>
          </cell>
          <cell r="AY34">
            <v>1.17</v>
          </cell>
          <cell r="AZ34">
            <v>1.17</v>
          </cell>
        </row>
        <row r="35">
          <cell r="H35">
            <v>0.89</v>
          </cell>
          <cell r="I35">
            <v>0.89</v>
          </cell>
          <cell r="J35">
            <v>0.89</v>
          </cell>
          <cell r="K35">
            <v>0.89</v>
          </cell>
          <cell r="L35">
            <v>0.89</v>
          </cell>
          <cell r="M35">
            <v>0.89</v>
          </cell>
          <cell r="N35">
            <v>0.89</v>
          </cell>
          <cell r="O35">
            <v>0.89</v>
          </cell>
          <cell r="P35">
            <v>0.89</v>
          </cell>
          <cell r="Q35">
            <v>0.89</v>
          </cell>
          <cell r="R35">
            <v>0.89</v>
          </cell>
          <cell r="S35">
            <v>0.89</v>
          </cell>
          <cell r="T35">
            <v>0.89</v>
          </cell>
          <cell r="U35">
            <v>0.89</v>
          </cell>
          <cell r="V35">
            <v>0.89</v>
          </cell>
          <cell r="W35">
            <v>0.89</v>
          </cell>
          <cell r="X35">
            <v>0.89</v>
          </cell>
          <cell r="Y35">
            <v>0.89</v>
          </cell>
          <cell r="Z35">
            <v>0.89</v>
          </cell>
          <cell r="AA35">
            <v>0.89</v>
          </cell>
          <cell r="AB35">
            <v>0.89</v>
          </cell>
          <cell r="AC35">
            <v>0.89</v>
          </cell>
          <cell r="AD35">
            <v>0.89</v>
          </cell>
          <cell r="AE35">
            <v>0.89</v>
          </cell>
          <cell r="AF35">
            <v>0.89</v>
          </cell>
          <cell r="AG35">
            <v>0.89</v>
          </cell>
          <cell r="AH35">
            <v>0.89</v>
          </cell>
          <cell r="AI35">
            <v>0.89</v>
          </cell>
          <cell r="AJ35">
            <v>0.89</v>
          </cell>
          <cell r="AK35">
            <v>0.89</v>
          </cell>
          <cell r="AL35">
            <v>0.89</v>
          </cell>
          <cell r="AM35">
            <v>0.89</v>
          </cell>
          <cell r="AN35">
            <v>0.89</v>
          </cell>
          <cell r="AO35">
            <v>0.89</v>
          </cell>
          <cell r="AP35">
            <v>0.89</v>
          </cell>
          <cell r="AQ35">
            <v>0.89</v>
          </cell>
          <cell r="AR35">
            <v>0.89</v>
          </cell>
          <cell r="AS35">
            <v>0.89</v>
          </cell>
          <cell r="AT35">
            <v>0.89</v>
          </cell>
          <cell r="AU35">
            <v>0.89</v>
          </cell>
          <cell r="AV35">
            <v>0.89</v>
          </cell>
          <cell r="AW35">
            <v>0.89</v>
          </cell>
          <cell r="AX35">
            <v>0.89</v>
          </cell>
          <cell r="AY35">
            <v>0.89</v>
          </cell>
          <cell r="AZ35">
            <v>0.89</v>
          </cell>
        </row>
        <row r="36">
          <cell r="H36">
            <v>0.97</v>
          </cell>
          <cell r="I36">
            <v>0.97</v>
          </cell>
          <cell r="J36">
            <v>0.97</v>
          </cell>
          <cell r="K36">
            <v>0.97</v>
          </cell>
          <cell r="L36">
            <v>0.97</v>
          </cell>
          <cell r="M36">
            <v>0.97</v>
          </cell>
          <cell r="N36">
            <v>0.97</v>
          </cell>
          <cell r="O36">
            <v>0.97</v>
          </cell>
          <cell r="P36">
            <v>0.97</v>
          </cell>
          <cell r="Q36">
            <v>0.97</v>
          </cell>
          <cell r="R36">
            <v>0.97</v>
          </cell>
          <cell r="S36">
            <v>0.97</v>
          </cell>
          <cell r="T36">
            <v>0.97</v>
          </cell>
          <cell r="U36">
            <v>0.97</v>
          </cell>
          <cell r="V36">
            <v>0.97</v>
          </cell>
          <cell r="W36">
            <v>0.97</v>
          </cell>
          <cell r="X36">
            <v>0.97</v>
          </cell>
          <cell r="Y36">
            <v>0.97</v>
          </cell>
          <cell r="Z36">
            <v>0.97</v>
          </cell>
          <cell r="AA36">
            <v>0.97</v>
          </cell>
          <cell r="AB36">
            <v>0.97</v>
          </cell>
          <cell r="AC36">
            <v>0.97</v>
          </cell>
          <cell r="AD36">
            <v>0.97</v>
          </cell>
          <cell r="AE36">
            <v>0.97</v>
          </cell>
          <cell r="AF36">
            <v>0.97</v>
          </cell>
          <cell r="AG36">
            <v>0.97</v>
          </cell>
          <cell r="AH36">
            <v>0.97</v>
          </cell>
          <cell r="AI36">
            <v>0.97</v>
          </cell>
          <cell r="AJ36">
            <v>0.97</v>
          </cell>
          <cell r="AK36">
            <v>0.97</v>
          </cell>
          <cell r="AL36">
            <v>0.97</v>
          </cell>
          <cell r="AM36">
            <v>0.97</v>
          </cell>
          <cell r="AN36">
            <v>0.97</v>
          </cell>
          <cell r="AO36">
            <v>0.97</v>
          </cell>
          <cell r="AP36">
            <v>0.97</v>
          </cell>
          <cell r="AQ36">
            <v>0.97</v>
          </cell>
          <cell r="AR36">
            <v>0.97</v>
          </cell>
          <cell r="AS36">
            <v>0.97</v>
          </cell>
          <cell r="AT36">
            <v>0.97</v>
          </cell>
          <cell r="AU36">
            <v>0.97</v>
          </cell>
          <cell r="AV36">
            <v>0.97</v>
          </cell>
          <cell r="AW36">
            <v>0.97</v>
          </cell>
          <cell r="AX36">
            <v>0.97</v>
          </cell>
          <cell r="AY36">
            <v>0.97</v>
          </cell>
          <cell r="AZ36">
            <v>0.97</v>
          </cell>
        </row>
        <row r="37">
          <cell r="H37">
            <v>1.2</v>
          </cell>
          <cell r="I37">
            <v>1.2</v>
          </cell>
          <cell r="J37">
            <v>1.2</v>
          </cell>
          <cell r="K37">
            <v>1.2</v>
          </cell>
          <cell r="L37">
            <v>1.2</v>
          </cell>
          <cell r="M37">
            <v>1.2</v>
          </cell>
          <cell r="N37">
            <v>1.2</v>
          </cell>
          <cell r="O37">
            <v>1.2</v>
          </cell>
          <cell r="P37">
            <v>1.2</v>
          </cell>
          <cell r="Q37">
            <v>1.2</v>
          </cell>
          <cell r="R37">
            <v>1.2</v>
          </cell>
          <cell r="S37">
            <v>1.2</v>
          </cell>
          <cell r="T37">
            <v>1.2</v>
          </cell>
          <cell r="U37">
            <v>1.2</v>
          </cell>
          <cell r="V37">
            <v>1.2</v>
          </cell>
          <cell r="W37">
            <v>1.2</v>
          </cell>
          <cell r="X37">
            <v>1.2</v>
          </cell>
          <cell r="Y37">
            <v>1.2</v>
          </cell>
          <cell r="Z37">
            <v>1.2</v>
          </cell>
          <cell r="AA37">
            <v>1.2</v>
          </cell>
          <cell r="AB37">
            <v>1.2</v>
          </cell>
          <cell r="AC37">
            <v>1.2</v>
          </cell>
          <cell r="AD37">
            <v>1.2</v>
          </cell>
          <cell r="AE37">
            <v>1.2</v>
          </cell>
          <cell r="AF37">
            <v>1.2</v>
          </cell>
          <cell r="AG37">
            <v>1.2</v>
          </cell>
          <cell r="AH37">
            <v>1.2</v>
          </cell>
          <cell r="AI37">
            <v>1.2</v>
          </cell>
          <cell r="AJ37">
            <v>1.2</v>
          </cell>
          <cell r="AK37">
            <v>1.2</v>
          </cell>
          <cell r="AL37">
            <v>1.2</v>
          </cell>
          <cell r="AM37">
            <v>1.2</v>
          </cell>
          <cell r="AN37">
            <v>1.2</v>
          </cell>
          <cell r="AO37">
            <v>1.2</v>
          </cell>
          <cell r="AP37">
            <v>1.2</v>
          </cell>
          <cell r="AQ37">
            <v>1.2</v>
          </cell>
          <cell r="AR37">
            <v>1.2</v>
          </cell>
          <cell r="AS37">
            <v>1.2</v>
          </cell>
          <cell r="AT37">
            <v>1.2</v>
          </cell>
          <cell r="AU37">
            <v>1.2</v>
          </cell>
          <cell r="AV37">
            <v>1.2</v>
          </cell>
          <cell r="AW37">
            <v>1.2</v>
          </cell>
          <cell r="AX37">
            <v>1.2</v>
          </cell>
          <cell r="AY37">
            <v>1.2</v>
          </cell>
          <cell r="AZ37">
            <v>1.2</v>
          </cell>
        </row>
        <row r="38">
          <cell r="H38">
            <v>1.97</v>
          </cell>
          <cell r="I38">
            <v>1.97</v>
          </cell>
          <cell r="J38">
            <v>1.97</v>
          </cell>
          <cell r="K38">
            <v>1.97</v>
          </cell>
          <cell r="L38">
            <v>1.97</v>
          </cell>
          <cell r="M38">
            <v>1.97</v>
          </cell>
          <cell r="N38">
            <v>1.97</v>
          </cell>
          <cell r="O38">
            <v>1.97</v>
          </cell>
          <cell r="P38">
            <v>1.97</v>
          </cell>
          <cell r="Q38">
            <v>1.97</v>
          </cell>
          <cell r="R38">
            <v>1.97</v>
          </cell>
          <cell r="S38">
            <v>1.97</v>
          </cell>
          <cell r="T38">
            <v>1.97</v>
          </cell>
          <cell r="U38">
            <v>1.97</v>
          </cell>
          <cell r="V38">
            <v>1.97</v>
          </cell>
          <cell r="W38">
            <v>1.97</v>
          </cell>
          <cell r="X38">
            <v>1.97</v>
          </cell>
          <cell r="Y38">
            <v>1.97</v>
          </cell>
          <cell r="Z38">
            <v>1.97</v>
          </cell>
          <cell r="AA38">
            <v>1.97</v>
          </cell>
          <cell r="AB38">
            <v>1.97</v>
          </cell>
          <cell r="AC38">
            <v>1.97</v>
          </cell>
          <cell r="AD38">
            <v>1.97</v>
          </cell>
          <cell r="AE38">
            <v>1.97</v>
          </cell>
          <cell r="AF38">
            <v>1.97</v>
          </cell>
          <cell r="AG38">
            <v>1.97</v>
          </cell>
          <cell r="AH38">
            <v>1.97</v>
          </cell>
          <cell r="AI38">
            <v>1.97</v>
          </cell>
          <cell r="AJ38">
            <v>1.97</v>
          </cell>
          <cell r="AK38">
            <v>1.97</v>
          </cell>
          <cell r="AL38">
            <v>1.97</v>
          </cell>
          <cell r="AM38">
            <v>1.97</v>
          </cell>
          <cell r="AN38">
            <v>1.97</v>
          </cell>
          <cell r="AO38">
            <v>1.97</v>
          </cell>
          <cell r="AP38">
            <v>1.97</v>
          </cell>
          <cell r="AQ38">
            <v>1.97</v>
          </cell>
          <cell r="AR38">
            <v>1.97</v>
          </cell>
          <cell r="AS38">
            <v>1.97</v>
          </cell>
          <cell r="AT38">
            <v>1.97</v>
          </cell>
          <cell r="AU38">
            <v>1.97</v>
          </cell>
          <cell r="AV38">
            <v>1.97</v>
          </cell>
          <cell r="AW38">
            <v>1.97</v>
          </cell>
          <cell r="AX38">
            <v>1.97</v>
          </cell>
          <cell r="AY38">
            <v>1.97</v>
          </cell>
          <cell r="AZ38">
            <v>1.97</v>
          </cell>
        </row>
        <row r="39">
          <cell r="H39">
            <v>3.49</v>
          </cell>
          <cell r="I39">
            <v>3.49</v>
          </cell>
          <cell r="J39">
            <v>3.49</v>
          </cell>
          <cell r="K39">
            <v>3.49</v>
          </cell>
          <cell r="L39">
            <v>3.49</v>
          </cell>
          <cell r="M39">
            <v>3.49</v>
          </cell>
          <cell r="N39">
            <v>3.49</v>
          </cell>
          <cell r="O39">
            <v>3.49</v>
          </cell>
          <cell r="P39">
            <v>3.49</v>
          </cell>
          <cell r="Q39">
            <v>3.49</v>
          </cell>
          <cell r="R39">
            <v>3.49</v>
          </cell>
          <cell r="S39">
            <v>3.49</v>
          </cell>
          <cell r="T39">
            <v>3.49</v>
          </cell>
          <cell r="U39">
            <v>3.49</v>
          </cell>
          <cell r="V39">
            <v>3.49</v>
          </cell>
          <cell r="W39">
            <v>3.49</v>
          </cell>
          <cell r="X39">
            <v>3.49</v>
          </cell>
          <cell r="Y39">
            <v>3.49</v>
          </cell>
          <cell r="Z39">
            <v>3.49</v>
          </cell>
          <cell r="AA39">
            <v>3.49</v>
          </cell>
          <cell r="AB39">
            <v>3.49</v>
          </cell>
          <cell r="AC39">
            <v>3.49</v>
          </cell>
          <cell r="AD39">
            <v>3.49</v>
          </cell>
          <cell r="AE39">
            <v>3.49</v>
          </cell>
          <cell r="AF39">
            <v>3.49</v>
          </cell>
          <cell r="AG39">
            <v>3.49</v>
          </cell>
          <cell r="AH39">
            <v>3.49</v>
          </cell>
          <cell r="AI39">
            <v>3.49</v>
          </cell>
          <cell r="AJ39">
            <v>3.49</v>
          </cell>
          <cell r="AK39">
            <v>3.49</v>
          </cell>
          <cell r="AL39">
            <v>3.49</v>
          </cell>
          <cell r="AM39">
            <v>3.49</v>
          </cell>
          <cell r="AN39">
            <v>3.49</v>
          </cell>
          <cell r="AO39">
            <v>3.49</v>
          </cell>
          <cell r="AP39">
            <v>3.49</v>
          </cell>
          <cell r="AQ39">
            <v>3.49</v>
          </cell>
          <cell r="AR39">
            <v>3.49</v>
          </cell>
          <cell r="AS39">
            <v>3.49</v>
          </cell>
          <cell r="AT39">
            <v>3.49</v>
          </cell>
          <cell r="AU39">
            <v>3.49</v>
          </cell>
          <cell r="AV39">
            <v>3.49</v>
          </cell>
          <cell r="AW39">
            <v>3.49</v>
          </cell>
          <cell r="AX39">
            <v>3.49</v>
          </cell>
          <cell r="AY39">
            <v>3.49</v>
          </cell>
          <cell r="AZ39">
            <v>3.49</v>
          </cell>
        </row>
        <row r="40">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H41">
            <v>6.9000000000000006E-2</v>
          </cell>
          <cell r="I41">
            <v>6.9000000000000006E-2</v>
          </cell>
          <cell r="J41">
            <v>6.9000000000000006E-2</v>
          </cell>
          <cell r="K41">
            <v>9.9000000000000005E-2</v>
          </cell>
          <cell r="L41">
            <v>9.9000000000000005E-2</v>
          </cell>
          <cell r="M41">
            <v>9.9000000000000005E-2</v>
          </cell>
          <cell r="N41">
            <v>9.9000000000000005E-2</v>
          </cell>
          <cell r="O41">
            <v>9.9000000000000005E-2</v>
          </cell>
          <cell r="P41">
            <v>9.9000000000000005E-2</v>
          </cell>
          <cell r="Q41">
            <v>9.9000000000000005E-2</v>
          </cell>
          <cell r="R41">
            <v>9.9000000000000005E-2</v>
          </cell>
          <cell r="S41">
            <v>9.9000000000000005E-2</v>
          </cell>
          <cell r="T41">
            <v>9.9000000000000005E-2</v>
          </cell>
          <cell r="U41">
            <v>9.9000000000000005E-2</v>
          </cell>
          <cell r="V41">
            <v>9.9000000000000005E-2</v>
          </cell>
          <cell r="W41">
            <v>9.9000000000000005E-2</v>
          </cell>
          <cell r="X41">
            <v>9.9000000000000005E-2</v>
          </cell>
          <cell r="Y41">
            <v>9.9000000000000005E-2</v>
          </cell>
          <cell r="Z41">
            <v>9.9000000000000005E-2</v>
          </cell>
          <cell r="AA41">
            <v>9.9000000000000005E-2</v>
          </cell>
          <cell r="AB41">
            <v>9.9000000000000005E-2</v>
          </cell>
          <cell r="AC41">
            <v>9.9000000000000005E-2</v>
          </cell>
          <cell r="AD41">
            <v>9.9000000000000005E-2</v>
          </cell>
          <cell r="AE41">
            <v>9.9000000000000005E-2</v>
          </cell>
          <cell r="AF41">
            <v>9.9000000000000005E-2</v>
          </cell>
          <cell r="AG41">
            <v>9.9000000000000005E-2</v>
          </cell>
          <cell r="AH41">
            <v>9.9000000000000005E-2</v>
          </cell>
          <cell r="AI41">
            <v>9.9000000000000005E-2</v>
          </cell>
          <cell r="AJ41">
            <v>9.9000000000000005E-2</v>
          </cell>
          <cell r="AK41">
            <v>9.9000000000000005E-2</v>
          </cell>
          <cell r="AL41">
            <v>9.9000000000000005E-2</v>
          </cell>
          <cell r="AM41">
            <v>9.9000000000000005E-2</v>
          </cell>
          <cell r="AN41">
            <v>9.9000000000000005E-2</v>
          </cell>
          <cell r="AO41">
            <v>9.9000000000000005E-2</v>
          </cell>
          <cell r="AP41">
            <v>9.9000000000000005E-2</v>
          </cell>
          <cell r="AQ41">
            <v>9.9000000000000005E-2</v>
          </cell>
          <cell r="AR41">
            <v>9.9000000000000005E-2</v>
          </cell>
          <cell r="AS41">
            <v>9.9000000000000005E-2</v>
          </cell>
          <cell r="AT41">
            <v>9.9000000000000005E-2</v>
          </cell>
          <cell r="AU41">
            <v>9.9000000000000005E-2</v>
          </cell>
          <cell r="AV41">
            <v>9.9000000000000005E-2</v>
          </cell>
          <cell r="AW41">
            <v>9.9000000000000005E-2</v>
          </cell>
          <cell r="AX41">
            <v>9.9000000000000005E-2</v>
          </cell>
          <cell r="AY41">
            <v>9.9000000000000005E-2</v>
          </cell>
          <cell r="AZ41">
            <v>9.9000000000000005E-2</v>
          </cell>
        </row>
        <row r="42">
          <cell r="H42">
            <v>8.8999999999999996E-2</v>
          </cell>
          <cell r="I42">
            <v>8.8999999999999996E-2</v>
          </cell>
          <cell r="J42">
            <v>8.8999999999999996E-2</v>
          </cell>
          <cell r="K42">
            <v>8.8999999999999996E-2</v>
          </cell>
          <cell r="L42">
            <v>8.8999999999999996E-2</v>
          </cell>
          <cell r="M42">
            <v>8.8999999999999996E-2</v>
          </cell>
          <cell r="N42">
            <v>8.8999999999999996E-2</v>
          </cell>
          <cell r="O42">
            <v>8.8999999999999996E-2</v>
          </cell>
          <cell r="P42">
            <v>8.8999999999999996E-2</v>
          </cell>
          <cell r="Q42">
            <v>8.8999999999999996E-2</v>
          </cell>
          <cell r="R42">
            <v>8.8999999999999996E-2</v>
          </cell>
          <cell r="S42">
            <v>8.8999999999999996E-2</v>
          </cell>
          <cell r="T42">
            <v>8.8999999999999996E-2</v>
          </cell>
          <cell r="U42">
            <v>8.8999999999999996E-2</v>
          </cell>
          <cell r="V42">
            <v>8.8999999999999996E-2</v>
          </cell>
          <cell r="W42">
            <v>8.8999999999999996E-2</v>
          </cell>
          <cell r="X42">
            <v>8.8999999999999996E-2</v>
          </cell>
          <cell r="Y42">
            <v>8.8999999999999996E-2</v>
          </cell>
          <cell r="Z42">
            <v>8.8999999999999996E-2</v>
          </cell>
          <cell r="AA42">
            <v>8.8999999999999996E-2</v>
          </cell>
          <cell r="AB42">
            <v>8.8999999999999996E-2</v>
          </cell>
          <cell r="AC42">
            <v>8.8999999999999996E-2</v>
          </cell>
          <cell r="AD42">
            <v>8.8999999999999996E-2</v>
          </cell>
          <cell r="AE42">
            <v>8.8999999999999996E-2</v>
          </cell>
          <cell r="AF42">
            <v>8.8999999999999996E-2</v>
          </cell>
          <cell r="AG42">
            <v>8.8999999999999996E-2</v>
          </cell>
          <cell r="AH42">
            <v>8.8999999999999996E-2</v>
          </cell>
          <cell r="AI42">
            <v>8.8999999999999996E-2</v>
          </cell>
          <cell r="AJ42">
            <v>8.8999999999999996E-2</v>
          </cell>
          <cell r="AK42">
            <v>8.8999999999999996E-2</v>
          </cell>
          <cell r="AL42">
            <v>8.8999999999999996E-2</v>
          </cell>
          <cell r="AM42">
            <v>8.8999999999999996E-2</v>
          </cell>
          <cell r="AN42">
            <v>8.8999999999999996E-2</v>
          </cell>
          <cell r="AO42">
            <v>8.8999999999999996E-2</v>
          </cell>
          <cell r="AP42">
            <v>8.8999999999999996E-2</v>
          </cell>
          <cell r="AQ42">
            <v>8.8999999999999996E-2</v>
          </cell>
          <cell r="AR42">
            <v>8.8999999999999996E-2</v>
          </cell>
          <cell r="AS42">
            <v>8.8999999999999996E-2</v>
          </cell>
          <cell r="AT42">
            <v>8.8999999999999996E-2</v>
          </cell>
          <cell r="AU42">
            <v>8.8999999999999996E-2</v>
          </cell>
          <cell r="AV42">
            <v>8.8999999999999996E-2</v>
          </cell>
          <cell r="AW42">
            <v>8.8999999999999996E-2</v>
          </cell>
          <cell r="AX42">
            <v>8.8999999999999996E-2</v>
          </cell>
          <cell r="AY42">
            <v>8.8999999999999996E-2</v>
          </cell>
          <cell r="AZ42">
            <v>8.8999999999999996E-2</v>
          </cell>
        </row>
        <row r="43">
          <cell r="H43">
            <v>0.36799999999999999</v>
          </cell>
          <cell r="I43">
            <v>0.36799999999999999</v>
          </cell>
          <cell r="J43">
            <v>0.36799999999999999</v>
          </cell>
          <cell r="K43">
            <v>0.37</v>
          </cell>
          <cell r="L43">
            <v>0.37</v>
          </cell>
          <cell r="M43">
            <v>0.37</v>
          </cell>
          <cell r="N43">
            <v>0.37</v>
          </cell>
          <cell r="O43">
            <v>0.37</v>
          </cell>
          <cell r="P43">
            <v>0.37</v>
          </cell>
          <cell r="Q43">
            <v>0.37</v>
          </cell>
          <cell r="R43">
            <v>0.37</v>
          </cell>
          <cell r="S43">
            <v>0.37</v>
          </cell>
          <cell r="T43">
            <v>0.37</v>
          </cell>
          <cell r="U43">
            <v>0.37</v>
          </cell>
          <cell r="V43">
            <v>0.37</v>
          </cell>
          <cell r="W43">
            <v>0.37</v>
          </cell>
          <cell r="X43">
            <v>0.37</v>
          </cell>
          <cell r="Y43">
            <v>0.37</v>
          </cell>
          <cell r="Z43">
            <v>0.37</v>
          </cell>
          <cell r="AA43">
            <v>0.37</v>
          </cell>
          <cell r="AB43">
            <v>0.37</v>
          </cell>
          <cell r="AC43">
            <v>0.37</v>
          </cell>
          <cell r="AD43">
            <v>0.37</v>
          </cell>
          <cell r="AE43">
            <v>0.37</v>
          </cell>
          <cell r="AF43">
            <v>0.37</v>
          </cell>
          <cell r="AG43">
            <v>0.37</v>
          </cell>
          <cell r="AH43">
            <v>0.37</v>
          </cell>
          <cell r="AI43">
            <v>0.37</v>
          </cell>
          <cell r="AJ43">
            <v>0.37</v>
          </cell>
          <cell r="AK43">
            <v>0.37</v>
          </cell>
          <cell r="AL43">
            <v>0.37</v>
          </cell>
          <cell r="AM43">
            <v>0.37</v>
          </cell>
          <cell r="AN43">
            <v>0.37</v>
          </cell>
          <cell r="AO43">
            <v>0.37</v>
          </cell>
          <cell r="AP43">
            <v>0.37</v>
          </cell>
          <cell r="AQ43">
            <v>0.37</v>
          </cell>
          <cell r="AR43">
            <v>0.37</v>
          </cell>
          <cell r="AS43">
            <v>0.37</v>
          </cell>
          <cell r="AT43">
            <v>0.37</v>
          </cell>
          <cell r="AU43">
            <v>0.37</v>
          </cell>
          <cell r="AV43">
            <v>0.37</v>
          </cell>
          <cell r="AW43">
            <v>0.37</v>
          </cell>
          <cell r="AX43">
            <v>0.37</v>
          </cell>
          <cell r="AY43">
            <v>0.37</v>
          </cell>
          <cell r="AZ43">
            <v>0.37</v>
          </cell>
        </row>
        <row r="44">
          <cell r="H44">
            <v>1.337</v>
          </cell>
          <cell r="I44">
            <v>1.337</v>
          </cell>
          <cell r="J44">
            <v>1.337</v>
          </cell>
          <cell r="K44">
            <v>1.34</v>
          </cell>
          <cell r="L44">
            <v>1.34</v>
          </cell>
          <cell r="M44">
            <v>1.34</v>
          </cell>
          <cell r="N44">
            <v>1.34</v>
          </cell>
          <cell r="O44">
            <v>1.34</v>
          </cell>
          <cell r="P44">
            <v>1.34</v>
          </cell>
          <cell r="Q44">
            <v>1.34</v>
          </cell>
          <cell r="R44">
            <v>1.34</v>
          </cell>
          <cell r="S44">
            <v>1.34</v>
          </cell>
          <cell r="T44">
            <v>1.34</v>
          </cell>
          <cell r="U44">
            <v>1.34</v>
          </cell>
          <cell r="V44">
            <v>1.34</v>
          </cell>
          <cell r="W44">
            <v>1.34</v>
          </cell>
          <cell r="X44">
            <v>1.34</v>
          </cell>
          <cell r="Y44">
            <v>1.34</v>
          </cell>
          <cell r="Z44">
            <v>1.34</v>
          </cell>
          <cell r="AA44">
            <v>1.34</v>
          </cell>
          <cell r="AB44">
            <v>1.34</v>
          </cell>
          <cell r="AC44">
            <v>1.34</v>
          </cell>
          <cell r="AD44">
            <v>1.34</v>
          </cell>
          <cell r="AE44">
            <v>1.34</v>
          </cell>
          <cell r="AF44">
            <v>1.34</v>
          </cell>
          <cell r="AG44">
            <v>1.34</v>
          </cell>
          <cell r="AH44">
            <v>1.34</v>
          </cell>
          <cell r="AI44">
            <v>1.34</v>
          </cell>
          <cell r="AJ44">
            <v>1.34</v>
          </cell>
          <cell r="AK44">
            <v>1.34</v>
          </cell>
          <cell r="AL44">
            <v>1.34</v>
          </cell>
          <cell r="AM44">
            <v>1.34</v>
          </cell>
          <cell r="AN44">
            <v>1.34</v>
          </cell>
          <cell r="AO44">
            <v>1.34</v>
          </cell>
          <cell r="AP44">
            <v>1.34</v>
          </cell>
          <cell r="AQ44">
            <v>1.34</v>
          </cell>
          <cell r="AR44">
            <v>1.34</v>
          </cell>
          <cell r="AS44">
            <v>1.34</v>
          </cell>
          <cell r="AT44">
            <v>1.34</v>
          </cell>
          <cell r="AU44">
            <v>1.34</v>
          </cell>
          <cell r="AV44">
            <v>1.34</v>
          </cell>
          <cell r="AW44">
            <v>1.34</v>
          </cell>
          <cell r="AX44">
            <v>1.34</v>
          </cell>
          <cell r="AY44">
            <v>1.34</v>
          </cell>
          <cell r="AZ44">
            <v>1.34</v>
          </cell>
        </row>
        <row r="45">
          <cell r="H45">
            <v>2.891</v>
          </cell>
          <cell r="I45">
            <v>2.891</v>
          </cell>
          <cell r="J45">
            <v>2.891</v>
          </cell>
          <cell r="K45">
            <v>2.89</v>
          </cell>
          <cell r="L45">
            <v>2.89</v>
          </cell>
          <cell r="M45">
            <v>2.89</v>
          </cell>
          <cell r="N45">
            <v>2.89</v>
          </cell>
          <cell r="O45">
            <v>2.89</v>
          </cell>
          <cell r="P45">
            <v>2.89</v>
          </cell>
          <cell r="Q45">
            <v>2.89</v>
          </cell>
          <cell r="R45">
            <v>2.89</v>
          </cell>
          <cell r="S45">
            <v>2.89</v>
          </cell>
          <cell r="T45">
            <v>2.89</v>
          </cell>
          <cell r="U45">
            <v>2.89</v>
          </cell>
          <cell r="V45">
            <v>2.89</v>
          </cell>
          <cell r="W45">
            <v>2.89</v>
          </cell>
          <cell r="X45">
            <v>2.89</v>
          </cell>
          <cell r="Y45">
            <v>2.89</v>
          </cell>
          <cell r="Z45">
            <v>2.89</v>
          </cell>
          <cell r="AA45">
            <v>2.89</v>
          </cell>
          <cell r="AB45">
            <v>2.89</v>
          </cell>
          <cell r="AC45">
            <v>2.89</v>
          </cell>
          <cell r="AD45">
            <v>2.89</v>
          </cell>
          <cell r="AE45">
            <v>2.89</v>
          </cell>
          <cell r="AF45">
            <v>2.89</v>
          </cell>
          <cell r="AG45">
            <v>2.89</v>
          </cell>
          <cell r="AH45">
            <v>2.89</v>
          </cell>
          <cell r="AI45">
            <v>2.89</v>
          </cell>
          <cell r="AJ45">
            <v>2.89</v>
          </cell>
          <cell r="AK45">
            <v>2.89</v>
          </cell>
          <cell r="AL45">
            <v>2.89</v>
          </cell>
          <cell r="AM45">
            <v>2.89</v>
          </cell>
          <cell r="AN45">
            <v>2.89</v>
          </cell>
          <cell r="AO45">
            <v>2.89</v>
          </cell>
          <cell r="AP45">
            <v>2.89</v>
          </cell>
          <cell r="AQ45">
            <v>2.89</v>
          </cell>
          <cell r="AR45">
            <v>2.89</v>
          </cell>
          <cell r="AS45">
            <v>2.89</v>
          </cell>
          <cell r="AT45">
            <v>2.89</v>
          </cell>
          <cell r="AU45">
            <v>2.89</v>
          </cell>
          <cell r="AV45">
            <v>2.89</v>
          </cell>
          <cell r="AW45">
            <v>2.89</v>
          </cell>
          <cell r="AX45">
            <v>2.89</v>
          </cell>
          <cell r="AY45">
            <v>2.89</v>
          </cell>
          <cell r="AZ45">
            <v>2.89</v>
          </cell>
        </row>
        <row r="46">
          <cell r="H46">
            <v>2.8740000000000001</v>
          </cell>
          <cell r="I46">
            <v>2.8740000000000001</v>
          </cell>
          <cell r="J46">
            <v>2.891</v>
          </cell>
          <cell r="K46">
            <v>2.89</v>
          </cell>
          <cell r="L46">
            <v>2.89</v>
          </cell>
          <cell r="M46">
            <v>2.89</v>
          </cell>
          <cell r="N46">
            <v>2.89</v>
          </cell>
          <cell r="O46">
            <v>2.89</v>
          </cell>
          <cell r="P46">
            <v>2.89</v>
          </cell>
          <cell r="Q46">
            <v>2.89</v>
          </cell>
          <cell r="R46">
            <v>2.89</v>
          </cell>
          <cell r="S46">
            <v>2.89</v>
          </cell>
          <cell r="T46">
            <v>2.89</v>
          </cell>
          <cell r="U46">
            <v>2.89</v>
          </cell>
          <cell r="V46">
            <v>2.89</v>
          </cell>
          <cell r="W46">
            <v>2.89</v>
          </cell>
          <cell r="X46">
            <v>2.89</v>
          </cell>
          <cell r="Y46">
            <v>2.89</v>
          </cell>
          <cell r="Z46">
            <v>2.89</v>
          </cell>
          <cell r="AA46">
            <v>2.89</v>
          </cell>
          <cell r="AB46">
            <v>2.89</v>
          </cell>
          <cell r="AC46">
            <v>2.89</v>
          </cell>
          <cell r="AD46">
            <v>2.89</v>
          </cell>
          <cell r="AE46">
            <v>2.89</v>
          </cell>
          <cell r="AF46">
            <v>2.89</v>
          </cell>
          <cell r="AG46">
            <v>2.89</v>
          </cell>
          <cell r="AH46">
            <v>2.89</v>
          </cell>
          <cell r="AI46">
            <v>2.89</v>
          </cell>
          <cell r="AJ46">
            <v>2.89</v>
          </cell>
          <cell r="AK46">
            <v>2.89</v>
          </cell>
          <cell r="AL46">
            <v>2.89</v>
          </cell>
          <cell r="AM46">
            <v>2.89</v>
          </cell>
          <cell r="AN46">
            <v>2.89</v>
          </cell>
          <cell r="AO46">
            <v>2.89</v>
          </cell>
          <cell r="AP46">
            <v>2.89</v>
          </cell>
          <cell r="AQ46">
            <v>2.89</v>
          </cell>
          <cell r="AR46">
            <v>2.89</v>
          </cell>
          <cell r="AS46">
            <v>2.89</v>
          </cell>
          <cell r="AT46">
            <v>2.89</v>
          </cell>
          <cell r="AU46">
            <v>2.89</v>
          </cell>
          <cell r="AV46">
            <v>2.89</v>
          </cell>
          <cell r="AW46">
            <v>2.89</v>
          </cell>
          <cell r="AX46">
            <v>2.89</v>
          </cell>
          <cell r="AY46">
            <v>2.89</v>
          </cell>
          <cell r="AZ46">
            <v>2.89</v>
          </cell>
        </row>
        <row r="47">
          <cell r="H47">
            <v>0.49</v>
          </cell>
          <cell r="I47">
            <v>0.49</v>
          </cell>
          <cell r="J47">
            <v>0.49</v>
          </cell>
          <cell r="K47">
            <v>0.49</v>
          </cell>
          <cell r="L47">
            <v>0.49</v>
          </cell>
          <cell r="M47">
            <v>0.49</v>
          </cell>
          <cell r="N47">
            <v>0.49</v>
          </cell>
          <cell r="O47">
            <v>0.49</v>
          </cell>
          <cell r="P47">
            <v>0.49</v>
          </cell>
          <cell r="Q47">
            <v>0.49</v>
          </cell>
          <cell r="R47">
            <v>0.49</v>
          </cell>
          <cell r="S47">
            <v>0.49</v>
          </cell>
          <cell r="T47">
            <v>0.49</v>
          </cell>
          <cell r="U47">
            <v>0.49</v>
          </cell>
          <cell r="V47">
            <v>0.49</v>
          </cell>
          <cell r="W47">
            <v>0.49</v>
          </cell>
          <cell r="X47">
            <v>0.49</v>
          </cell>
          <cell r="Y47">
            <v>0.49</v>
          </cell>
          <cell r="Z47">
            <v>0.49</v>
          </cell>
          <cell r="AA47">
            <v>0.49</v>
          </cell>
          <cell r="AB47">
            <v>0.49</v>
          </cell>
          <cell r="AC47">
            <v>0.49</v>
          </cell>
          <cell r="AD47">
            <v>0.49</v>
          </cell>
          <cell r="AE47">
            <v>0.49</v>
          </cell>
          <cell r="AF47">
            <v>0.49</v>
          </cell>
          <cell r="AG47">
            <v>0.49</v>
          </cell>
          <cell r="AH47">
            <v>0.49</v>
          </cell>
          <cell r="AI47">
            <v>0.49</v>
          </cell>
          <cell r="AJ47">
            <v>0.49</v>
          </cell>
          <cell r="AK47">
            <v>0.49</v>
          </cell>
          <cell r="AL47">
            <v>0.49</v>
          </cell>
          <cell r="AM47">
            <v>0.49</v>
          </cell>
          <cell r="AN47">
            <v>0.49</v>
          </cell>
          <cell r="AO47">
            <v>0.49</v>
          </cell>
          <cell r="AP47">
            <v>0.49</v>
          </cell>
          <cell r="AQ47">
            <v>0.49</v>
          </cell>
          <cell r="AR47">
            <v>0.49</v>
          </cell>
          <cell r="AS47">
            <v>0.49</v>
          </cell>
          <cell r="AT47">
            <v>0.49</v>
          </cell>
          <cell r="AU47">
            <v>0.49</v>
          </cell>
          <cell r="AV47">
            <v>0.49</v>
          </cell>
          <cell r="AW47">
            <v>0.49</v>
          </cell>
          <cell r="AX47">
            <v>0.49</v>
          </cell>
          <cell r="AY47">
            <v>0.49</v>
          </cell>
          <cell r="AZ47">
            <v>0.49</v>
          </cell>
        </row>
        <row r="48">
          <cell r="H48">
            <v>0.66800000000000004</v>
          </cell>
          <cell r="I48">
            <v>0.66800000000000004</v>
          </cell>
          <cell r="J48">
            <v>0.66800000000000004</v>
          </cell>
          <cell r="K48">
            <v>0.66800000000000004</v>
          </cell>
          <cell r="L48">
            <v>0.66800000000000004</v>
          </cell>
          <cell r="M48">
            <v>0.66800000000000004</v>
          </cell>
          <cell r="N48">
            <v>0.66800000000000004</v>
          </cell>
          <cell r="O48">
            <v>0.66800000000000004</v>
          </cell>
          <cell r="P48">
            <v>0.66800000000000004</v>
          </cell>
          <cell r="Q48">
            <v>0.66800000000000004</v>
          </cell>
          <cell r="R48">
            <v>0.66800000000000004</v>
          </cell>
          <cell r="S48">
            <v>0.66800000000000004</v>
          </cell>
          <cell r="T48">
            <v>0.66800000000000004</v>
          </cell>
          <cell r="U48">
            <v>0.66800000000000004</v>
          </cell>
          <cell r="V48">
            <v>0.66800000000000004</v>
          </cell>
          <cell r="W48">
            <v>0.66800000000000004</v>
          </cell>
          <cell r="X48">
            <v>0.66800000000000004</v>
          </cell>
          <cell r="Y48">
            <v>0.66800000000000004</v>
          </cell>
          <cell r="Z48">
            <v>0.66800000000000004</v>
          </cell>
          <cell r="AA48">
            <v>0.66800000000000004</v>
          </cell>
          <cell r="AB48">
            <v>0.66800000000000004</v>
          </cell>
          <cell r="AC48">
            <v>0.66800000000000004</v>
          </cell>
          <cell r="AD48">
            <v>0.66800000000000004</v>
          </cell>
          <cell r="AE48">
            <v>0.66800000000000004</v>
          </cell>
          <cell r="AF48">
            <v>0.66800000000000004</v>
          </cell>
          <cell r="AG48">
            <v>0.66800000000000004</v>
          </cell>
          <cell r="AH48">
            <v>0.66800000000000004</v>
          </cell>
          <cell r="AI48">
            <v>0.66800000000000004</v>
          </cell>
          <cell r="AJ48">
            <v>0.66800000000000004</v>
          </cell>
          <cell r="AK48">
            <v>0.66800000000000004</v>
          </cell>
          <cell r="AL48">
            <v>0.66800000000000004</v>
          </cell>
          <cell r="AM48">
            <v>0.66800000000000004</v>
          </cell>
          <cell r="AN48">
            <v>0.66800000000000004</v>
          </cell>
          <cell r="AO48">
            <v>0.66800000000000004</v>
          </cell>
          <cell r="AP48">
            <v>0.66800000000000004</v>
          </cell>
          <cell r="AQ48">
            <v>0.66800000000000004</v>
          </cell>
          <cell r="AR48">
            <v>0.66800000000000004</v>
          </cell>
          <cell r="AS48">
            <v>0.66800000000000004</v>
          </cell>
          <cell r="AT48">
            <v>0.66800000000000004</v>
          </cell>
          <cell r="AU48">
            <v>0.66800000000000004</v>
          </cell>
          <cell r="AV48">
            <v>0.66800000000000004</v>
          </cell>
          <cell r="AW48">
            <v>0.66800000000000004</v>
          </cell>
          <cell r="AX48">
            <v>0.66800000000000004</v>
          </cell>
          <cell r="AY48">
            <v>0.66800000000000004</v>
          </cell>
          <cell r="AZ48">
            <v>0.66800000000000004</v>
          </cell>
        </row>
        <row r="49">
          <cell r="H49">
            <v>1.67</v>
          </cell>
          <cell r="I49">
            <v>1.67</v>
          </cell>
          <cell r="J49">
            <v>1.67</v>
          </cell>
          <cell r="K49">
            <v>1.67</v>
          </cell>
          <cell r="L49">
            <v>1.67</v>
          </cell>
          <cell r="M49">
            <v>1.67</v>
          </cell>
          <cell r="N49">
            <v>1.67</v>
          </cell>
          <cell r="O49">
            <v>1.67</v>
          </cell>
          <cell r="P49">
            <v>1.67</v>
          </cell>
          <cell r="Q49">
            <v>1.67</v>
          </cell>
          <cell r="R49">
            <v>1.67</v>
          </cell>
          <cell r="S49">
            <v>1.67</v>
          </cell>
          <cell r="T49">
            <v>1.67</v>
          </cell>
          <cell r="U49">
            <v>1.67</v>
          </cell>
          <cell r="V49">
            <v>1.67</v>
          </cell>
          <cell r="W49">
            <v>1.67</v>
          </cell>
          <cell r="X49">
            <v>1.67</v>
          </cell>
          <cell r="Y49">
            <v>1.67</v>
          </cell>
          <cell r="Z49">
            <v>1.67</v>
          </cell>
          <cell r="AA49">
            <v>1.67</v>
          </cell>
          <cell r="AB49">
            <v>1.67</v>
          </cell>
          <cell r="AC49">
            <v>1.67</v>
          </cell>
          <cell r="AD49">
            <v>1.67</v>
          </cell>
          <cell r="AE49">
            <v>1.67</v>
          </cell>
          <cell r="AF49">
            <v>1.67</v>
          </cell>
          <cell r="AG49">
            <v>1.67</v>
          </cell>
          <cell r="AH49">
            <v>1.67</v>
          </cell>
          <cell r="AI49">
            <v>1.67</v>
          </cell>
          <cell r="AJ49">
            <v>1.67</v>
          </cell>
          <cell r="AK49">
            <v>1.67</v>
          </cell>
          <cell r="AL49">
            <v>1.67</v>
          </cell>
          <cell r="AM49">
            <v>1.67</v>
          </cell>
          <cell r="AN49">
            <v>1.67</v>
          </cell>
          <cell r="AO49">
            <v>1.67</v>
          </cell>
          <cell r="AP49">
            <v>1.67</v>
          </cell>
          <cell r="AQ49">
            <v>1.67</v>
          </cell>
          <cell r="AR49">
            <v>1.67</v>
          </cell>
          <cell r="AS49">
            <v>1.67</v>
          </cell>
          <cell r="AT49">
            <v>1.67</v>
          </cell>
          <cell r="AU49">
            <v>1.67</v>
          </cell>
          <cell r="AV49">
            <v>1.67</v>
          </cell>
          <cell r="AW49">
            <v>1.67</v>
          </cell>
          <cell r="AX49">
            <v>1.67</v>
          </cell>
          <cell r="AY49">
            <v>1.67</v>
          </cell>
          <cell r="AZ49">
            <v>1.67</v>
          </cell>
        </row>
        <row r="50">
          <cell r="H50">
            <v>0.219</v>
          </cell>
          <cell r="I50">
            <v>0.219</v>
          </cell>
          <cell r="J50">
            <v>0.219</v>
          </cell>
          <cell r="K50">
            <v>0.224</v>
          </cell>
          <cell r="L50">
            <v>0.224</v>
          </cell>
          <cell r="M50">
            <v>0.224</v>
          </cell>
          <cell r="N50">
            <v>0.224</v>
          </cell>
          <cell r="O50">
            <v>0.224</v>
          </cell>
          <cell r="P50">
            <v>0.224</v>
          </cell>
          <cell r="Q50">
            <v>0.224</v>
          </cell>
          <cell r="R50">
            <v>0.224</v>
          </cell>
          <cell r="S50">
            <v>0.224</v>
          </cell>
          <cell r="T50">
            <v>0.224</v>
          </cell>
          <cell r="U50">
            <v>0.224</v>
          </cell>
          <cell r="V50">
            <v>0.224</v>
          </cell>
          <cell r="W50">
            <v>0.224</v>
          </cell>
          <cell r="X50">
            <v>0.224</v>
          </cell>
          <cell r="Y50">
            <v>0.224</v>
          </cell>
          <cell r="Z50">
            <v>0.224</v>
          </cell>
          <cell r="AA50">
            <v>0.224</v>
          </cell>
          <cell r="AB50">
            <v>0.224</v>
          </cell>
          <cell r="AC50">
            <v>0.224</v>
          </cell>
          <cell r="AD50">
            <v>0.224</v>
          </cell>
          <cell r="AE50">
            <v>0.224</v>
          </cell>
          <cell r="AF50">
            <v>0.224</v>
          </cell>
          <cell r="AG50">
            <v>0.224</v>
          </cell>
          <cell r="AH50">
            <v>0.224</v>
          </cell>
          <cell r="AI50">
            <v>0.224</v>
          </cell>
          <cell r="AJ50">
            <v>0.224</v>
          </cell>
          <cell r="AK50">
            <v>0.224</v>
          </cell>
          <cell r="AL50">
            <v>0.224</v>
          </cell>
          <cell r="AM50">
            <v>0.224</v>
          </cell>
          <cell r="AN50">
            <v>0.224</v>
          </cell>
          <cell r="AO50">
            <v>0.224</v>
          </cell>
          <cell r="AP50">
            <v>0.224</v>
          </cell>
          <cell r="AQ50">
            <v>0.224</v>
          </cell>
          <cell r="AR50">
            <v>0.224</v>
          </cell>
          <cell r="AS50">
            <v>0.224</v>
          </cell>
          <cell r="AT50">
            <v>0.224</v>
          </cell>
          <cell r="AU50">
            <v>0.224</v>
          </cell>
          <cell r="AV50">
            <v>0.224</v>
          </cell>
          <cell r="AW50">
            <v>0.224</v>
          </cell>
          <cell r="AX50">
            <v>0.224</v>
          </cell>
          <cell r="AY50">
            <v>0.224</v>
          </cell>
          <cell r="AZ50">
            <v>0.224</v>
          </cell>
        </row>
      </sheetData>
      <sheetData sheetId="10"/>
      <sheetData sheetId="11"/>
      <sheetData sheetId="12"/>
      <sheetData sheetId="13"/>
      <sheetData sheetId="14"/>
      <sheetData sheetId="15"/>
      <sheetData sheetId="16">
        <row r="10">
          <cell r="L10">
            <v>1.0249999999999999</v>
          </cell>
          <cell r="M10">
            <v>1.02</v>
          </cell>
          <cell r="N10">
            <v>1.02</v>
          </cell>
          <cell r="O10">
            <v>1.02</v>
          </cell>
          <cell r="P10">
            <v>1.02</v>
          </cell>
          <cell r="Q10">
            <v>1.02</v>
          </cell>
          <cell r="R10">
            <v>1.02</v>
          </cell>
          <cell r="S10">
            <v>1.02</v>
          </cell>
          <cell r="T10">
            <v>1.02</v>
          </cell>
          <cell r="U10">
            <v>1.02</v>
          </cell>
          <cell r="V10">
            <v>1.02</v>
          </cell>
          <cell r="W10">
            <v>1.02</v>
          </cell>
          <cell r="X10">
            <v>1.02</v>
          </cell>
          <cell r="Y10">
            <v>1.02</v>
          </cell>
          <cell r="Z10">
            <v>1.02</v>
          </cell>
          <cell r="AA10">
            <v>1.02</v>
          </cell>
          <cell r="AB10">
            <v>1.02</v>
          </cell>
          <cell r="AC10">
            <v>1.02</v>
          </cell>
          <cell r="AD10">
            <v>1.02</v>
          </cell>
          <cell r="AE10">
            <v>1.02</v>
          </cell>
          <cell r="AF10">
            <v>1.02</v>
          </cell>
          <cell r="AG10">
            <v>1.02</v>
          </cell>
          <cell r="AH10">
            <v>1.02</v>
          </cell>
          <cell r="AI10">
            <v>1.02</v>
          </cell>
          <cell r="AJ10">
            <v>1.02</v>
          </cell>
          <cell r="AK10">
            <v>1.02</v>
          </cell>
          <cell r="AL10">
            <v>1.02</v>
          </cell>
          <cell r="AM10">
            <v>1.02</v>
          </cell>
          <cell r="AN10">
            <v>1.02</v>
          </cell>
          <cell r="AO10">
            <v>1.02</v>
          </cell>
          <cell r="AP10">
            <v>1.02</v>
          </cell>
          <cell r="AQ10">
            <v>1.02</v>
          </cell>
          <cell r="AR10">
            <v>1.02</v>
          </cell>
          <cell r="AS10">
            <v>1.02</v>
          </cell>
          <cell r="AT10">
            <v>1.02</v>
          </cell>
          <cell r="AU10">
            <v>1.02</v>
          </cell>
          <cell r="AV10">
            <v>1.02</v>
          </cell>
          <cell r="AW10">
            <v>1.02</v>
          </cell>
          <cell r="AX10">
            <v>1.02</v>
          </cell>
          <cell r="AY10">
            <v>1.02</v>
          </cell>
          <cell r="AZ10">
            <v>1.02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7">
          <cell r="D7" t="str">
            <v>Maya Angelou PCS</v>
          </cell>
        </row>
        <row r="10">
          <cell r="D10">
            <v>15</v>
          </cell>
        </row>
        <row r="18">
          <cell r="H18" t="str">
            <v>SY15-16</v>
          </cell>
          <cell r="I18" t="str">
            <v>Past</v>
          </cell>
        </row>
        <row r="19">
          <cell r="H19" t="str">
            <v>SY16-17</v>
          </cell>
          <cell r="I19" t="str">
            <v>Past</v>
          </cell>
        </row>
        <row r="20">
          <cell r="H20" t="str">
            <v>SY17-18</v>
          </cell>
          <cell r="I20" t="str">
            <v>Past</v>
          </cell>
        </row>
        <row r="21">
          <cell r="H21" t="str">
            <v>SY18-19</v>
          </cell>
          <cell r="I21" t="str">
            <v>Current</v>
          </cell>
        </row>
        <row r="22">
          <cell r="H22" t="str">
            <v>SY19-20</v>
          </cell>
          <cell r="I22" t="str">
            <v>Future</v>
          </cell>
        </row>
        <row r="23">
          <cell r="H23" t="str">
            <v>SY20-21</v>
          </cell>
          <cell r="I23" t="str">
            <v>Future</v>
          </cell>
        </row>
        <row r="24">
          <cell r="H24" t="str">
            <v>SY21-22</v>
          </cell>
          <cell r="I24" t="str">
            <v>Future</v>
          </cell>
        </row>
        <row r="25">
          <cell r="H25" t="str">
            <v>SY22-23</v>
          </cell>
          <cell r="I25" t="str">
            <v>Future</v>
          </cell>
        </row>
        <row r="26">
          <cell r="H26" t="str">
            <v>SY23-24</v>
          </cell>
          <cell r="I26" t="str">
            <v>Future</v>
          </cell>
        </row>
        <row r="27">
          <cell r="H27" t="str">
            <v>SY24-25</v>
          </cell>
          <cell r="I27" t="str">
            <v>Future</v>
          </cell>
        </row>
        <row r="28">
          <cell r="H28" t="str">
            <v>SY25-26</v>
          </cell>
          <cell r="I28" t="str">
            <v>Future</v>
          </cell>
        </row>
        <row r="29">
          <cell r="H29" t="str">
            <v>SY26-27</v>
          </cell>
          <cell r="I29" t="str">
            <v>Future</v>
          </cell>
        </row>
        <row r="30">
          <cell r="H30" t="str">
            <v>SY27-28</v>
          </cell>
          <cell r="I30" t="str">
            <v>Future</v>
          </cell>
        </row>
        <row r="31">
          <cell r="H31" t="str">
            <v>SY28-29</v>
          </cell>
          <cell r="I31" t="str">
            <v>Future</v>
          </cell>
        </row>
        <row r="32">
          <cell r="H32" t="str">
            <v>SY29-30</v>
          </cell>
          <cell r="I32" t="str">
            <v>Future</v>
          </cell>
        </row>
        <row r="33">
          <cell r="H33" t="str">
            <v>SY30-31</v>
          </cell>
          <cell r="I33" t="str">
            <v>Future</v>
          </cell>
        </row>
        <row r="34">
          <cell r="H34" t="str">
            <v>SY31-32</v>
          </cell>
          <cell r="I34" t="str">
            <v>Future</v>
          </cell>
        </row>
        <row r="35">
          <cell r="H35" t="str">
            <v>SY32-33</v>
          </cell>
          <cell r="I35" t="str">
            <v>Future</v>
          </cell>
        </row>
        <row r="36">
          <cell r="H36" t="str">
            <v>SY33-34</v>
          </cell>
          <cell r="I36" t="str">
            <v>Future</v>
          </cell>
        </row>
        <row r="37">
          <cell r="H37" t="str">
            <v>SY34-35</v>
          </cell>
          <cell r="I37" t="str">
            <v>Future</v>
          </cell>
        </row>
        <row r="38">
          <cell r="H38" t="str">
            <v>SY35-36</v>
          </cell>
          <cell r="I38" t="str">
            <v>Future</v>
          </cell>
        </row>
        <row r="39">
          <cell r="H39" t="str">
            <v>SY36-37</v>
          </cell>
          <cell r="I39" t="str">
            <v>Future</v>
          </cell>
        </row>
        <row r="40">
          <cell r="H40" t="str">
            <v>SY37-38</v>
          </cell>
          <cell r="I40" t="str">
            <v>Future</v>
          </cell>
        </row>
        <row r="41">
          <cell r="H41" t="str">
            <v>SY38-39</v>
          </cell>
          <cell r="I41" t="str">
            <v>Future</v>
          </cell>
        </row>
        <row r="42">
          <cell r="H42" t="str">
            <v>SY39-40</v>
          </cell>
          <cell r="I42" t="str">
            <v>Future</v>
          </cell>
        </row>
        <row r="43">
          <cell r="H43" t="str">
            <v>SY40-41</v>
          </cell>
          <cell r="I43" t="str">
            <v>Future</v>
          </cell>
        </row>
        <row r="44">
          <cell r="H44" t="str">
            <v>SY41-42</v>
          </cell>
          <cell r="I44" t="str">
            <v>Future</v>
          </cell>
        </row>
        <row r="45">
          <cell r="H45" t="str">
            <v>SY42-43</v>
          </cell>
          <cell r="I45" t="str">
            <v>Future</v>
          </cell>
        </row>
        <row r="46">
          <cell r="H46" t="str">
            <v>SY43-44</v>
          </cell>
          <cell r="I46" t="str">
            <v>Future</v>
          </cell>
        </row>
        <row r="47">
          <cell r="H47" t="str">
            <v>SY44-45</v>
          </cell>
          <cell r="I47" t="str">
            <v>Future</v>
          </cell>
        </row>
        <row r="48">
          <cell r="H48" t="str">
            <v>SY45-46</v>
          </cell>
          <cell r="I48" t="str">
            <v>Future</v>
          </cell>
        </row>
        <row r="49">
          <cell r="H49" t="str">
            <v>SY46-47</v>
          </cell>
          <cell r="I49" t="str">
            <v>Future</v>
          </cell>
        </row>
        <row r="50">
          <cell r="H50" t="str">
            <v>SY47-48</v>
          </cell>
          <cell r="I50" t="str">
            <v>Future</v>
          </cell>
        </row>
        <row r="51">
          <cell r="H51" t="str">
            <v>SY48-49</v>
          </cell>
          <cell r="I51" t="str">
            <v>Future</v>
          </cell>
        </row>
        <row r="52">
          <cell r="H52" t="str">
            <v>SY49-50</v>
          </cell>
          <cell r="I52" t="str">
            <v>Future</v>
          </cell>
        </row>
        <row r="53">
          <cell r="H53" t="str">
            <v>SY50-51</v>
          </cell>
          <cell r="I53" t="str">
            <v>Future</v>
          </cell>
        </row>
        <row r="54">
          <cell r="H54" t="str">
            <v>SY51-52</v>
          </cell>
          <cell r="I54" t="str">
            <v>Future</v>
          </cell>
        </row>
        <row r="55">
          <cell r="H55" t="str">
            <v>SY52-53</v>
          </cell>
          <cell r="I55" t="str">
            <v>Future</v>
          </cell>
        </row>
        <row r="56">
          <cell r="H56" t="str">
            <v>SY53-54</v>
          </cell>
          <cell r="I56" t="str">
            <v>Future</v>
          </cell>
        </row>
        <row r="57">
          <cell r="H57" t="str">
            <v>SY54-55</v>
          </cell>
          <cell r="I57" t="str">
            <v>Future</v>
          </cell>
        </row>
        <row r="58">
          <cell r="H58" t="str">
            <v>SY55-56</v>
          </cell>
          <cell r="I58" t="str">
            <v>Future</v>
          </cell>
        </row>
        <row r="59">
          <cell r="H59" t="str">
            <v>SY56-57</v>
          </cell>
          <cell r="I59" t="str">
            <v>Future</v>
          </cell>
        </row>
        <row r="60">
          <cell r="H60" t="str">
            <v>SY57-58</v>
          </cell>
          <cell r="I60" t="str">
            <v>Future</v>
          </cell>
        </row>
        <row r="61">
          <cell r="H61" t="str">
            <v>SY58-59</v>
          </cell>
          <cell r="I61" t="str">
            <v>Future</v>
          </cell>
        </row>
        <row r="62">
          <cell r="H62" t="str">
            <v>SY59-60</v>
          </cell>
          <cell r="I62" t="str">
            <v>Future</v>
          </cell>
        </row>
      </sheetData>
      <sheetData sheetId="35"/>
      <sheetData sheetId="36">
        <row r="4">
          <cell r="H4" t="str">
            <v>?</v>
          </cell>
        </row>
        <row r="5">
          <cell r="D5" t="str">
            <v>Act</v>
          </cell>
          <cell r="E5" t="str">
            <v>Description</v>
          </cell>
          <cell r="F5" t="str">
            <v>MapEdOps</v>
          </cell>
          <cell r="G5" t="str">
            <v>MapAuth</v>
          </cell>
          <cell r="H5" t="str">
            <v>MapRecon</v>
          </cell>
          <cell r="I5" t="str">
            <v>MapCashFlow</v>
          </cell>
          <cell r="J5" t="str">
            <v>Function</v>
          </cell>
          <cell r="K5" t="str">
            <v>Object</v>
          </cell>
          <cell r="L5" t="str">
            <v>Fund</v>
          </cell>
          <cell r="M5" t="str">
            <v>Loc</v>
          </cell>
          <cell r="N5" t="str">
            <v>Block Location</v>
          </cell>
          <cell r="O5" t="str">
            <v>Default Block Type</v>
          </cell>
        </row>
        <row r="8">
          <cell r="D8" t="str">
            <v>1000 · Operating</v>
          </cell>
          <cell r="F8" t="str">
            <v>01 Cash and Cash Equivalents</v>
          </cell>
          <cell r="G8" t="str">
            <v>01 Cash and Cash Equivalents</v>
          </cell>
          <cell r="H8" t="str">
            <v>Cash</v>
          </cell>
          <cell r="I8" t="str">
            <v>00 Cash</v>
          </cell>
          <cell r="J8" t="str">
            <v>100 Instruction</v>
          </cell>
          <cell r="K8" t="str">
            <v>100 Object</v>
          </cell>
          <cell r="L8" t="str">
            <v>1 Instruction</v>
          </cell>
          <cell r="M8" t="str">
            <v>Site 1</v>
          </cell>
        </row>
        <row r="9">
          <cell r="D9" t="str">
            <v>1003 · SunTrust - Reserves x1588</v>
          </cell>
          <cell r="F9" t="str">
            <v>01 Cash and Cash Equivalents</v>
          </cell>
          <cell r="G9" t="str">
            <v>01 Cash and Cash Equivalents</v>
          </cell>
          <cell r="H9" t="str">
            <v>Cash</v>
          </cell>
          <cell r="I9" t="str">
            <v>00 Cash</v>
          </cell>
          <cell r="J9" t="str">
            <v>100 Instruction</v>
          </cell>
          <cell r="K9" t="str">
            <v>100 Object</v>
          </cell>
          <cell r="L9" t="str">
            <v>1 Instruction</v>
          </cell>
          <cell r="M9" t="str">
            <v>Site 1</v>
          </cell>
        </row>
        <row r="10">
          <cell r="D10" t="str">
            <v>1002 · TD Bank</v>
          </cell>
          <cell r="F10" t="str">
            <v>01 Cash and Cash Equivalents</v>
          </cell>
          <cell r="G10" t="str">
            <v>01 Cash and Cash Equivalents</v>
          </cell>
          <cell r="H10" t="str">
            <v>Cash</v>
          </cell>
          <cell r="I10" t="str">
            <v>00 Cash</v>
          </cell>
          <cell r="J10" t="str">
            <v>100 Instruction</v>
          </cell>
          <cell r="K10" t="str">
            <v>100 Object</v>
          </cell>
          <cell r="L10" t="str">
            <v>1 Instruction</v>
          </cell>
          <cell r="M10" t="str">
            <v>Site 1</v>
          </cell>
        </row>
        <row r="11">
          <cell r="D11" t="str">
            <v>1001 · SunTrust Rent Reserve x1603</v>
          </cell>
          <cell r="F11" t="str">
            <v>01 Cash and Cash Equivalents</v>
          </cell>
          <cell r="G11" t="str">
            <v>01 Cash and Cash Equivalents</v>
          </cell>
          <cell r="H11" t="str">
            <v>Cash</v>
          </cell>
          <cell r="I11" t="str">
            <v>00 Cash</v>
          </cell>
          <cell r="J11" t="str">
            <v>100 Instruction</v>
          </cell>
          <cell r="K11" t="str">
            <v>100 Object</v>
          </cell>
          <cell r="L11" t="str">
            <v>1 Instruction</v>
          </cell>
          <cell r="M11" t="str">
            <v>Site 1</v>
          </cell>
        </row>
        <row r="12">
          <cell r="D12" t="str">
            <v>1010 · Federal grants</v>
          </cell>
          <cell r="F12" t="str">
            <v>01 Cash and Cash Equivalents</v>
          </cell>
          <cell r="G12" t="str">
            <v>01 Cash and Cash Equivalents</v>
          </cell>
          <cell r="H12" t="str">
            <v>Cash</v>
          </cell>
          <cell r="I12" t="str">
            <v>00 Cash</v>
          </cell>
          <cell r="J12" t="str">
            <v>100 Instruction</v>
          </cell>
          <cell r="K12" t="str">
            <v>100 Object</v>
          </cell>
          <cell r="L12" t="str">
            <v>1 Instruction</v>
          </cell>
          <cell r="M12" t="str">
            <v>Site 1</v>
          </cell>
        </row>
        <row r="13">
          <cell r="D13" t="str">
            <v>1020 · Savings</v>
          </cell>
          <cell r="F13" t="str">
            <v>01 Cash and Cash Equivalents</v>
          </cell>
          <cell r="G13" t="str">
            <v>01 Cash and Cash Equivalents</v>
          </cell>
          <cell r="H13" t="str">
            <v>Cash</v>
          </cell>
          <cell r="I13" t="str">
            <v>00 Cash</v>
          </cell>
          <cell r="J13" t="str">
            <v>100 Instruction</v>
          </cell>
          <cell r="K13" t="str">
            <v>100 Object</v>
          </cell>
          <cell r="L13" t="str">
            <v>1 Instruction</v>
          </cell>
          <cell r="M13" t="str">
            <v>Site 1</v>
          </cell>
        </row>
        <row r="14">
          <cell r="D14" t="str">
            <v>1030 · Certificate of deposit</v>
          </cell>
          <cell r="F14" t="str">
            <v>01 Cash and Cash Equivalents</v>
          </cell>
          <cell r="G14" t="str">
            <v>01 Cash and Cash Equivalents</v>
          </cell>
          <cell r="H14" t="str">
            <v>Cash</v>
          </cell>
          <cell r="I14" t="str">
            <v>00 Cash</v>
          </cell>
          <cell r="J14" t="str">
            <v>100 Instruction</v>
          </cell>
          <cell r="K14" t="str">
            <v>100 Object</v>
          </cell>
          <cell r="L14" t="str">
            <v>1 Instruction</v>
          </cell>
          <cell r="M14" t="str">
            <v>Site 1</v>
          </cell>
        </row>
        <row r="15">
          <cell r="D15" t="str">
            <v>1040 · Investment accounts</v>
          </cell>
          <cell r="F15" t="str">
            <v>01 Cash and Cash Equivalents</v>
          </cell>
          <cell r="G15" t="str">
            <v>01 Cash and Cash Equivalents</v>
          </cell>
          <cell r="H15" t="str">
            <v>Cash</v>
          </cell>
          <cell r="I15" t="str">
            <v>00 Cash</v>
          </cell>
          <cell r="J15" t="str">
            <v>100 Instruction</v>
          </cell>
          <cell r="K15" t="str">
            <v>100 Object</v>
          </cell>
          <cell r="L15" t="str">
            <v>1 Instruction</v>
          </cell>
          <cell r="M15" t="str">
            <v>Site 1</v>
          </cell>
        </row>
        <row r="16">
          <cell r="D16" t="str">
            <v>1050 · Petty cash</v>
          </cell>
          <cell r="F16" t="str">
            <v>01 Cash and Cash Equivalents</v>
          </cell>
          <cell r="G16" t="str">
            <v>01 Cash and Cash Equivalents</v>
          </cell>
          <cell r="H16" t="str">
            <v>Cash</v>
          </cell>
          <cell r="I16" t="str">
            <v>00 Cash</v>
          </cell>
          <cell r="J16" t="str">
            <v>100 Instruction</v>
          </cell>
          <cell r="K16" t="str">
            <v>100 Object</v>
          </cell>
          <cell r="L16" t="str">
            <v>1 Instruction</v>
          </cell>
          <cell r="M16" t="str">
            <v>Site 1</v>
          </cell>
        </row>
        <row r="17">
          <cell r="D17" t="str">
            <v>1099 · AnyBill Transfer</v>
          </cell>
          <cell r="F17" t="str">
            <v>01 Cash and Cash Equivalents</v>
          </cell>
          <cell r="G17" t="str">
            <v>01 Cash and Cash Equivalents</v>
          </cell>
          <cell r="H17" t="str">
            <v>Cash</v>
          </cell>
          <cell r="I17" t="str">
            <v>00 Cash</v>
          </cell>
          <cell r="J17" t="str">
            <v>100 Instruction</v>
          </cell>
          <cell r="K17" t="str">
            <v>100 Object</v>
          </cell>
          <cell r="L17" t="str">
            <v>1 Instruction</v>
          </cell>
          <cell r="M17" t="str">
            <v>Site 1</v>
          </cell>
        </row>
        <row r="19">
          <cell r="D19" t="str">
            <v>1100 · Accounts receivable</v>
          </cell>
          <cell r="E19" t="str">
            <v>For QBO clients, only A/R account. For QBD clients, A/R for per-pupil funding.</v>
          </cell>
          <cell r="F19" t="str">
            <v>02 Accounts Receivable</v>
          </cell>
          <cell r="G19" t="str">
            <v>02 Accounts Receivables</v>
          </cell>
          <cell r="H19" t="str">
            <v>Working Capital</v>
          </cell>
          <cell r="I19" t="str">
            <v>04 Other Operating Activities</v>
          </cell>
          <cell r="J19" t="str">
            <v>100 Instruction</v>
          </cell>
          <cell r="K19" t="str">
            <v>100 Object</v>
          </cell>
          <cell r="L19" t="str">
            <v>1 Instruction</v>
          </cell>
          <cell r="M19" t="str">
            <v>Site 1</v>
          </cell>
          <cell r="N19" t="str">
            <v>None</v>
          </cell>
          <cell r="O19" t="str">
            <v>None</v>
          </cell>
        </row>
        <row r="20">
          <cell r="D20" t="str">
            <v>1120 · Other local receivable</v>
          </cell>
          <cell r="E20" t="str">
            <v>A/R for HSA, OSSE grants</v>
          </cell>
          <cell r="F20" t="str">
            <v>02 Accounts Receivable</v>
          </cell>
          <cell r="G20" t="str">
            <v>02 Accounts Receivables</v>
          </cell>
          <cell r="H20" t="str">
            <v>Working Capital</v>
          </cell>
          <cell r="I20" t="str">
            <v>04 Other Operating Activities</v>
          </cell>
          <cell r="J20" t="str">
            <v>100 Instruction</v>
          </cell>
          <cell r="K20" t="str">
            <v>100 Object</v>
          </cell>
          <cell r="L20" t="str">
            <v>1 Instruction</v>
          </cell>
          <cell r="M20" t="str">
            <v>Site 1</v>
          </cell>
          <cell r="N20" t="str">
            <v>None</v>
          </cell>
          <cell r="O20" t="str">
            <v>None</v>
          </cell>
        </row>
        <row r="22">
          <cell r="D22" t="str">
            <v>1200 · NCLB receivable</v>
          </cell>
          <cell r="E22" t="str">
            <v>A/R for NCLB</v>
          </cell>
          <cell r="F22" t="str">
            <v>02 Accounts Receivable</v>
          </cell>
          <cell r="G22" t="str">
            <v>02 Accounts Receivables</v>
          </cell>
          <cell r="H22" t="str">
            <v>Working Capital</v>
          </cell>
          <cell r="I22" t="str">
            <v>04 Other Operating Activities</v>
          </cell>
          <cell r="J22" t="str">
            <v>100 Instruction</v>
          </cell>
          <cell r="K22" t="str">
            <v>100 Object</v>
          </cell>
          <cell r="L22" t="str">
            <v>1 Instruction</v>
          </cell>
          <cell r="M22" t="str">
            <v>Site 1</v>
          </cell>
          <cell r="N22" t="str">
            <v>None</v>
          </cell>
          <cell r="O22" t="str">
            <v>None</v>
          </cell>
        </row>
        <row r="23">
          <cell r="D23" t="str">
            <v>1298 · Due from SFF</v>
          </cell>
          <cell r="E23" t="str">
            <v>A/R for NCLB</v>
          </cell>
          <cell r="F23" t="str">
            <v>02 Accounts Receivable</v>
          </cell>
          <cell r="G23" t="str">
            <v>02 Accounts Receivables</v>
          </cell>
          <cell r="H23" t="str">
            <v>Working Capital</v>
          </cell>
          <cell r="I23" t="str">
            <v>04 Other Operating Activities</v>
          </cell>
          <cell r="J23" t="str">
            <v>100 Instruction</v>
          </cell>
          <cell r="K23" t="str">
            <v>100 Object</v>
          </cell>
          <cell r="L23" t="str">
            <v>1 Instruction</v>
          </cell>
          <cell r="M23" t="str">
            <v>Site 1</v>
          </cell>
          <cell r="N23" t="str">
            <v>None</v>
          </cell>
          <cell r="O23" t="str">
            <v>None</v>
          </cell>
        </row>
        <row r="24">
          <cell r="D24" t="str">
            <v>1299 · Due from MAPCS</v>
          </cell>
          <cell r="E24" t="str">
            <v>A/R for NCLB</v>
          </cell>
          <cell r="F24" t="str">
            <v>02 Accounts Receivable</v>
          </cell>
          <cell r="G24" t="str">
            <v>02 Accounts Receivables</v>
          </cell>
          <cell r="H24" t="str">
            <v>Working Capital</v>
          </cell>
          <cell r="I24" t="str">
            <v>04 Other Operating Activities</v>
          </cell>
          <cell r="J24" t="str">
            <v>100 Instruction</v>
          </cell>
          <cell r="K24" t="str">
            <v>100 Object</v>
          </cell>
          <cell r="L24" t="str">
            <v>1 Instruction</v>
          </cell>
          <cell r="M24" t="str">
            <v>Site 1</v>
          </cell>
          <cell r="N24" t="str">
            <v>None</v>
          </cell>
          <cell r="O24" t="str">
            <v>None</v>
          </cell>
        </row>
        <row r="25">
          <cell r="D25" t="str">
            <v>1296 · Loan Receivable - ST</v>
          </cell>
          <cell r="E25" t="str">
            <v>A/R for NCLB</v>
          </cell>
          <cell r="F25" t="str">
            <v>02 Accounts Receivable</v>
          </cell>
          <cell r="G25" t="str">
            <v>02 Accounts Receivables</v>
          </cell>
          <cell r="H25" t="str">
            <v>Working Capital</v>
          </cell>
          <cell r="I25" t="str">
            <v>04 Other Operating Activities</v>
          </cell>
          <cell r="J25" t="str">
            <v>100 Instruction</v>
          </cell>
          <cell r="K25" t="str">
            <v>100 Object</v>
          </cell>
          <cell r="L25" t="str">
            <v>1 Instruction</v>
          </cell>
          <cell r="M25" t="str">
            <v>Site 1</v>
          </cell>
          <cell r="N25" t="str">
            <v>None</v>
          </cell>
          <cell r="O25" t="str">
            <v>None</v>
          </cell>
        </row>
        <row r="26">
          <cell r="D26" t="str">
            <v>1250 · E-rate prog receivable</v>
          </cell>
          <cell r="E26" t="str">
            <v>A/R for NCLB</v>
          </cell>
          <cell r="F26" t="str">
            <v>02 Accounts Receivable</v>
          </cell>
          <cell r="G26" t="str">
            <v>02 Accounts Receivables</v>
          </cell>
          <cell r="H26" t="str">
            <v>Working Capital</v>
          </cell>
          <cell r="I26" t="str">
            <v>04 Other Operating Activities</v>
          </cell>
          <cell r="J26" t="str">
            <v>100 Instruction</v>
          </cell>
          <cell r="K26" t="str">
            <v>100 Object</v>
          </cell>
          <cell r="L26" t="str">
            <v>1 Instruction</v>
          </cell>
          <cell r="M26" t="str">
            <v>Site 1</v>
          </cell>
          <cell r="N26" t="str">
            <v>None</v>
          </cell>
          <cell r="O26" t="str">
            <v>None</v>
          </cell>
        </row>
        <row r="27">
          <cell r="D27" t="str">
            <v>1201 · IDEA receivable</v>
          </cell>
          <cell r="E27" t="str">
            <v>A/R for IDEA</v>
          </cell>
          <cell r="F27" t="str">
            <v>02 Accounts Receivable</v>
          </cell>
          <cell r="G27" t="str">
            <v>02 Accounts Receivables</v>
          </cell>
          <cell r="H27" t="str">
            <v>Working Capital</v>
          </cell>
          <cell r="I27" t="str">
            <v>04 Other Operating Activities</v>
          </cell>
          <cell r="J27" t="str">
            <v>100 Instruction</v>
          </cell>
          <cell r="K27" t="str">
            <v>100 Object</v>
          </cell>
          <cell r="L27" t="str">
            <v>1 Instruction</v>
          </cell>
          <cell r="M27" t="str">
            <v>Site 1</v>
          </cell>
          <cell r="N27" t="str">
            <v>None</v>
          </cell>
          <cell r="O27" t="str">
            <v>None</v>
          </cell>
        </row>
        <row r="28">
          <cell r="D28" t="str">
            <v>1210 · Title Vb receivable</v>
          </cell>
          <cell r="E28" t="str">
            <v>A/R for Title Vb</v>
          </cell>
          <cell r="F28" t="str">
            <v>02 Accounts Receivable</v>
          </cell>
          <cell r="G28" t="str">
            <v>02 Accounts Receivables</v>
          </cell>
          <cell r="H28" t="str">
            <v>Working Capital</v>
          </cell>
          <cell r="I28" t="str">
            <v>04 Other Operating Activities</v>
          </cell>
          <cell r="J28" t="str">
            <v>100 Instruction</v>
          </cell>
          <cell r="K28" t="str">
            <v>100 Object</v>
          </cell>
          <cell r="L28" t="str">
            <v>1 Instruction</v>
          </cell>
          <cell r="M28" t="str">
            <v>Site 1</v>
          </cell>
          <cell r="N28" t="str">
            <v>None</v>
          </cell>
          <cell r="O28" t="str">
            <v>None</v>
          </cell>
        </row>
        <row r="29">
          <cell r="D29" t="str">
            <v>1220 · Supplemental grants receivable</v>
          </cell>
          <cell r="E29" t="str">
            <v>Do not use</v>
          </cell>
          <cell r="F29" t="str">
            <v>02 Accounts Receivable</v>
          </cell>
          <cell r="G29" t="str">
            <v>02 Accounts Receivables</v>
          </cell>
          <cell r="H29" t="str">
            <v>Working Capital</v>
          </cell>
          <cell r="I29" t="str">
            <v>04 Other Operating Activities</v>
          </cell>
          <cell r="J29" t="str">
            <v>100 Instruction</v>
          </cell>
          <cell r="K29" t="str">
            <v>100 Object</v>
          </cell>
          <cell r="L29" t="str">
            <v>1 Instruction</v>
          </cell>
          <cell r="M29" t="str">
            <v>Site 1</v>
          </cell>
          <cell r="N29" t="str">
            <v>None</v>
          </cell>
          <cell r="O29" t="str">
            <v>None</v>
          </cell>
        </row>
        <row r="30">
          <cell r="D30" t="str">
            <v>1230 · Comp federal grants receivable</v>
          </cell>
          <cell r="E30" t="str">
            <v>A/R for OSSE grants such Replication, SOAR, Best Practice</v>
          </cell>
          <cell r="F30" t="str">
            <v>02 Accounts Receivable</v>
          </cell>
          <cell r="G30" t="str">
            <v>02 Accounts Receivables</v>
          </cell>
          <cell r="H30" t="str">
            <v>Working Capital</v>
          </cell>
          <cell r="I30" t="str">
            <v>04 Other Operating Activities</v>
          </cell>
          <cell r="J30" t="str">
            <v>100 Instruction</v>
          </cell>
          <cell r="K30" t="str">
            <v>100 Object</v>
          </cell>
          <cell r="L30" t="str">
            <v>1 Instruction</v>
          </cell>
          <cell r="M30" t="str">
            <v>Site 1</v>
          </cell>
          <cell r="N30" t="str">
            <v>None</v>
          </cell>
          <cell r="O30" t="str">
            <v>None</v>
          </cell>
        </row>
        <row r="31">
          <cell r="D31" t="str">
            <v>1240 · National food prog receivable</v>
          </cell>
          <cell r="E31" t="str">
            <v>A/R for NSLP and other food programs</v>
          </cell>
          <cell r="F31" t="str">
            <v>02 Accounts Receivable</v>
          </cell>
          <cell r="G31" t="str">
            <v>02 Accounts Receivables</v>
          </cell>
          <cell r="H31" t="str">
            <v>Working Capital</v>
          </cell>
          <cell r="I31" t="str">
            <v>04 Other Operating Activities</v>
          </cell>
          <cell r="J31" t="str">
            <v>100 Instruction</v>
          </cell>
          <cell r="K31" t="str">
            <v>100 Object</v>
          </cell>
          <cell r="L31" t="str">
            <v>1 Instruction</v>
          </cell>
          <cell r="M31" t="str">
            <v>Site 1</v>
          </cell>
          <cell r="N31" t="str">
            <v>None</v>
          </cell>
          <cell r="O31" t="str">
            <v>None</v>
          </cell>
        </row>
        <row r="33">
          <cell r="D33" t="str">
            <v>1300 · Grants receivable</v>
          </cell>
          <cell r="E33" t="str">
            <v>A/R for grants</v>
          </cell>
          <cell r="F33" t="str">
            <v>02 Accounts Receivable</v>
          </cell>
          <cell r="G33" t="str">
            <v>02 Accounts Receivables</v>
          </cell>
          <cell r="H33" t="str">
            <v>Working Capital</v>
          </cell>
          <cell r="I33" t="str">
            <v>04 Other Operating Activities</v>
          </cell>
          <cell r="J33" t="str">
            <v>100 Instruction</v>
          </cell>
          <cell r="K33" t="str">
            <v>100 Object</v>
          </cell>
          <cell r="L33" t="str">
            <v>1 Instruction</v>
          </cell>
          <cell r="M33" t="str">
            <v>Site 1</v>
          </cell>
          <cell r="N33" t="str">
            <v>None</v>
          </cell>
          <cell r="O33" t="str">
            <v>None</v>
          </cell>
        </row>
        <row r="34">
          <cell r="D34" t="str">
            <v>1310 · Discounts on long-term grants</v>
          </cell>
          <cell r="E34" t="str">
            <v>A contra account to discount long-term grants paid in installments for the time value of money (Present Value). This is amortized using the interest method over the life of the grant.</v>
          </cell>
          <cell r="F34" t="str">
            <v>02 Accounts Receivable</v>
          </cell>
          <cell r="G34" t="str">
            <v>02 Accounts Receivables</v>
          </cell>
          <cell r="H34" t="str">
            <v>Working Capital</v>
          </cell>
          <cell r="I34" t="str">
            <v>04 Other Operating Activities</v>
          </cell>
          <cell r="J34" t="str">
            <v>100 Instruction</v>
          </cell>
          <cell r="K34" t="str">
            <v>100 Object</v>
          </cell>
          <cell r="L34" t="str">
            <v>1 Instruction</v>
          </cell>
          <cell r="M34" t="str">
            <v>Site 1</v>
          </cell>
          <cell r="N34" t="str">
            <v>None</v>
          </cell>
          <cell r="O34" t="str">
            <v>None</v>
          </cell>
        </row>
        <row r="35">
          <cell r="D35" t="str">
            <v>1320 · Pledges receivable</v>
          </cell>
          <cell r="E35" t="str">
            <v>A/R for pledges</v>
          </cell>
          <cell r="F35" t="str">
            <v>02 Accounts Receivable</v>
          </cell>
          <cell r="G35" t="str">
            <v>02 Accounts Receivables</v>
          </cell>
          <cell r="H35" t="str">
            <v>Working Capital</v>
          </cell>
          <cell r="I35" t="str">
            <v>04 Other Operating Activities</v>
          </cell>
          <cell r="J35" t="str">
            <v>100 Instruction</v>
          </cell>
          <cell r="K35" t="str">
            <v>100 Object</v>
          </cell>
          <cell r="L35" t="str">
            <v>1 Instruction</v>
          </cell>
          <cell r="M35" t="str">
            <v>Site 1</v>
          </cell>
          <cell r="N35" t="str">
            <v>None</v>
          </cell>
          <cell r="O35" t="str">
            <v>None</v>
          </cell>
        </row>
        <row r="36">
          <cell r="D36" t="str">
            <v>1330 · Allowance for doubtful pledges</v>
          </cell>
          <cell r="F36" t="str">
            <v>02 Accounts Receivable</v>
          </cell>
          <cell r="G36" t="str">
            <v>02 Accounts Receivables</v>
          </cell>
          <cell r="H36" t="str">
            <v>Working Capital</v>
          </cell>
          <cell r="I36" t="str">
            <v>04 Other Operating Activities</v>
          </cell>
          <cell r="J36" t="str">
            <v>100 Instruction</v>
          </cell>
          <cell r="K36" t="str">
            <v>100 Object</v>
          </cell>
          <cell r="L36" t="str">
            <v>1 Instruction</v>
          </cell>
          <cell r="M36" t="str">
            <v>Site 1</v>
          </cell>
          <cell r="N36" t="str">
            <v>None</v>
          </cell>
          <cell r="O36" t="str">
            <v>None</v>
          </cell>
        </row>
        <row r="37">
          <cell r="D37" t="str">
            <v>1340 · Discounts for long-term pledges</v>
          </cell>
          <cell r="F37" t="str">
            <v>02 Accounts Receivable</v>
          </cell>
          <cell r="G37" t="str">
            <v>02 Accounts Receivables</v>
          </cell>
          <cell r="H37" t="str">
            <v>Working Capital</v>
          </cell>
          <cell r="I37" t="str">
            <v>04 Other Operating Activities</v>
          </cell>
          <cell r="J37" t="str">
            <v>100 Instruction</v>
          </cell>
          <cell r="K37" t="str">
            <v>100 Object</v>
          </cell>
          <cell r="L37" t="str">
            <v>1 Instruction</v>
          </cell>
          <cell r="M37" t="str">
            <v>Site 1</v>
          </cell>
          <cell r="N37" t="str">
            <v>None</v>
          </cell>
          <cell r="O37" t="str">
            <v>None</v>
          </cell>
        </row>
        <row r="38">
          <cell r="D38" t="str">
            <v>1350 · Paid lunch receivable</v>
          </cell>
          <cell r="E38" t="str">
            <v>A/R for paid lunch from students/parent.</v>
          </cell>
          <cell r="F38" t="str">
            <v>02 Accounts Receivable</v>
          </cell>
          <cell r="G38" t="str">
            <v>02 Accounts Receivables</v>
          </cell>
          <cell r="H38" t="str">
            <v>Working Capital</v>
          </cell>
          <cell r="I38" t="str">
            <v>04 Other Operating Activities</v>
          </cell>
          <cell r="J38" t="str">
            <v>100 Instruction</v>
          </cell>
          <cell r="K38" t="str">
            <v>100 Object</v>
          </cell>
          <cell r="L38" t="str">
            <v>1 Instruction</v>
          </cell>
          <cell r="M38" t="str">
            <v>Site 1</v>
          </cell>
          <cell r="N38" t="str">
            <v>None</v>
          </cell>
          <cell r="O38" t="str">
            <v>None</v>
          </cell>
        </row>
        <row r="39">
          <cell r="D39" t="str">
            <v>1380 · Other receivable</v>
          </cell>
          <cell r="E39" t="str">
            <v>A/R for revenue not categorized elsewhere. Ex: rent receivable</v>
          </cell>
          <cell r="F39" t="str">
            <v>02 Accounts Receivable</v>
          </cell>
          <cell r="G39" t="str">
            <v>02 Accounts Receivables</v>
          </cell>
          <cell r="H39" t="str">
            <v>Working Capital</v>
          </cell>
          <cell r="I39" t="str">
            <v>04 Other Operating Activities</v>
          </cell>
          <cell r="J39" t="str">
            <v>100 Instruction</v>
          </cell>
          <cell r="K39" t="str">
            <v>100 Object</v>
          </cell>
          <cell r="L39" t="str">
            <v>1 Instruction</v>
          </cell>
          <cell r="M39" t="str">
            <v>Site 1</v>
          </cell>
          <cell r="N39" t="str">
            <v>None</v>
          </cell>
          <cell r="O39" t="str">
            <v>None</v>
          </cell>
        </row>
        <row r="40">
          <cell r="D40" t="str">
            <v>1385 · Accrued Interest Receivable</v>
          </cell>
          <cell r="E40" t="str">
            <v>A/R for revenue not categorized elsewhere. Ex: rent receivable</v>
          </cell>
          <cell r="F40" t="str">
            <v>02 Accounts Receivable</v>
          </cell>
          <cell r="G40" t="str">
            <v>02 Accounts Receivables</v>
          </cell>
          <cell r="H40" t="str">
            <v>Working Capital</v>
          </cell>
          <cell r="I40" t="str">
            <v>04 Other Operating Activities</v>
          </cell>
          <cell r="J40" t="str">
            <v>100 Instruction</v>
          </cell>
          <cell r="K40" t="str">
            <v>100 Object</v>
          </cell>
          <cell r="L40" t="str">
            <v>1 Instruction</v>
          </cell>
          <cell r="M40" t="str">
            <v>Site 1</v>
          </cell>
          <cell r="N40" t="str">
            <v>None</v>
          </cell>
          <cell r="O40" t="str">
            <v>None</v>
          </cell>
        </row>
        <row r="41">
          <cell r="D41" t="str">
            <v>1399 · Undeposited Funds</v>
          </cell>
          <cell r="E41" t="str">
            <v>Quickbooks desktop account, do not use</v>
          </cell>
          <cell r="F41" t="str">
            <v>02 Accounts Receivable</v>
          </cell>
          <cell r="G41" t="str">
            <v>02 Accounts Receivables</v>
          </cell>
          <cell r="H41" t="str">
            <v>Working Capital</v>
          </cell>
          <cell r="I41" t="str">
            <v>04 Other Operating Activities</v>
          </cell>
          <cell r="J41" t="str">
            <v>100 Instruction</v>
          </cell>
          <cell r="K41" t="str">
            <v>100 Object</v>
          </cell>
          <cell r="L41" t="str">
            <v>1 Instruction</v>
          </cell>
          <cell r="M41" t="str">
            <v>Site 1</v>
          </cell>
          <cell r="N41" t="str">
            <v>None</v>
          </cell>
          <cell r="O41" t="str">
            <v>None</v>
          </cell>
        </row>
        <row r="43">
          <cell r="D43" t="str">
            <v>1400 · Prepaid expenses</v>
          </cell>
          <cell r="E43" t="str">
            <v>Prepaid expenses. For schools that need to submit quarterly financials to bank, only record prepaid for a current fiscal year expense that is above $12k. Otherwise, only use this account as we approach year end. This account should be reconciled monthly.</v>
          </cell>
          <cell r="F43" t="str">
            <v>03 Other Current Assets</v>
          </cell>
          <cell r="G43" t="str">
            <v>03 Prepaid Expenses</v>
          </cell>
          <cell r="H43" t="str">
            <v>Working Capital</v>
          </cell>
          <cell r="I43" t="str">
            <v>04 Other Operating Activities</v>
          </cell>
          <cell r="J43" t="str">
            <v>100 Instruction</v>
          </cell>
          <cell r="K43" t="str">
            <v>100 Object</v>
          </cell>
          <cell r="L43" t="str">
            <v>1 Instruction</v>
          </cell>
          <cell r="M43" t="str">
            <v>Site 1</v>
          </cell>
          <cell r="N43" t="str">
            <v>None</v>
          </cell>
          <cell r="O43" t="str">
            <v>None</v>
          </cell>
        </row>
        <row r="44">
          <cell r="D44" t="str">
            <v>1450 · Seeds For Success Investment</v>
          </cell>
          <cell r="E44" t="str">
            <v>Prepaid expenses. For schools that need to submit quarterly financials to bank, only record prepaid for a current fiscal year expense that is above $12k. Otherwise, only use this account as we approach year end. This account should be reconciled monthly.</v>
          </cell>
          <cell r="F44" t="str">
            <v>03 Other Current Assets</v>
          </cell>
          <cell r="G44" t="str">
            <v>03 Prepaid Expenses</v>
          </cell>
          <cell r="H44" t="str">
            <v>Working Capital</v>
          </cell>
          <cell r="I44" t="str">
            <v>04 Other Operating Activities</v>
          </cell>
          <cell r="J44" t="str">
            <v>100 Instruction</v>
          </cell>
          <cell r="K44" t="str">
            <v>100 Object</v>
          </cell>
          <cell r="L44" t="str">
            <v>1 Instruction</v>
          </cell>
          <cell r="M44" t="str">
            <v>Site 1</v>
          </cell>
          <cell r="N44" t="str">
            <v>None</v>
          </cell>
          <cell r="O44" t="str">
            <v>None</v>
          </cell>
        </row>
        <row r="45">
          <cell r="D45" t="str">
            <v>1410 · Deposits</v>
          </cell>
          <cell r="E45" t="str">
            <v>Deposits on fixed assets, utilities contracts, etc. This account should be reconciled monthly.</v>
          </cell>
          <cell r="F45" t="str">
            <v>03 Other Current Assets</v>
          </cell>
          <cell r="G45" t="str">
            <v>04 Other Current Assets</v>
          </cell>
          <cell r="H45" t="str">
            <v>Working Capital</v>
          </cell>
          <cell r="I45" t="str">
            <v>04 Other Operating Activities</v>
          </cell>
          <cell r="J45" t="str">
            <v>100 Instruction</v>
          </cell>
          <cell r="K45" t="str">
            <v>100 Object</v>
          </cell>
          <cell r="L45" t="str">
            <v>1 Instruction</v>
          </cell>
          <cell r="M45" t="str">
            <v>Site 1</v>
          </cell>
          <cell r="N45" t="str">
            <v>None</v>
          </cell>
          <cell r="O45" t="str">
            <v>None</v>
          </cell>
        </row>
        <row r="46">
          <cell r="D46" t="str">
            <v>1420 · Deferred rent asset</v>
          </cell>
          <cell r="E46">
            <v>0</v>
          </cell>
          <cell r="F46" t="str">
            <v>13 Rental Deductions</v>
          </cell>
          <cell r="G46" t="str">
            <v>04 Other Current Assets</v>
          </cell>
          <cell r="H46" t="str">
            <v>Working Capital</v>
          </cell>
          <cell r="I46" t="str">
            <v>04 Other Operating Activities</v>
          </cell>
          <cell r="J46" t="str">
            <v>100 Instruction</v>
          </cell>
          <cell r="K46" t="str">
            <v>100 Object</v>
          </cell>
          <cell r="L46" t="str">
            <v>1 Instruction</v>
          </cell>
          <cell r="M46" t="str">
            <v>Site 1</v>
          </cell>
          <cell r="N46" t="str">
            <v>None</v>
          </cell>
          <cell r="O46" t="str">
            <v>None</v>
          </cell>
        </row>
        <row r="47">
          <cell r="D47" t="str">
            <v>1430 · Employee advances</v>
          </cell>
          <cell r="E47" t="str">
            <v>Advances/loans given to employees.</v>
          </cell>
          <cell r="F47" t="str">
            <v>03 Other Current Assets</v>
          </cell>
          <cell r="G47" t="str">
            <v>04 Other Current Assets</v>
          </cell>
          <cell r="H47" t="str">
            <v>Working Capital</v>
          </cell>
          <cell r="I47" t="str">
            <v>04 Other Operating Activities</v>
          </cell>
          <cell r="J47" t="str">
            <v>100 Instruction</v>
          </cell>
          <cell r="K47" t="str">
            <v>100 Object</v>
          </cell>
          <cell r="L47" t="str">
            <v>1 Instruction</v>
          </cell>
          <cell r="M47" t="str">
            <v>Site 1</v>
          </cell>
          <cell r="N47" t="str">
            <v>Exp-BS</v>
          </cell>
          <cell r="O47" t="str">
            <v>ExpPerStudent</v>
          </cell>
        </row>
        <row r="49">
          <cell r="D49" t="str">
            <v>1500 · Tsf to (frm) entity</v>
          </cell>
          <cell r="E49" t="str">
            <v>This account is only used at multi-QB schools, such as DCP and ELH. The account shows the due to/due from between the entities.</v>
          </cell>
          <cell r="F49" t="str">
            <v>04 Intercompany Transfers</v>
          </cell>
          <cell r="G49" t="str">
            <v>04 Other Current Assets</v>
          </cell>
          <cell r="H49" t="str">
            <v>Transfer</v>
          </cell>
          <cell r="I49" t="str">
            <v>04 Other Operating Activities</v>
          </cell>
          <cell r="J49" t="str">
            <v>100 Instruction</v>
          </cell>
          <cell r="K49" t="str">
            <v>100 Object</v>
          </cell>
          <cell r="L49" t="str">
            <v>1 Instruction</v>
          </cell>
          <cell r="M49" t="str">
            <v>Site 1</v>
          </cell>
          <cell r="N49" t="str">
            <v>None</v>
          </cell>
          <cell r="O49" t="str">
            <v>None</v>
          </cell>
        </row>
        <row r="50">
          <cell r="D50" t="str">
            <v>1598 · Remove from operations</v>
          </cell>
          <cell r="F50" t="str">
            <v>04 Intercompany Transfers</v>
          </cell>
          <cell r="G50" t="str">
            <v>04 Other Current Assets</v>
          </cell>
          <cell r="H50" t="str">
            <v>Transfer</v>
          </cell>
          <cell r="I50" t="str">
            <v>04 Other Operating Activities</v>
          </cell>
          <cell r="J50" t="str">
            <v>100 Instruction</v>
          </cell>
          <cell r="K50" t="str">
            <v>100 Object</v>
          </cell>
          <cell r="L50" t="str">
            <v>1 Instruction</v>
          </cell>
          <cell r="M50" t="str">
            <v>Site 1</v>
          </cell>
          <cell r="N50" t="str">
            <v>None</v>
          </cell>
          <cell r="O50" t="str">
            <v>None</v>
          </cell>
        </row>
        <row r="51">
          <cell r="D51" t="str">
            <v>1599 · Add to facilities</v>
          </cell>
          <cell r="F51" t="str">
            <v>04 Intercompany Transfers</v>
          </cell>
          <cell r="G51" t="str">
            <v>04 Other Current Assets</v>
          </cell>
          <cell r="H51" t="str">
            <v>Transfer</v>
          </cell>
          <cell r="I51" t="str">
            <v>10 Facilities Project Adjustments</v>
          </cell>
          <cell r="J51" t="str">
            <v>100 Instruction</v>
          </cell>
          <cell r="K51" t="str">
            <v>100 Object</v>
          </cell>
          <cell r="L51" t="str">
            <v>1 Instruction</v>
          </cell>
          <cell r="M51" t="str">
            <v>Site 1</v>
          </cell>
          <cell r="N51" t="str">
            <v>None</v>
          </cell>
          <cell r="O51" t="str">
            <v>None</v>
          </cell>
        </row>
        <row r="53">
          <cell r="D53" t="str">
            <v>1600 · FF&amp;E</v>
          </cell>
          <cell r="E53"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cell r="F53" t="str">
            <v>12 Operating Fixed Assets, Net</v>
          </cell>
          <cell r="G53" t="str">
            <v>11 Property, Building And Equipment, Net</v>
          </cell>
          <cell r="H53" t="str">
            <v>Fixed Assets</v>
          </cell>
          <cell r="I53" t="str">
            <v>02 Operating Fixed Assets</v>
          </cell>
          <cell r="J53" t="str">
            <v>100 Instruction</v>
          </cell>
          <cell r="K53" t="str">
            <v>100 Object</v>
          </cell>
          <cell r="L53" t="str">
            <v>1 Instruction</v>
          </cell>
          <cell r="M53" t="str">
            <v>Site 1</v>
          </cell>
          <cell r="N53" t="str">
            <v>Exp-BS</v>
          </cell>
          <cell r="O53" t="str">
            <v>BSOpAsset</v>
          </cell>
        </row>
        <row r="54">
          <cell r="D54" t="str">
            <v>1640 · Vehicles</v>
          </cell>
          <cell r="E54"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cell r="F54" t="str">
            <v>12 Operating Fixed Assets, Net</v>
          </cell>
          <cell r="G54" t="str">
            <v>11 Property, Building And Equipment, Net</v>
          </cell>
          <cell r="H54" t="str">
            <v>Fixed Assets</v>
          </cell>
          <cell r="I54" t="str">
            <v>02 Operating Fixed Assets</v>
          </cell>
          <cell r="J54" t="str">
            <v>100 Instruction</v>
          </cell>
          <cell r="K54" t="str">
            <v>100 Object</v>
          </cell>
          <cell r="L54" t="str">
            <v>1 Instruction</v>
          </cell>
          <cell r="M54" t="str">
            <v>Site 1</v>
          </cell>
          <cell r="N54" t="str">
            <v>Exp-BS</v>
          </cell>
          <cell r="O54" t="str">
            <v>BSOpAsset</v>
          </cell>
        </row>
        <row r="55">
          <cell r="D55" t="str">
            <v>1610 · FF&amp;E - Support</v>
          </cell>
          <cell r="E55" t="str">
            <v>***Account is no longer in use</v>
          </cell>
          <cell r="F55" t="str">
            <v>12 Operating Fixed Assets, Net</v>
          </cell>
          <cell r="G55" t="str">
            <v>11 Property, Building And Equipment, Net</v>
          </cell>
          <cell r="H55" t="str">
            <v>Fixed Assets</v>
          </cell>
          <cell r="I55" t="str">
            <v>02 Operating Fixed Assets</v>
          </cell>
          <cell r="J55" t="str">
            <v>100 Instruction</v>
          </cell>
          <cell r="K55" t="str">
            <v>100 Object</v>
          </cell>
          <cell r="L55" t="str">
            <v>1 Instruction</v>
          </cell>
          <cell r="M55" t="str">
            <v>Site 1</v>
          </cell>
          <cell r="N55" t="str">
            <v>Exp-BS</v>
          </cell>
          <cell r="O55" t="str">
            <v>BSOpAsset</v>
          </cell>
        </row>
        <row r="56">
          <cell r="D56" t="str">
            <v>1620 · Computers</v>
          </cell>
          <cell r="E56" t="str">
            <v>Computer equipment where unit cost &gt; $1,000 or aggregate cost (of same product) is &gt; $5,000. If below threshold, use 9000 or 9100. (Note: Every organization’s capitalization policy may differ slightly. Refer to fiscal policies for exact rules to follow.)</v>
          </cell>
          <cell r="F56" t="str">
            <v>12 Operating Fixed Assets, Net</v>
          </cell>
          <cell r="G56" t="str">
            <v>11 Property, Building And Equipment, Net</v>
          </cell>
          <cell r="H56" t="str">
            <v>Fixed Assets</v>
          </cell>
          <cell r="I56" t="str">
            <v>02 Operating Fixed Assets</v>
          </cell>
          <cell r="J56" t="str">
            <v>100 Instruction</v>
          </cell>
          <cell r="K56" t="str">
            <v>100 Object</v>
          </cell>
          <cell r="L56" t="str">
            <v>1 Instruction</v>
          </cell>
          <cell r="M56" t="str">
            <v>Site 1</v>
          </cell>
          <cell r="N56" t="str">
            <v>Exp-BS</v>
          </cell>
          <cell r="O56" t="str">
            <v>BSOpAsset</v>
          </cell>
        </row>
        <row r="57">
          <cell r="D57" t="str">
            <v>1630 · Computers - Support</v>
          </cell>
          <cell r="E57" t="str">
            <v>***Account is no longer in use</v>
          </cell>
          <cell r="F57" t="str">
            <v>12 Operating Fixed Assets, Net</v>
          </cell>
          <cell r="G57" t="str">
            <v>11 Property, Building And Equipment, Net</v>
          </cell>
          <cell r="H57" t="str">
            <v>Fixed Assets</v>
          </cell>
          <cell r="I57" t="str">
            <v>02 Operating Fixed Assets</v>
          </cell>
          <cell r="J57" t="str">
            <v>100 Instruction</v>
          </cell>
          <cell r="K57" t="str">
            <v>100 Object</v>
          </cell>
          <cell r="L57" t="str">
            <v>1 Instruction</v>
          </cell>
          <cell r="M57" t="str">
            <v>Site 1</v>
          </cell>
          <cell r="N57" t="str">
            <v>Exp-BS</v>
          </cell>
          <cell r="O57" t="str">
            <v>BSOpAsset</v>
          </cell>
        </row>
        <row r="58">
          <cell r="D58" t="str">
            <v>1660 · Other operating assets</v>
          </cell>
          <cell r="E58" t="str">
            <v>Capitalized web sites, musical instruments, or any non-facility-related asset that does not fit above</v>
          </cell>
          <cell r="F58" t="str">
            <v>12 Operating Fixed Assets, Net</v>
          </cell>
          <cell r="G58" t="str">
            <v>11 Property, Building And Equipment, Net</v>
          </cell>
          <cell r="H58" t="str">
            <v>Fixed Assets</v>
          </cell>
          <cell r="I58" t="str">
            <v>02 Operating Fixed Assets</v>
          </cell>
          <cell r="J58" t="str">
            <v>100 Instruction</v>
          </cell>
          <cell r="K58" t="str">
            <v>100 Object</v>
          </cell>
          <cell r="L58" t="str">
            <v>1 Instruction</v>
          </cell>
          <cell r="M58" t="str">
            <v>Site 1</v>
          </cell>
          <cell r="N58" t="str">
            <v>Exp-BS</v>
          </cell>
          <cell r="O58" t="str">
            <v>BSOpAsset</v>
          </cell>
        </row>
        <row r="59">
          <cell r="D59" t="str">
            <v>1665 · Operating Fixed Assets - Artwork</v>
          </cell>
          <cell r="E59" t="str">
            <v>Capitalized web sites, musical instruments, or any non-facility-related asset that does not fit above</v>
          </cell>
          <cell r="F59" t="str">
            <v>12 Operating Fixed Assets, Net</v>
          </cell>
          <cell r="G59" t="str">
            <v>11 Property, Building And Equipment, Net</v>
          </cell>
          <cell r="H59" t="str">
            <v>Fixed Assets</v>
          </cell>
          <cell r="I59" t="str">
            <v>02 Operating Fixed Assets</v>
          </cell>
          <cell r="J59" t="str">
            <v>100 Instruction</v>
          </cell>
          <cell r="K59" t="str">
            <v>100 Object</v>
          </cell>
          <cell r="L59" t="str">
            <v>1 Instruction</v>
          </cell>
          <cell r="M59" t="str">
            <v>Site 1</v>
          </cell>
          <cell r="N59" t="str">
            <v>Exp-BS</v>
          </cell>
          <cell r="O59" t="str">
            <v>BSOpAsset</v>
          </cell>
        </row>
        <row r="60">
          <cell r="D60" t="str">
            <v>1661 · Leased Equipment</v>
          </cell>
          <cell r="E60" t="str">
            <v>Capitalized web sites, musical instruments, or any non-facility-related asset that does not fit above</v>
          </cell>
          <cell r="F60" t="str">
            <v>12 Operating Fixed Assets, Net</v>
          </cell>
          <cell r="G60" t="str">
            <v>11 Property, Building And Equipment, Net</v>
          </cell>
          <cell r="H60" t="str">
            <v>Fixed Assets</v>
          </cell>
          <cell r="I60" t="str">
            <v>02 Operating Fixed Assets</v>
          </cell>
          <cell r="J60" t="str">
            <v>100 Instruction</v>
          </cell>
          <cell r="K60" t="str">
            <v>100 Object</v>
          </cell>
          <cell r="L60" t="str">
            <v>1 Instruction</v>
          </cell>
          <cell r="M60" t="str">
            <v>Site 1</v>
          </cell>
          <cell r="N60" t="str">
            <v>Exp-BS</v>
          </cell>
          <cell r="O60" t="str">
            <v>BSOpAsset</v>
          </cell>
        </row>
        <row r="62">
          <cell r="D62" t="str">
            <v>1700 · Accum depr FF&amp;E</v>
          </cell>
          <cell r="E62" t="str">
            <v>Accum depr of 1600</v>
          </cell>
          <cell r="F62" t="str">
            <v>12 Operating Fixed Assets, Net</v>
          </cell>
          <cell r="G62" t="str">
            <v>11 Property, Building And Equipment, Net</v>
          </cell>
          <cell r="H62" t="str">
            <v>Operating Depreciation</v>
          </cell>
          <cell r="I62" t="str">
            <v>01 Add Depreciation</v>
          </cell>
          <cell r="J62" t="str">
            <v>100 Instruction</v>
          </cell>
          <cell r="K62" t="str">
            <v>100 Object</v>
          </cell>
          <cell r="L62" t="str">
            <v>1 Instruction</v>
          </cell>
          <cell r="M62" t="str">
            <v>Site 1</v>
          </cell>
          <cell r="N62" t="str">
            <v>Exp-BS</v>
          </cell>
          <cell r="O62" t="str">
            <v>BSOpDepr</v>
          </cell>
        </row>
        <row r="63">
          <cell r="D63" t="str">
            <v>1740 · Accum depr vehicles</v>
          </cell>
          <cell r="E63" t="str">
            <v>Accum depr of 1600</v>
          </cell>
          <cell r="F63" t="str">
            <v>12 Operating Fixed Assets, Net</v>
          </cell>
          <cell r="G63" t="str">
            <v>11 Property, Building And Equipment, Net</v>
          </cell>
          <cell r="H63" t="str">
            <v>Operating Depreciation</v>
          </cell>
          <cell r="I63" t="str">
            <v>01 Add Depreciation</v>
          </cell>
          <cell r="J63" t="str">
            <v>100 Instruction</v>
          </cell>
          <cell r="K63" t="str">
            <v>100 Object</v>
          </cell>
          <cell r="L63" t="str">
            <v>1 Instruction</v>
          </cell>
          <cell r="M63" t="str">
            <v>Site 1</v>
          </cell>
          <cell r="N63" t="str">
            <v>Exp-BS</v>
          </cell>
          <cell r="O63" t="str">
            <v>BSOpDepr</v>
          </cell>
        </row>
        <row r="64">
          <cell r="D64" t="str">
            <v>1720 · Accum depr computers</v>
          </cell>
          <cell r="E64" t="str">
            <v>Accum depr of 1620</v>
          </cell>
          <cell r="F64" t="str">
            <v>12 Operating Fixed Assets, Net</v>
          </cell>
          <cell r="G64" t="str">
            <v>11 Property, Building And Equipment, Net</v>
          </cell>
          <cell r="H64" t="str">
            <v>Operating Depreciation</v>
          </cell>
          <cell r="I64" t="str">
            <v>01 Add Depreciation</v>
          </cell>
          <cell r="J64" t="str">
            <v>100 Instruction</v>
          </cell>
          <cell r="K64" t="str">
            <v>100 Object</v>
          </cell>
          <cell r="L64" t="str">
            <v>1 Instruction</v>
          </cell>
          <cell r="M64" t="str">
            <v>Site 1</v>
          </cell>
          <cell r="N64" t="str">
            <v>Exp-BS</v>
          </cell>
          <cell r="O64" t="str">
            <v>BSOpDepr</v>
          </cell>
        </row>
        <row r="65">
          <cell r="D65" t="str">
            <v>1760 · Accum depr other oper assets</v>
          </cell>
          <cell r="F65" t="str">
            <v>12 Operating Fixed Assets, Net</v>
          </cell>
          <cell r="G65" t="str">
            <v>11 Property, Building And Equipment, Net</v>
          </cell>
          <cell r="H65" t="str">
            <v>Operating Depreciation</v>
          </cell>
          <cell r="I65" t="str">
            <v>01 Add Depreciation</v>
          </cell>
          <cell r="J65" t="str">
            <v>100 Instruction</v>
          </cell>
          <cell r="K65" t="str">
            <v>100 Object</v>
          </cell>
          <cell r="L65" t="str">
            <v>1 Instruction</v>
          </cell>
          <cell r="M65" t="str">
            <v>Site 1</v>
          </cell>
          <cell r="N65" t="str">
            <v>Exp-BS</v>
          </cell>
          <cell r="O65" t="str">
            <v>BSOpDepr</v>
          </cell>
        </row>
        <row r="66">
          <cell r="D66" t="str">
            <v>1761 · Accum depr Leased Equipment</v>
          </cell>
          <cell r="F66" t="str">
            <v>12 Operating Fixed Assets, Net</v>
          </cell>
          <cell r="G66" t="str">
            <v>11 Property, Building And Equipment, Net</v>
          </cell>
          <cell r="H66" t="str">
            <v>Operating Depreciation</v>
          </cell>
          <cell r="I66" t="str">
            <v>01 Add Depreciation</v>
          </cell>
          <cell r="J66" t="str">
            <v>100 Instruction</v>
          </cell>
          <cell r="K66" t="str">
            <v>100 Object</v>
          </cell>
          <cell r="L66" t="str">
            <v>1 Instruction</v>
          </cell>
          <cell r="M66" t="str">
            <v>Site 1</v>
          </cell>
          <cell r="N66" t="str">
            <v>Exp-BS</v>
          </cell>
          <cell r="O66" t="str">
            <v>BSOpDepr</v>
          </cell>
        </row>
        <row r="68">
          <cell r="D68" t="str">
            <v>1800 · Land</v>
          </cell>
          <cell r="E68" t="str">
            <v>Cost basis for land. Does not get depreciated</v>
          </cell>
          <cell r="F68" t="str">
            <v>11 Facilities, Net</v>
          </cell>
          <cell r="G68" t="str">
            <v>11 Property, Building And Equipment, Net</v>
          </cell>
          <cell r="H68" t="str">
            <v>Facilities</v>
          </cell>
          <cell r="I68" t="str">
            <v>03 Buildings</v>
          </cell>
          <cell r="J68" t="str">
            <v>100 Instruction</v>
          </cell>
          <cell r="K68" t="str">
            <v>100 Object</v>
          </cell>
          <cell r="L68" t="str">
            <v>1 Instruction</v>
          </cell>
          <cell r="M68" t="str">
            <v>Site 1</v>
          </cell>
          <cell r="N68" t="str">
            <v>Exp-BS</v>
          </cell>
          <cell r="O68" t="str">
            <v>BSFacAsset</v>
          </cell>
        </row>
        <row r="69">
          <cell r="D69" t="str">
            <v>1810 · Buildings, building improvement</v>
          </cell>
          <cell r="E69" t="str">
            <v>Completed facility and all improvements to it</v>
          </cell>
          <cell r="F69" t="str">
            <v>11 Facilities, Net</v>
          </cell>
          <cell r="G69" t="str">
            <v>11 Property, Building And Equipment, Net</v>
          </cell>
          <cell r="H69" t="str">
            <v>Facilities</v>
          </cell>
          <cell r="I69" t="str">
            <v>03 Buildings</v>
          </cell>
          <cell r="J69" t="str">
            <v>100 Instruction</v>
          </cell>
          <cell r="K69" t="str">
            <v>100 Object</v>
          </cell>
          <cell r="L69" t="str">
            <v>1 Instruction</v>
          </cell>
          <cell r="M69" t="str">
            <v>Site 1</v>
          </cell>
          <cell r="N69" t="str">
            <v>Exp-BS</v>
          </cell>
          <cell r="O69" t="str">
            <v>BSFacAsset</v>
          </cell>
        </row>
        <row r="70">
          <cell r="D70" t="str">
            <v>1820 · Construction in progress</v>
          </cell>
          <cell r="E70" t="str">
            <v>Temporary account using during construction of facility. Balance of this account will grow through facility drawdowns. When building put into service for its intended purpose, move asset to 1810 or 1830 and begin depreciating</v>
          </cell>
          <cell r="F70" t="str">
            <v>11 Facilities, Net</v>
          </cell>
          <cell r="G70" t="str">
            <v>11 Property, Building And Equipment, Net</v>
          </cell>
          <cell r="H70" t="str">
            <v>Facilities</v>
          </cell>
          <cell r="I70" t="str">
            <v>10 Facilities Project Adjustments</v>
          </cell>
          <cell r="J70" t="str">
            <v>100 Instruction</v>
          </cell>
          <cell r="K70" t="str">
            <v>100 Object</v>
          </cell>
          <cell r="L70" t="str">
            <v>1 Instruction</v>
          </cell>
          <cell r="M70" t="str">
            <v>Site 1</v>
          </cell>
          <cell r="N70" t="str">
            <v>Exp-BS</v>
          </cell>
          <cell r="O70" t="str">
            <v>BSFacAsset</v>
          </cell>
        </row>
        <row r="71">
          <cell r="D71" t="str">
            <v>1821 · Capitalized Inter-constr period</v>
          </cell>
          <cell r="E71" t="str">
            <v>Temporary account using during construction of facility. Balance of this account will grow through facility drawdowns. When building put into service for its intended purpose, move asset to 1810 or 1830 and begin depreciating</v>
          </cell>
          <cell r="F71" t="str">
            <v>11 Facilities, Net</v>
          </cell>
          <cell r="G71" t="str">
            <v>11 Property, Building And Equipment, Net</v>
          </cell>
          <cell r="H71" t="str">
            <v>Facilities</v>
          </cell>
          <cell r="I71" t="str">
            <v>10 Facilities Project Adjustments</v>
          </cell>
          <cell r="J71" t="str">
            <v>100 Instruction</v>
          </cell>
          <cell r="K71" t="str">
            <v>100 Object</v>
          </cell>
          <cell r="L71" t="str">
            <v>1 Instruction</v>
          </cell>
          <cell r="M71" t="str">
            <v>Site 1</v>
          </cell>
          <cell r="N71" t="str">
            <v>Exp-BS</v>
          </cell>
          <cell r="O71" t="str">
            <v>BSFacAsset</v>
          </cell>
        </row>
        <row r="72">
          <cell r="D72" t="str">
            <v>1830 · Leasehold improvements</v>
          </cell>
          <cell r="E72"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cell r="F72" t="str">
            <v>11 Facilities, Net</v>
          </cell>
          <cell r="G72" t="str">
            <v>11 Property, Building And Equipment, Net</v>
          </cell>
          <cell r="H72" t="str">
            <v>Facilities</v>
          </cell>
          <cell r="I72" t="str">
            <v>10 Facilities Project Adjustments</v>
          </cell>
          <cell r="J72" t="str">
            <v>100 Instruction</v>
          </cell>
          <cell r="K72" t="str">
            <v>100 Object</v>
          </cell>
          <cell r="L72" t="str">
            <v>1 Instruction</v>
          </cell>
          <cell r="M72" t="str">
            <v>Site 1</v>
          </cell>
          <cell r="N72" t="str">
            <v>Exp-BS</v>
          </cell>
          <cell r="O72" t="str">
            <v>BSFacAsset</v>
          </cell>
        </row>
        <row r="73">
          <cell r="D73" t="str">
            <v>1840 · Loan costs</v>
          </cell>
          <cell r="E73" t="str">
            <v>This account is no longer in use, it was replaced by 2700 Senior debt cost &amp; 2710 Sub debt cost</v>
          </cell>
          <cell r="F73" t="str">
            <v>11 Facilities, Net</v>
          </cell>
          <cell r="G73" t="str">
            <v>11 Property, Building And Equipment, Net</v>
          </cell>
          <cell r="H73" t="str">
            <v>Facilities</v>
          </cell>
          <cell r="I73" t="str">
            <v>10 Facilities Project Adjustments</v>
          </cell>
          <cell r="J73" t="str">
            <v>100 Instruction</v>
          </cell>
          <cell r="K73" t="str">
            <v>100 Object</v>
          </cell>
          <cell r="L73" t="str">
            <v>1 Instruction</v>
          </cell>
          <cell r="M73" t="str">
            <v>Site 1</v>
          </cell>
          <cell r="N73" t="str">
            <v>None</v>
          </cell>
          <cell r="O73" t="str">
            <v>None</v>
          </cell>
        </row>
        <row r="74">
          <cell r="D74" t="str">
            <v>1880 · Membership interests</v>
          </cell>
          <cell r="F74" t="str">
            <v>11 Facilities, Net</v>
          </cell>
          <cell r="G74" t="str">
            <v>11 Property, Building And Equipment, Net</v>
          </cell>
          <cell r="H74" t="str">
            <v>Facilities</v>
          </cell>
          <cell r="I74" t="str">
            <v>03 Buildings</v>
          </cell>
          <cell r="J74" t="str">
            <v>100 Instruction</v>
          </cell>
          <cell r="K74" t="str">
            <v>100 Object</v>
          </cell>
          <cell r="L74" t="str">
            <v>1 Instruction</v>
          </cell>
          <cell r="M74" t="str">
            <v>Site 1</v>
          </cell>
          <cell r="N74" t="str">
            <v>None</v>
          </cell>
          <cell r="O74" t="str">
            <v>None</v>
          </cell>
        </row>
        <row r="76">
          <cell r="D76" t="str">
            <v>1900 · Accum depr buildings</v>
          </cell>
          <cell r="E76" t="str">
            <v>Accum depr of 1810</v>
          </cell>
          <cell r="F76" t="str">
            <v>11 Facilities, Net</v>
          </cell>
          <cell r="G76" t="str">
            <v>11 Property, Building And Equipment, Net</v>
          </cell>
          <cell r="H76" t="str">
            <v>Facities Depreciation</v>
          </cell>
          <cell r="I76" t="str">
            <v>01 Add Depreciation</v>
          </cell>
          <cell r="J76" t="str">
            <v>100 Instruction</v>
          </cell>
          <cell r="K76" t="str">
            <v>100 Object</v>
          </cell>
          <cell r="L76" t="str">
            <v>1 Instruction</v>
          </cell>
          <cell r="M76" t="str">
            <v>Site 1</v>
          </cell>
          <cell r="N76" t="str">
            <v>Exp-BS</v>
          </cell>
          <cell r="O76" t="str">
            <v>BSFacDepr</v>
          </cell>
        </row>
        <row r="77">
          <cell r="D77" t="str">
            <v>1910 · Accum amort lease imp</v>
          </cell>
          <cell r="E77" t="str">
            <v>Accum depr of 1830</v>
          </cell>
          <cell r="F77" t="str">
            <v>11 Facilities, Net</v>
          </cell>
          <cell r="G77" t="str">
            <v>11 Property, Building And Equipment, Net</v>
          </cell>
          <cell r="H77" t="str">
            <v>Facities Depreciation</v>
          </cell>
          <cell r="I77" t="str">
            <v>01 Add Depreciation</v>
          </cell>
          <cell r="J77" t="str">
            <v>100 Instruction</v>
          </cell>
          <cell r="K77" t="str">
            <v>100 Object</v>
          </cell>
          <cell r="L77" t="str">
            <v>1 Instruction</v>
          </cell>
          <cell r="M77" t="str">
            <v>Site 1</v>
          </cell>
          <cell r="N77" t="str">
            <v>Exp-BS</v>
          </cell>
          <cell r="O77" t="str">
            <v>BSFacDepr</v>
          </cell>
        </row>
        <row r="78">
          <cell r="D78" t="str">
            <v>1920 · Accum amort loan costs</v>
          </cell>
          <cell r="E78" t="str">
            <v>Accum depr of 1840</v>
          </cell>
          <cell r="F78" t="str">
            <v>11 Facilities, Net</v>
          </cell>
          <cell r="G78" t="str">
            <v>11 Property, Building And Equipment, Net</v>
          </cell>
          <cell r="H78" t="str">
            <v>Facities Depreciation</v>
          </cell>
          <cell r="I78" t="str">
            <v>01 Add Depreciation</v>
          </cell>
          <cell r="J78" t="str">
            <v>100 Instruction</v>
          </cell>
          <cell r="K78" t="str">
            <v>100 Object</v>
          </cell>
          <cell r="L78" t="str">
            <v>1 Instruction</v>
          </cell>
          <cell r="M78" t="str">
            <v>Site 1</v>
          </cell>
          <cell r="N78" t="str">
            <v>Exp-BS</v>
          </cell>
          <cell r="O78" t="str">
            <v>BSFacDepr</v>
          </cell>
        </row>
        <row r="79">
          <cell r="D79" t="str">
            <v>1940 · Accum depr loan settle cost</v>
          </cell>
          <cell r="E79" t="str">
            <v>Accum depr of 1840</v>
          </cell>
          <cell r="F79" t="str">
            <v>11 Facilities, Net</v>
          </cell>
          <cell r="G79" t="str">
            <v>11 Property, Building And Equipment, Net</v>
          </cell>
          <cell r="H79" t="str">
            <v>Facities Depreciation</v>
          </cell>
          <cell r="I79" t="str">
            <v>05 Financing Activities</v>
          </cell>
          <cell r="J79" t="str">
            <v>100 Instruction</v>
          </cell>
          <cell r="K79" t="str">
            <v>100 Object</v>
          </cell>
          <cell r="L79" t="str">
            <v>1 Instruction</v>
          </cell>
          <cell r="M79" t="str">
            <v>Site 1</v>
          </cell>
          <cell r="N79" t="str">
            <v>Exp-BS</v>
          </cell>
          <cell r="O79" t="str">
            <v>BSFacDepr</v>
          </cell>
        </row>
        <row r="82">
          <cell r="D82" t="str">
            <v>2000 · Current payable</v>
          </cell>
          <cell r="E82" t="str">
            <v>A/P for manual and other non-Anybill payments</v>
          </cell>
          <cell r="F82" t="str">
            <v>31 Accounts Payable</v>
          </cell>
          <cell r="G82" t="str">
            <v>32 Accounts Payable and Accrued Expenses</v>
          </cell>
          <cell r="H82" t="str">
            <v>Working Capital</v>
          </cell>
          <cell r="I82" t="str">
            <v>04 Other Operating Activities</v>
          </cell>
          <cell r="J82" t="str">
            <v>100 Instruction</v>
          </cell>
          <cell r="K82" t="str">
            <v>100 Object</v>
          </cell>
          <cell r="L82" t="str">
            <v>1 Instruction</v>
          </cell>
          <cell r="M82" t="str">
            <v>Site 1</v>
          </cell>
          <cell r="N82" t="str">
            <v>None</v>
          </cell>
          <cell r="O82" t="str">
            <v>None</v>
          </cell>
        </row>
        <row r="83">
          <cell r="D83" t="str">
            <v>200 · Accounts Payable</v>
          </cell>
          <cell r="E83" t="str">
            <v>A/P for manual and other non-Anybill payments</v>
          </cell>
          <cell r="F83" t="str">
            <v>31 Accounts Payable</v>
          </cell>
          <cell r="G83" t="str">
            <v>32 Accounts Payable and Accrued Expenses</v>
          </cell>
          <cell r="H83" t="str">
            <v>Working Capital</v>
          </cell>
          <cell r="I83" t="str">
            <v>04 Other Operating Activities</v>
          </cell>
          <cell r="J83" t="str">
            <v>100 Instruction</v>
          </cell>
          <cell r="K83" t="str">
            <v>100 Object</v>
          </cell>
          <cell r="L83" t="str">
            <v>1 Instruction</v>
          </cell>
          <cell r="M83" t="str">
            <v>Site 1</v>
          </cell>
          <cell r="N83" t="str">
            <v>None</v>
          </cell>
          <cell r="O83" t="str">
            <v>None</v>
          </cell>
        </row>
        <row r="84">
          <cell r="D84" t="str">
            <v>2002 · Intercompany Payable</v>
          </cell>
          <cell r="E84" t="str">
            <v>A/P for manual and other non-Anybill payments</v>
          </cell>
          <cell r="F84" t="str">
            <v>31 Accounts Payable</v>
          </cell>
          <cell r="G84" t="str">
            <v>32 Accounts Payable and Accrued Expenses</v>
          </cell>
          <cell r="H84" t="str">
            <v>Working Capital</v>
          </cell>
          <cell r="I84" t="str">
            <v>04 Other Operating Activities</v>
          </cell>
          <cell r="J84" t="str">
            <v>100 Instruction</v>
          </cell>
          <cell r="K84" t="str">
            <v>100 Object</v>
          </cell>
          <cell r="L84" t="str">
            <v>1 Instruction</v>
          </cell>
          <cell r="M84" t="str">
            <v>Site 1</v>
          </cell>
          <cell r="N84" t="str">
            <v>None</v>
          </cell>
          <cell r="O84" t="str">
            <v>None</v>
          </cell>
        </row>
        <row r="85">
          <cell r="D85" t="str">
            <v>2001 · AnyBill payable</v>
          </cell>
          <cell r="E85" t="str">
            <v>A/P for Anybill payments</v>
          </cell>
          <cell r="F85" t="str">
            <v>31 Accounts Payable</v>
          </cell>
          <cell r="G85" t="str">
            <v>32 Accounts Payable and Accrued Expenses</v>
          </cell>
          <cell r="H85" t="str">
            <v>Working Capital</v>
          </cell>
          <cell r="I85" t="str">
            <v>04 Other Operating Activities</v>
          </cell>
          <cell r="J85" t="str">
            <v>100 Instruction</v>
          </cell>
          <cell r="K85" t="str">
            <v>100 Object</v>
          </cell>
          <cell r="L85" t="str">
            <v>1 Instruction</v>
          </cell>
          <cell r="M85" t="str">
            <v>Site 1</v>
          </cell>
          <cell r="N85" t="str">
            <v>None</v>
          </cell>
          <cell r="O85" t="str">
            <v>None</v>
          </cell>
        </row>
        <row r="87">
          <cell r="D87" t="str">
            <v>2100 · School credit card</v>
          </cell>
          <cell r="E87" t="str">
            <v>School credit (not debit) card. It can sometimes be helpful to have an account for each card.</v>
          </cell>
          <cell r="F87" t="str">
            <v>31 Accounts Payable</v>
          </cell>
          <cell r="G87" t="str">
            <v>32 Accounts Payable and Accrued Expenses</v>
          </cell>
          <cell r="H87" t="str">
            <v>Working Capital</v>
          </cell>
          <cell r="I87" t="str">
            <v>04 Other Operating Activities</v>
          </cell>
          <cell r="J87" t="str">
            <v>100 Instruction</v>
          </cell>
          <cell r="K87" t="str">
            <v>100 Object</v>
          </cell>
          <cell r="L87" t="str">
            <v>1 Instruction</v>
          </cell>
          <cell r="M87" t="str">
            <v>Site 1</v>
          </cell>
          <cell r="N87" t="str">
            <v>None</v>
          </cell>
          <cell r="O87" t="str">
            <v>None</v>
          </cell>
        </row>
        <row r="89">
          <cell r="D89" t="str">
            <v>2200 · Accrued salaries</v>
          </cell>
          <cell r="E89" t="str">
            <v>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v>
          </cell>
          <cell r="F89" t="str">
            <v>32 Accrued Salaries and Benefits</v>
          </cell>
          <cell r="G89" t="str">
            <v>31 Accrued Payroll and Benefits</v>
          </cell>
          <cell r="H89" t="str">
            <v>Working Capital</v>
          </cell>
          <cell r="I89" t="str">
            <v>04 Other Operating Activities</v>
          </cell>
          <cell r="J89" t="str">
            <v>100 Instruction</v>
          </cell>
          <cell r="K89" t="str">
            <v>100 Object</v>
          </cell>
          <cell r="L89" t="str">
            <v>1 Instruction</v>
          </cell>
          <cell r="M89" t="str">
            <v>Site 1</v>
          </cell>
          <cell r="N89" t="str">
            <v>Exp-Sal</v>
          </cell>
          <cell r="O89" t="str">
            <v>Manual</v>
          </cell>
        </row>
        <row r="90">
          <cell r="D90" t="str">
            <v>2210 · Accrued vacations</v>
          </cell>
          <cell r="E90" t="str">
            <v>This amount reflects the economic value if all employees received a full payout of their unused vacation/personal days. This is adjusted annually and only occurs at schools that have this policy in their employee handbook. Otherwise, this value stays at zero.</v>
          </cell>
          <cell r="F90" t="str">
            <v>32 Accrued Salaries and Benefits</v>
          </cell>
          <cell r="G90" t="str">
            <v>31 Accrued Payroll and Benefits</v>
          </cell>
          <cell r="H90" t="str">
            <v>Working Capital</v>
          </cell>
          <cell r="I90" t="str">
            <v>04 Other Operating Activities</v>
          </cell>
          <cell r="J90" t="str">
            <v>100 Instruction</v>
          </cell>
          <cell r="K90" t="str">
            <v>100 Object</v>
          </cell>
          <cell r="L90" t="str">
            <v>1 Instruction</v>
          </cell>
          <cell r="M90" t="str">
            <v>Site 1</v>
          </cell>
          <cell r="N90" t="str">
            <v>Exp-Sal</v>
          </cell>
          <cell r="O90" t="str">
            <v>Manual</v>
          </cell>
        </row>
        <row r="91">
          <cell r="D91" t="str">
            <v>2220 · Accrued employee benefits</v>
          </cell>
          <cell r="E91" t="str">
            <v>This reflects the employer taxes and benefits on accrued salaries. The taxes portion should equal the amount of account 2200 x 7.65%. The benefits could be related to retirement contributions due from employer to employee.</v>
          </cell>
          <cell r="F91" t="str">
            <v>32 Accrued Salaries and Benefits</v>
          </cell>
          <cell r="G91" t="str">
            <v>31 Accrued Payroll and Benefits</v>
          </cell>
          <cell r="H91" t="str">
            <v>Working Capital</v>
          </cell>
          <cell r="I91" t="str">
            <v>04 Other Operating Activities</v>
          </cell>
          <cell r="J91" t="str">
            <v>100 Instruction</v>
          </cell>
          <cell r="K91" t="str">
            <v>100 Object</v>
          </cell>
          <cell r="L91" t="str">
            <v>1 Instruction</v>
          </cell>
          <cell r="M91" t="str">
            <v>Site 1</v>
          </cell>
          <cell r="N91" t="str">
            <v>None</v>
          </cell>
          <cell r="O91" t="str">
            <v>None</v>
          </cell>
        </row>
        <row r="92">
          <cell r="D92" t="str">
            <v>2230 · Accrued sales tax payable</v>
          </cell>
          <cell r="F92" t="str">
            <v>35 Other Current Liabilities</v>
          </cell>
          <cell r="G92" t="str">
            <v>32 Accounts Payable and Accrued Expenses</v>
          </cell>
          <cell r="H92" t="str">
            <v>Working Capital</v>
          </cell>
          <cell r="I92" t="str">
            <v>04 Other Operating Activities</v>
          </cell>
          <cell r="J92" t="str">
            <v>100 Instruction</v>
          </cell>
          <cell r="K92" t="str">
            <v>100 Object</v>
          </cell>
          <cell r="L92" t="str">
            <v>1 Instruction</v>
          </cell>
          <cell r="M92" t="str">
            <v>Site 1</v>
          </cell>
          <cell r="N92" t="str">
            <v>None</v>
          </cell>
          <cell r="O92" t="str">
            <v>None</v>
          </cell>
        </row>
        <row r="93">
          <cell r="D93" t="str">
            <v>2240 · Other accrued expenses</v>
          </cell>
          <cell r="E93" t="str">
            <v>This account is frequently used as the offset for estimated expenses. Ex1: Recording a food service bill that hasn’t been given to the school. Ex2: An invoice that has gone through Anybill but wasn’t imported in time for statementing.</v>
          </cell>
          <cell r="F93" t="str">
            <v>35 Other Current Liabilities</v>
          </cell>
          <cell r="G93" t="str">
            <v>32 Accounts Payable and Accrued Expenses</v>
          </cell>
          <cell r="H93" t="str">
            <v>Working Capital</v>
          </cell>
          <cell r="I93" t="str">
            <v>04 Other Operating Activities</v>
          </cell>
          <cell r="J93" t="str">
            <v>100 Instruction</v>
          </cell>
          <cell r="K93" t="str">
            <v>100 Object</v>
          </cell>
          <cell r="L93" t="str">
            <v>1 Instruction</v>
          </cell>
          <cell r="M93" t="str">
            <v>Site 1</v>
          </cell>
          <cell r="N93" t="str">
            <v>Exp-BS</v>
          </cell>
          <cell r="O93" t="str">
            <v>Manual</v>
          </cell>
        </row>
        <row r="94">
          <cell r="D94" t="str">
            <v>2250 · Accrued rent liability ST</v>
          </cell>
          <cell r="F94" t="str">
            <v>35 Other Current Liabilities</v>
          </cell>
          <cell r="G94" t="str">
            <v>32 Accounts Payable and Accrued Expenses</v>
          </cell>
          <cell r="H94" t="str">
            <v>Working Capital</v>
          </cell>
          <cell r="I94" t="str">
            <v>04 Other Operating Activities</v>
          </cell>
          <cell r="J94" t="str">
            <v>100 Instruction</v>
          </cell>
          <cell r="K94" t="str">
            <v>100 Object</v>
          </cell>
          <cell r="L94" t="str">
            <v>1 Instruction</v>
          </cell>
          <cell r="M94" t="str">
            <v>Site 1</v>
          </cell>
          <cell r="N94" t="str">
            <v>Exp-Occ</v>
          </cell>
          <cell r="O94" t="str">
            <v>Manual</v>
          </cell>
        </row>
        <row r="95">
          <cell r="D95" t="str">
            <v>2299 · Garnishments</v>
          </cell>
          <cell r="F95" t="str">
            <v>35 Other Current Liabilities</v>
          </cell>
          <cell r="G95" t="str">
            <v>32 Accounts Payable and Accrued Expenses</v>
          </cell>
          <cell r="H95" t="str">
            <v>Working Capital</v>
          </cell>
          <cell r="I95" t="str">
            <v>04 Other Operating Activities</v>
          </cell>
          <cell r="J95" t="str">
            <v>100 Instruction</v>
          </cell>
          <cell r="K95" t="str">
            <v>100 Object</v>
          </cell>
          <cell r="L95" t="str">
            <v>1 Instruction</v>
          </cell>
          <cell r="M95" t="str">
            <v>Site 1</v>
          </cell>
          <cell r="N95" t="str">
            <v>None</v>
          </cell>
          <cell r="O95" t="str">
            <v>None</v>
          </cell>
        </row>
        <row r="97">
          <cell r="D97" t="str">
            <v>2300 · Social sec &amp; mc w/h - employee</v>
          </cell>
          <cell r="F97" t="str">
            <v>35 Other Current Liabilities</v>
          </cell>
          <cell r="G97" t="str">
            <v>35 Other Current Liabilities</v>
          </cell>
          <cell r="H97" t="str">
            <v>Working Capital</v>
          </cell>
          <cell r="I97" t="str">
            <v>04 Other Operating Activities</v>
          </cell>
          <cell r="J97" t="str">
            <v>100 Instruction</v>
          </cell>
          <cell r="K97" t="str">
            <v>100 Object</v>
          </cell>
          <cell r="L97" t="str">
            <v>1 Instruction</v>
          </cell>
          <cell r="M97" t="str">
            <v>Site 1</v>
          </cell>
          <cell r="N97" t="str">
            <v>None</v>
          </cell>
          <cell r="O97" t="str">
            <v>None</v>
          </cell>
        </row>
        <row r="98">
          <cell r="D98" t="str">
            <v>2330 · State Taxes withheld</v>
          </cell>
          <cell r="F98" t="str">
            <v>35 Other Current Liabilities</v>
          </cell>
          <cell r="G98" t="str">
            <v>35 Other Current Liabilities</v>
          </cell>
          <cell r="H98" t="str">
            <v>Working Capital</v>
          </cell>
          <cell r="I98" t="str">
            <v>04 Other Operating Activities</v>
          </cell>
          <cell r="J98" t="str">
            <v>100 Instruction</v>
          </cell>
          <cell r="K98" t="str">
            <v>100 Object</v>
          </cell>
          <cell r="L98" t="str">
            <v>1 Instruction</v>
          </cell>
          <cell r="M98" t="str">
            <v>Site 1</v>
          </cell>
          <cell r="N98" t="str">
            <v>None</v>
          </cell>
          <cell r="O98" t="str">
            <v>None</v>
          </cell>
        </row>
        <row r="99">
          <cell r="D99" t="str">
            <v>2320 · Federal taxes withheld</v>
          </cell>
          <cell r="F99" t="str">
            <v>35 Other Current Liabilities</v>
          </cell>
          <cell r="G99" t="str">
            <v>35 Other Current Liabilities</v>
          </cell>
          <cell r="H99" t="str">
            <v>Working Capital</v>
          </cell>
          <cell r="I99" t="str">
            <v>04 Other Operating Activities</v>
          </cell>
          <cell r="J99" t="str">
            <v>100 Instruction</v>
          </cell>
          <cell r="K99" t="str">
            <v>100 Object</v>
          </cell>
          <cell r="L99" t="str">
            <v>1 Instruction</v>
          </cell>
          <cell r="M99" t="str">
            <v>Site 1</v>
          </cell>
          <cell r="N99" t="str">
            <v>None</v>
          </cell>
          <cell r="O99" t="str">
            <v>None</v>
          </cell>
        </row>
        <row r="100">
          <cell r="D100" t="str">
            <v>2310 · Social sec &amp; mc w/h - employer</v>
          </cell>
          <cell r="F100" t="str">
            <v>35 Other Current Liabilities</v>
          </cell>
          <cell r="G100" t="str">
            <v>35 Other Current Liabilities</v>
          </cell>
          <cell r="H100" t="str">
            <v>Working Capital</v>
          </cell>
          <cell r="I100" t="str">
            <v>04 Other Operating Activities</v>
          </cell>
          <cell r="J100" t="str">
            <v>100 Instruction</v>
          </cell>
          <cell r="K100" t="str">
            <v>100 Object</v>
          </cell>
          <cell r="L100" t="str">
            <v>1 Instruction</v>
          </cell>
          <cell r="M100" t="str">
            <v>Site 1</v>
          </cell>
          <cell r="N100" t="str">
            <v>None</v>
          </cell>
          <cell r="O100" t="str">
            <v>None</v>
          </cell>
        </row>
        <row r="101">
          <cell r="D101" t="str">
            <v>2360 · EE pension payable</v>
          </cell>
          <cell r="E101" t="str">
            <v>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v>
          </cell>
          <cell r="F101" t="str">
            <v>35 Other Current Liabilities</v>
          </cell>
          <cell r="G101" t="str">
            <v>35 Other Current Liabilities</v>
          </cell>
          <cell r="H101" t="str">
            <v>Working Capital</v>
          </cell>
          <cell r="I101" t="str">
            <v>04 Other Operating Activities</v>
          </cell>
          <cell r="J101" t="str">
            <v>100 Instruction</v>
          </cell>
          <cell r="K101" t="str">
            <v>100 Object</v>
          </cell>
          <cell r="L101" t="str">
            <v>1 Instruction</v>
          </cell>
          <cell r="M101" t="str">
            <v>Site 1</v>
          </cell>
          <cell r="N101" t="str">
            <v>None</v>
          </cell>
          <cell r="O101" t="str">
            <v>None</v>
          </cell>
        </row>
        <row r="102">
          <cell r="D102" t="str">
            <v>2370 · ER pension payable</v>
          </cell>
          <cell r="E102" t="str">
            <v>The employer deductions that have not yet been paid. Similar to 2360, except that the amounts are dictated by the 403b or 401k plan document. Make sure to review the plan document rather than relying on the school’s interpretation.</v>
          </cell>
          <cell r="F102" t="str">
            <v>35 Other Current Liabilities</v>
          </cell>
          <cell r="G102" t="str">
            <v>35 Other Current Liabilities</v>
          </cell>
          <cell r="H102" t="str">
            <v>Working Capital</v>
          </cell>
          <cell r="I102" t="str">
            <v>04 Other Operating Activities</v>
          </cell>
          <cell r="J102" t="str">
            <v>100 Instruction</v>
          </cell>
          <cell r="K102" t="str">
            <v>100 Object</v>
          </cell>
          <cell r="L102" t="str">
            <v>1 Instruction</v>
          </cell>
          <cell r="M102" t="str">
            <v>Site 1</v>
          </cell>
          <cell r="N102" t="str">
            <v>None</v>
          </cell>
          <cell r="O102" t="str">
            <v>None</v>
          </cell>
        </row>
        <row r="103">
          <cell r="D103" t="str">
            <v>2375 · FSA Deductions</v>
          </cell>
          <cell r="E103" t="str">
            <v>The employer deductions that have not yet been paid. Similar to 2360, except that the amounts are dictated by the 403b or 401k plan document. Make sure to review the plan document rather than relying on the school’s interpretation.</v>
          </cell>
          <cell r="F103" t="str">
            <v>35 Other Current Liabilities</v>
          </cell>
          <cell r="G103" t="str">
            <v>35 Other Current Liabilities</v>
          </cell>
          <cell r="H103" t="str">
            <v>Working Capital</v>
          </cell>
          <cell r="I103" t="str">
            <v>04 Other Operating Activities</v>
          </cell>
          <cell r="J103" t="str">
            <v>100 Instruction</v>
          </cell>
          <cell r="K103" t="str">
            <v>100 Object</v>
          </cell>
          <cell r="L103" t="str">
            <v>1 Instruction</v>
          </cell>
          <cell r="M103" t="str">
            <v>Site 1</v>
          </cell>
          <cell r="N103" t="str">
            <v>None</v>
          </cell>
          <cell r="O103" t="str">
            <v>None</v>
          </cell>
        </row>
        <row r="104">
          <cell r="D104" t="str">
            <v>2380 · Flexible spending account</v>
          </cell>
          <cell r="E104"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cell r="F104" t="str">
            <v>35 Other Current Liabilities</v>
          </cell>
          <cell r="G104" t="str">
            <v>35 Other Current Liabilities</v>
          </cell>
          <cell r="H104" t="str">
            <v>Working Capital</v>
          </cell>
          <cell r="I104" t="str">
            <v>04 Other Operating Activities</v>
          </cell>
          <cell r="J104" t="str">
            <v>100 Instruction</v>
          </cell>
          <cell r="K104" t="str">
            <v>100 Object</v>
          </cell>
          <cell r="L104" t="str">
            <v>1 Instruction</v>
          </cell>
          <cell r="M104" t="str">
            <v>Site 1</v>
          </cell>
          <cell r="N104" t="str">
            <v>None</v>
          </cell>
          <cell r="O104" t="str">
            <v>None</v>
          </cell>
        </row>
        <row r="105">
          <cell r="D105" t="str">
            <v>2385 · EE Transit Deduction</v>
          </cell>
          <cell r="E105"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cell r="F105" t="str">
            <v>35 Other Current Liabilities</v>
          </cell>
          <cell r="G105" t="str">
            <v>35 Other Current Liabilities</v>
          </cell>
          <cell r="H105" t="str">
            <v>Working Capital</v>
          </cell>
          <cell r="I105" t="str">
            <v>04 Other Operating Activities</v>
          </cell>
          <cell r="J105" t="str">
            <v>100 Instruction</v>
          </cell>
          <cell r="K105" t="str">
            <v>100 Object</v>
          </cell>
          <cell r="L105" t="str">
            <v>1 Instruction</v>
          </cell>
          <cell r="M105" t="str">
            <v>Site 1</v>
          </cell>
          <cell r="N105" t="str">
            <v>None</v>
          </cell>
          <cell r="O105" t="str">
            <v>None</v>
          </cell>
        </row>
        <row r="106">
          <cell r="D106" t="str">
            <v>2390 · Manual checks</v>
          </cell>
          <cell r="F106" t="str">
            <v>35 Other Current Liabilities</v>
          </cell>
          <cell r="G106" t="str">
            <v>35 Other Current Liabilities</v>
          </cell>
          <cell r="H106" t="str">
            <v>Working Capital</v>
          </cell>
          <cell r="I106" t="str">
            <v>04 Other Operating Activities</v>
          </cell>
          <cell r="J106" t="str">
            <v>100 Instruction</v>
          </cell>
          <cell r="K106" t="str">
            <v>100 Object</v>
          </cell>
          <cell r="L106" t="str">
            <v>1 Instruction</v>
          </cell>
          <cell r="M106" t="str">
            <v>Site 1</v>
          </cell>
          <cell r="N106" t="str">
            <v>None</v>
          </cell>
          <cell r="O106" t="str">
            <v>None</v>
          </cell>
        </row>
        <row r="108">
          <cell r="D108" t="str">
            <v>2400 · Unearned per-pupil revenue</v>
          </cell>
          <cell r="E108"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cell r="F108" t="str">
            <v>33 Deferred Revenue</v>
          </cell>
          <cell r="G108" t="str">
            <v>33 Deferred Revenue</v>
          </cell>
          <cell r="H108" t="str">
            <v>Working Capital</v>
          </cell>
          <cell r="I108" t="str">
            <v>06 Per-Pupil Adjustments</v>
          </cell>
          <cell r="J108" t="str">
            <v>100 Instruction</v>
          </cell>
          <cell r="K108" t="str">
            <v>100 Object</v>
          </cell>
          <cell r="L108" t="str">
            <v>1 Instruction</v>
          </cell>
          <cell r="M108" t="str">
            <v>Site 1</v>
          </cell>
          <cell r="N108" t="str">
            <v>None</v>
          </cell>
          <cell r="O108" t="str">
            <v>None</v>
          </cell>
        </row>
        <row r="109">
          <cell r="D109" t="str">
            <v>2410 · Unearned local revenue</v>
          </cell>
          <cell r="E109" t="str">
            <v>The amount of local cash the school received before earning it.</v>
          </cell>
          <cell r="F109" t="str">
            <v>33 Deferred Revenue</v>
          </cell>
          <cell r="G109" t="str">
            <v>33 Deferred Revenue</v>
          </cell>
          <cell r="H109" t="str">
            <v>Working Capital</v>
          </cell>
          <cell r="I109" t="str">
            <v>04 Other Operating Activities</v>
          </cell>
          <cell r="J109" t="str">
            <v>100 Instruction</v>
          </cell>
          <cell r="K109" t="str">
            <v>100 Object</v>
          </cell>
          <cell r="L109" t="str">
            <v>1 Instruction</v>
          </cell>
          <cell r="M109" t="str">
            <v>Site 1</v>
          </cell>
          <cell r="N109" t="str">
            <v>None</v>
          </cell>
          <cell r="O109" t="str">
            <v>None</v>
          </cell>
        </row>
        <row r="110">
          <cell r="D110" t="str">
            <v>2420 · Unearned state revenue</v>
          </cell>
          <cell r="E110" t="str">
            <v>The amount of private cash the school received before earning it.</v>
          </cell>
          <cell r="F110" t="str">
            <v>33 Deferred Revenue</v>
          </cell>
          <cell r="G110" t="str">
            <v>33 Deferred Revenue</v>
          </cell>
          <cell r="H110" t="str">
            <v>Working Capital</v>
          </cell>
          <cell r="I110" t="str">
            <v>04 Other Operating Activities</v>
          </cell>
          <cell r="J110" t="str">
            <v>100 Instruction</v>
          </cell>
          <cell r="K110" t="str">
            <v>100 Object</v>
          </cell>
          <cell r="L110" t="str">
            <v>1 Instruction</v>
          </cell>
          <cell r="M110" t="str">
            <v>Site 1</v>
          </cell>
          <cell r="N110" t="str">
            <v>None</v>
          </cell>
          <cell r="O110" t="str">
            <v>None</v>
          </cell>
        </row>
        <row r="111">
          <cell r="D111" t="str">
            <v>2430 · Unearned federal revenue</v>
          </cell>
          <cell r="E111" t="str">
            <v>The amount of federal cash the school received before earning it.</v>
          </cell>
          <cell r="F111" t="str">
            <v>33 Deferred Revenue</v>
          </cell>
          <cell r="G111" t="str">
            <v>33 Deferred Revenue</v>
          </cell>
          <cell r="H111" t="str">
            <v>Working Capital</v>
          </cell>
          <cell r="I111" t="str">
            <v>04 Other Operating Activities</v>
          </cell>
          <cell r="J111" t="str">
            <v>100 Instruction</v>
          </cell>
          <cell r="K111" t="str">
            <v>100 Object</v>
          </cell>
          <cell r="L111" t="str">
            <v>1 Instruction</v>
          </cell>
          <cell r="M111" t="str">
            <v>Site 1</v>
          </cell>
          <cell r="N111" t="str">
            <v>None</v>
          </cell>
          <cell r="O111" t="str">
            <v>None</v>
          </cell>
        </row>
        <row r="112">
          <cell r="D112" t="str">
            <v>2440 · Unearned private revenue</v>
          </cell>
          <cell r="E112" t="str">
            <v>The amount of private cash the school received before earning it—example is a consulting contract to be performed by the school over a year that is prepaid (A charter support group might do this, NSVF or CSGF, for example)</v>
          </cell>
          <cell r="F112" t="str">
            <v>33 Deferred Revenue</v>
          </cell>
          <cell r="G112" t="str">
            <v>33 Deferred Revenue</v>
          </cell>
          <cell r="H112" t="str">
            <v>Working Capital</v>
          </cell>
          <cell r="I112" t="str">
            <v>04 Other Operating Activities</v>
          </cell>
          <cell r="J112" t="str">
            <v>100 Instruction</v>
          </cell>
          <cell r="K112" t="str">
            <v>100 Object</v>
          </cell>
          <cell r="L112" t="str">
            <v>1 Instruction</v>
          </cell>
          <cell r="M112" t="str">
            <v>Site 1</v>
          </cell>
          <cell r="N112" t="str">
            <v>None</v>
          </cell>
          <cell r="O112" t="str">
            <v>None</v>
          </cell>
        </row>
        <row r="113">
          <cell r="D113" t="str">
            <v>2450 · Deposits held</v>
          </cell>
          <cell r="E113" t="str">
            <v>For deposits received by the school – If the school leases or subleases space, they will generally require a deposit. Or, this may be parent deposits, typically for computers.</v>
          </cell>
          <cell r="F113" t="str">
            <v>33 Deferred Revenue</v>
          </cell>
          <cell r="G113" t="str">
            <v>33 Deferred Revenue</v>
          </cell>
          <cell r="H113" t="str">
            <v>Working Capital</v>
          </cell>
          <cell r="I113" t="str">
            <v>04 Other Operating Activities</v>
          </cell>
          <cell r="J113" t="str">
            <v>100 Instruction</v>
          </cell>
          <cell r="K113" t="str">
            <v>100 Object</v>
          </cell>
          <cell r="L113" t="str">
            <v>1 Instruction</v>
          </cell>
          <cell r="M113" t="str">
            <v>Site 1</v>
          </cell>
          <cell r="N113" t="str">
            <v>None</v>
          </cell>
          <cell r="O113" t="str">
            <v>None</v>
          </cell>
        </row>
        <row r="115">
          <cell r="D115" t="str">
            <v>2500 · Trustee or employee loan</v>
          </cell>
          <cell r="E115" t="str">
            <v>Personal loan – rare, but may apply for start up schools.</v>
          </cell>
          <cell r="F115" t="str">
            <v>34 Short-Term Debt</v>
          </cell>
          <cell r="G115" t="str">
            <v>35 Other Current Liabilities</v>
          </cell>
          <cell r="H115" t="str">
            <v>Working Capital</v>
          </cell>
          <cell r="I115" t="str">
            <v>04 Other Operating Activities</v>
          </cell>
          <cell r="J115" t="str">
            <v>100 Instruction</v>
          </cell>
          <cell r="K115" t="str">
            <v>100 Object</v>
          </cell>
          <cell r="L115" t="str">
            <v>1 Instruction</v>
          </cell>
          <cell r="M115" t="str">
            <v>Site 1</v>
          </cell>
          <cell r="N115" t="str">
            <v>None</v>
          </cell>
          <cell r="O115" t="str">
            <v>None</v>
          </cell>
        </row>
        <row r="116">
          <cell r="D116" t="str">
            <v>2560 · Loan Pay. to Related Party - ST</v>
          </cell>
          <cell r="E116" t="str">
            <v>Personal loan – rare, but may apply for start up schools.</v>
          </cell>
          <cell r="F116" t="str">
            <v>34 Short-Term Debt</v>
          </cell>
          <cell r="G116" t="str">
            <v>35 Other Current Liabilities</v>
          </cell>
          <cell r="H116" t="str">
            <v>Working Capital</v>
          </cell>
          <cell r="I116" t="str">
            <v>04 Other Operating Activities</v>
          </cell>
          <cell r="J116" t="str">
            <v>100 Instruction</v>
          </cell>
          <cell r="K116" t="str">
            <v>100 Object</v>
          </cell>
          <cell r="L116" t="str">
            <v>1 Instruction</v>
          </cell>
          <cell r="M116" t="str">
            <v>Site 1</v>
          </cell>
          <cell r="N116" t="str">
            <v>None</v>
          </cell>
          <cell r="O116" t="str">
            <v>None</v>
          </cell>
        </row>
        <row r="117">
          <cell r="D117" t="str">
            <v>2550 · Capital Lease Liability - ST</v>
          </cell>
          <cell r="E117" t="str">
            <v>Personal loan – rare, but may apply for start up schools.</v>
          </cell>
          <cell r="F117" t="str">
            <v>34 Short-Term Debt</v>
          </cell>
          <cell r="G117" t="str">
            <v>35 Other Current Liabilities</v>
          </cell>
          <cell r="H117" t="str">
            <v>Working Capital</v>
          </cell>
          <cell r="I117" t="str">
            <v>04 Other Operating Activities</v>
          </cell>
          <cell r="J117" t="str">
            <v>100 Instruction</v>
          </cell>
          <cell r="K117" t="str">
            <v>100 Object</v>
          </cell>
          <cell r="L117" t="str">
            <v>1 Instruction</v>
          </cell>
          <cell r="M117" t="str">
            <v>Site 1</v>
          </cell>
          <cell r="N117" t="str">
            <v>None</v>
          </cell>
          <cell r="O117" t="str">
            <v>None</v>
          </cell>
        </row>
        <row r="118">
          <cell r="D118" t="str">
            <v>2510 · Line of credit</v>
          </cell>
          <cell r="E118" t="str">
            <v>These are generally revolving – term loans would generally be split between 2600/2610 and 2520 unless the term loan had a maturity of less than a year.</v>
          </cell>
          <cell r="F118" t="str">
            <v>34 Short-Term Debt</v>
          </cell>
          <cell r="G118" t="str">
            <v>35 Other Current Liabilities</v>
          </cell>
          <cell r="H118" t="str">
            <v>Working Capital</v>
          </cell>
          <cell r="I118" t="str">
            <v>04 Other Operating Activities</v>
          </cell>
          <cell r="J118" t="str">
            <v>100 Instruction</v>
          </cell>
          <cell r="K118" t="str">
            <v>100 Object</v>
          </cell>
          <cell r="L118" t="str">
            <v>1 Instruction</v>
          </cell>
          <cell r="M118" t="str">
            <v>Site 1</v>
          </cell>
          <cell r="N118" t="str">
            <v>None</v>
          </cell>
          <cell r="O118" t="str">
            <v>None</v>
          </cell>
        </row>
        <row r="119">
          <cell r="D119" t="str">
            <v>2520 · Current portion, long term debt</v>
          </cell>
          <cell r="E119" t="str">
            <v>The portion of long-term debt due in the forward 12 months (‘Current Maturities’).</v>
          </cell>
          <cell r="F119" t="str">
            <v>34 Short-Term Debt</v>
          </cell>
          <cell r="G119" t="str">
            <v>34 Current Portion of Long-Term debt</v>
          </cell>
          <cell r="H119" t="str">
            <v>Working Capital</v>
          </cell>
          <cell r="I119" t="str">
            <v>04 Other Operating Activities</v>
          </cell>
          <cell r="J119" t="str">
            <v>100 Instruction</v>
          </cell>
          <cell r="K119" t="str">
            <v>100 Object</v>
          </cell>
          <cell r="L119" t="str">
            <v>1 Instruction</v>
          </cell>
          <cell r="M119" t="str">
            <v>Site 1</v>
          </cell>
          <cell r="N119" t="str">
            <v>None</v>
          </cell>
          <cell r="O119" t="str">
            <v>None</v>
          </cell>
        </row>
        <row r="120">
          <cell r="D120" t="str">
            <v>2530 · Other short-term liabilities</v>
          </cell>
          <cell r="F120" t="str">
            <v>34 Short-Term Debt</v>
          </cell>
          <cell r="G120" t="str">
            <v>35 Other Current Liabilities</v>
          </cell>
          <cell r="H120" t="str">
            <v>Working Capital</v>
          </cell>
          <cell r="I120" t="str">
            <v>04 Other Operating Activities</v>
          </cell>
          <cell r="J120" t="str">
            <v>100 Instruction</v>
          </cell>
          <cell r="K120" t="str">
            <v>100 Object</v>
          </cell>
          <cell r="L120" t="str">
            <v>1 Instruction</v>
          </cell>
          <cell r="M120" t="str">
            <v>Site 1</v>
          </cell>
          <cell r="N120" t="str">
            <v>None</v>
          </cell>
          <cell r="O120" t="str">
            <v>None</v>
          </cell>
        </row>
        <row r="122">
          <cell r="D122" t="str">
            <v>2600 · Senior Debt</v>
          </cell>
          <cell r="F122" t="str">
            <v>41 Long-Term Debt</v>
          </cell>
          <cell r="G122" t="str">
            <v>41 Long-Term Debt, Net of Current Portion</v>
          </cell>
          <cell r="H122" t="str">
            <v>Debt</v>
          </cell>
          <cell r="I122" t="str">
            <v>10 Facilities Project Adjustments</v>
          </cell>
          <cell r="J122" t="str">
            <v>100 Instruction</v>
          </cell>
          <cell r="K122" t="str">
            <v>100 Object</v>
          </cell>
          <cell r="L122" t="str">
            <v>1 Instruction</v>
          </cell>
          <cell r="M122" t="str">
            <v>Site 1</v>
          </cell>
          <cell r="N122" t="str">
            <v>Exp-Occ</v>
          </cell>
          <cell r="O122" t="str">
            <v>BSDebt</v>
          </cell>
        </row>
        <row r="123">
          <cell r="D123" t="str">
            <v>2660 · Loan Pay. to related party - LT</v>
          </cell>
          <cell r="F123" t="str">
            <v>41 Long-Term Debt</v>
          </cell>
          <cell r="G123" t="str">
            <v>41 Long-Term Debt, Net of Current Portion</v>
          </cell>
          <cell r="H123" t="str">
            <v>Debt</v>
          </cell>
          <cell r="I123" t="str">
            <v>10 Facilities Project Adjustments</v>
          </cell>
          <cell r="J123" t="str">
            <v>100 Instruction</v>
          </cell>
          <cell r="K123" t="str">
            <v>100 Object</v>
          </cell>
          <cell r="L123" t="str">
            <v>1 Instruction</v>
          </cell>
          <cell r="M123" t="str">
            <v>Site 1</v>
          </cell>
          <cell r="N123" t="str">
            <v>Exp-Occ</v>
          </cell>
          <cell r="O123" t="str">
            <v>BSDebt</v>
          </cell>
        </row>
        <row r="124">
          <cell r="D124" t="str">
            <v>1297 · Loan Receivable - LT</v>
          </cell>
          <cell r="F124" t="str">
            <v>41 Long-Term Debt</v>
          </cell>
          <cell r="G124" t="str">
            <v>41 Long-Term Debt, Net of Current Portion</v>
          </cell>
          <cell r="H124" t="str">
            <v>Debt</v>
          </cell>
          <cell r="I124" t="str">
            <v>10 Facilities Project Adjustments</v>
          </cell>
          <cell r="J124" t="str">
            <v>100 Instruction</v>
          </cell>
          <cell r="K124" t="str">
            <v>100 Object</v>
          </cell>
          <cell r="L124" t="str">
            <v>1 Instruction</v>
          </cell>
          <cell r="M124" t="str">
            <v>Site 1</v>
          </cell>
          <cell r="N124" t="str">
            <v>Exp-Occ</v>
          </cell>
          <cell r="O124" t="str">
            <v>BSDebt</v>
          </cell>
        </row>
        <row r="125">
          <cell r="D125" t="str">
            <v>2640 · CSII Security Deposit</v>
          </cell>
          <cell r="F125" t="str">
            <v>41 Long-Term Debt</v>
          </cell>
          <cell r="G125" t="str">
            <v>41 Long-Term Debt, Net of Current Portion</v>
          </cell>
          <cell r="H125" t="str">
            <v>Debt</v>
          </cell>
          <cell r="I125" t="str">
            <v>10 Facilities Project Adjustments</v>
          </cell>
          <cell r="J125" t="str">
            <v>100 Instruction</v>
          </cell>
          <cell r="K125" t="str">
            <v>100 Object</v>
          </cell>
          <cell r="L125" t="str">
            <v>1 Instruction</v>
          </cell>
          <cell r="M125" t="str">
            <v>Site 1</v>
          </cell>
          <cell r="N125" t="str">
            <v>Exp-Occ</v>
          </cell>
          <cell r="O125" t="str">
            <v>BSDebt</v>
          </cell>
        </row>
        <row r="126">
          <cell r="D126" t="str">
            <v>2610 · Sub Debt</v>
          </cell>
          <cell r="F126" t="str">
            <v>41 Long-Term Debt</v>
          </cell>
          <cell r="G126" t="str">
            <v>41 Long-Term Debt, Net of Current Portion</v>
          </cell>
          <cell r="H126" t="str">
            <v>Debt</v>
          </cell>
          <cell r="I126" t="str">
            <v>10 Facilities Project Adjustments</v>
          </cell>
          <cell r="J126" t="str">
            <v>100 Instruction</v>
          </cell>
          <cell r="K126" t="str">
            <v>100 Object</v>
          </cell>
          <cell r="L126" t="str">
            <v>1 Instruction</v>
          </cell>
          <cell r="M126" t="str">
            <v>Site 1</v>
          </cell>
          <cell r="N126" t="str">
            <v>Exp-Occ</v>
          </cell>
          <cell r="O126" t="str">
            <v>BSDebt</v>
          </cell>
        </row>
        <row r="127">
          <cell r="D127" t="str">
            <v>2620 · Capital lease lia-facility</v>
          </cell>
          <cell r="E127" t="str">
            <v>Building lease that meets capital lease test</v>
          </cell>
          <cell r="F127" t="str">
            <v>42 Other Long-Term Liabilities</v>
          </cell>
          <cell r="G127" t="str">
            <v>42 Other Long-Term Liabilities</v>
          </cell>
          <cell r="I127" t="str">
            <v>10 Facilities Project Adjustments</v>
          </cell>
          <cell r="J127" t="str">
            <v>100 Instruction</v>
          </cell>
          <cell r="K127" t="str">
            <v>100 Object</v>
          </cell>
          <cell r="L127" t="str">
            <v>1 Instruction</v>
          </cell>
          <cell r="M127" t="str">
            <v>Site 1</v>
          </cell>
          <cell r="N127" t="str">
            <v>None</v>
          </cell>
          <cell r="O127" t="str">
            <v>None</v>
          </cell>
        </row>
        <row r="128">
          <cell r="D128" t="str">
            <v>2630 · Other long term liabilities</v>
          </cell>
          <cell r="E128" t="str">
            <v>Interest rate swap liability, or other similar financial obligation</v>
          </cell>
          <cell r="F128" t="str">
            <v>42 Other Long-Term Liabilities</v>
          </cell>
          <cell r="G128" t="str">
            <v>42 Other Long-Term Liabilities</v>
          </cell>
          <cell r="I128" t="str">
            <v>10 Facilities Project Adjustments</v>
          </cell>
          <cell r="J128" t="str">
            <v>100 Instruction</v>
          </cell>
          <cell r="K128" t="str">
            <v>100 Object</v>
          </cell>
          <cell r="L128" t="str">
            <v>1 Instruction</v>
          </cell>
          <cell r="M128" t="str">
            <v>Site 1</v>
          </cell>
          <cell r="N128" t="str">
            <v>None</v>
          </cell>
          <cell r="O128" t="str">
            <v>None</v>
          </cell>
        </row>
        <row r="129">
          <cell r="D129" t="str">
            <v>2650 · Capital lease lia-oper. asset</v>
          </cell>
          <cell r="F129" t="str">
            <v>42 Other Long-Term Liabilities</v>
          </cell>
          <cell r="G129" t="str">
            <v>42 Other Long-Term Liabilities</v>
          </cell>
          <cell r="I129" t="str">
            <v>10 Facilities Project Adjustments</v>
          </cell>
          <cell r="J129" t="str">
            <v>100 Instruction</v>
          </cell>
          <cell r="K129" t="str">
            <v>100 Object</v>
          </cell>
          <cell r="L129" t="str">
            <v>1 Instruction</v>
          </cell>
          <cell r="M129" t="str">
            <v>Site 1</v>
          </cell>
          <cell r="N129" t="str">
            <v>None</v>
          </cell>
          <cell r="O129" t="str">
            <v>None</v>
          </cell>
        </row>
        <row r="130">
          <cell r="D130" t="str">
            <v>2680 · Accrued rent liability LT</v>
          </cell>
          <cell r="F130" t="str">
            <v>42 Other Long-Term Liabilities</v>
          </cell>
          <cell r="G130" t="str">
            <v>42 Other Long-Term Liabilities</v>
          </cell>
          <cell r="I130" t="str">
            <v>10 Facilities Project Adjustments</v>
          </cell>
          <cell r="J130" t="str">
            <v>100 Instruction</v>
          </cell>
          <cell r="K130" t="str">
            <v>100 Object</v>
          </cell>
          <cell r="L130" t="str">
            <v>1 Instruction</v>
          </cell>
          <cell r="M130" t="str">
            <v>Site 1</v>
          </cell>
          <cell r="N130" t="str">
            <v>Exp-Occ</v>
          </cell>
          <cell r="O130" t="str">
            <v>Manual</v>
          </cell>
        </row>
        <row r="131">
          <cell r="D131" t="str">
            <v>2690 · Deferred gain on transaction</v>
          </cell>
          <cell r="F131" t="str">
            <v>42 Other Long-Term Liabilities</v>
          </cell>
          <cell r="G131" t="str">
            <v>42 Other Long-Term Liabilities</v>
          </cell>
          <cell r="I131" t="str">
            <v>10 Facilities Project Adjustments</v>
          </cell>
          <cell r="J131" t="str">
            <v>100 Instruction</v>
          </cell>
          <cell r="K131" t="str">
            <v>100 Object</v>
          </cell>
          <cell r="L131" t="str">
            <v>1 Instruction</v>
          </cell>
          <cell r="M131" t="str">
            <v>Site 1</v>
          </cell>
          <cell r="N131" t="str">
            <v>None</v>
          </cell>
          <cell r="O131" t="str">
            <v>None</v>
          </cell>
        </row>
        <row r="133">
          <cell r="D133" t="str">
            <v>2700 · Senior debt cost</v>
          </cell>
          <cell r="E133" t="str">
            <v>Amortization of capitalized costs associated with closing senior financing such as loan origination fees, legal fees, financial consultant fees, and any other [closing] costs that would otherwise not be incurred if the transaction were all cash (for example, do not capitalize owners' title insurance).</v>
          </cell>
          <cell r="F133" t="str">
            <v>43 Loan costs, Net</v>
          </cell>
          <cell r="G133" t="str">
            <v>42 Other Long-Term Liabilities</v>
          </cell>
          <cell r="I133" t="str">
            <v>10 Facilities Project Adjustments</v>
          </cell>
          <cell r="J133" t="str">
            <v>100 Instruction</v>
          </cell>
          <cell r="K133" t="str">
            <v>100 Object</v>
          </cell>
          <cell r="L133" t="str">
            <v>1 Instruction</v>
          </cell>
          <cell r="M133" t="str">
            <v>Site 1</v>
          </cell>
          <cell r="N133" t="str">
            <v>Exp-Occ</v>
          </cell>
          <cell r="O133" t="str">
            <v>Manual</v>
          </cell>
        </row>
        <row r="134">
          <cell r="D134" t="str">
            <v>2710 · Sub debt cost</v>
          </cell>
          <cell r="E134" t="str">
            <v>Amortization of capitalized costs associated with closing subordinate financing such as loan origination fees, legal fees, financial consultant fees, and any other [closing] costs that would otherwise not be incurred if the transaction were all cash (for example, do not capitalize owners' title insurance).</v>
          </cell>
          <cell r="F134" t="str">
            <v>43 Loan costs, Net</v>
          </cell>
          <cell r="G134" t="str">
            <v>42 Other Long-Term Liabilities</v>
          </cell>
          <cell r="I134" t="str">
            <v>10 Facilities Project Adjustments</v>
          </cell>
          <cell r="J134" t="str">
            <v>100 Instruction</v>
          </cell>
          <cell r="K134" t="str">
            <v>100 Object</v>
          </cell>
          <cell r="L134" t="str">
            <v>1 Instruction</v>
          </cell>
          <cell r="M134" t="str">
            <v>Site 1</v>
          </cell>
          <cell r="N134" t="str">
            <v>Exp-Occ</v>
          </cell>
          <cell r="O134" t="str">
            <v>Manual</v>
          </cell>
        </row>
        <row r="135">
          <cell r="D135" t="str">
            <v>2800 · Accum Am of Senior debt cost</v>
          </cell>
          <cell r="F135" t="str">
            <v>43 Loan costs, Net</v>
          </cell>
          <cell r="G135" t="str">
            <v>42 Other Long-Term Liabilities</v>
          </cell>
          <cell r="H135" t="str">
            <v>Loan Costs</v>
          </cell>
          <cell r="I135" t="str">
            <v>10 Facilities Project Adjustments</v>
          </cell>
          <cell r="J135" t="str">
            <v>100 Instruction</v>
          </cell>
          <cell r="K135" t="str">
            <v>100 Object</v>
          </cell>
          <cell r="L135" t="str">
            <v>1 Instruction</v>
          </cell>
          <cell r="M135" t="str">
            <v>Site 1</v>
          </cell>
          <cell r="N135" t="str">
            <v>Exp-Occ</v>
          </cell>
          <cell r="O135" t="str">
            <v>BSFacDepr</v>
          </cell>
        </row>
        <row r="136">
          <cell r="D136" t="str">
            <v>2810 · Accum Am of subdebt cost</v>
          </cell>
          <cell r="F136" t="str">
            <v>43 Loan costs, Net</v>
          </cell>
          <cell r="G136" t="str">
            <v>42 Other Long-Term Liabilities</v>
          </cell>
          <cell r="H136" t="str">
            <v>Loan Costs</v>
          </cell>
          <cell r="I136" t="str">
            <v>10 Facilities Project Adjustments</v>
          </cell>
          <cell r="J136" t="str">
            <v>100 Instruction</v>
          </cell>
          <cell r="K136" t="str">
            <v>100 Object</v>
          </cell>
          <cell r="L136" t="str">
            <v>1 Instruction</v>
          </cell>
          <cell r="M136" t="str">
            <v>Site 1</v>
          </cell>
          <cell r="N136" t="str">
            <v>Exp-Occ</v>
          </cell>
          <cell r="O136" t="str">
            <v>BSFacDepr</v>
          </cell>
        </row>
        <row r="137">
          <cell r="D137" t="str">
            <v>2900 · Suspense</v>
          </cell>
          <cell r="E137" t="str">
            <v>This is a holding for unrecognized items. Ex: A deposit from OSSE needs to be added to the system to complete a bank reconciliation, but it is important to indicate that the true source is not yet known. At monthly closing, this account should be zero.</v>
          </cell>
          <cell r="F137" t="str">
            <v>43 Loan costs, Net</v>
          </cell>
          <cell r="G137" t="str">
            <v>42 Other Long-Term Liabilities</v>
          </cell>
          <cell r="I137" t="str">
            <v>07 Suspense</v>
          </cell>
          <cell r="J137" t="str">
            <v>100 Instruction</v>
          </cell>
          <cell r="K137" t="str">
            <v>100 Object</v>
          </cell>
          <cell r="L137" t="str">
            <v>1 Instruction</v>
          </cell>
          <cell r="M137" t="str">
            <v>Site 1</v>
          </cell>
          <cell r="N137" t="str">
            <v>None</v>
          </cell>
          <cell r="O137" t="str">
            <v>None</v>
          </cell>
        </row>
        <row r="138">
          <cell r="D138" t="str">
            <v>290 · Suspense</v>
          </cell>
          <cell r="E138" t="str">
            <v>This is a holding for unrecognized items. Ex: A deposit from OSSE needs to be added to the system to complete a bank reconciliation, but it is important to indicate that the true source is not yet known. At monthly closing, this account should be zero.</v>
          </cell>
          <cell r="F138" t="str">
            <v>43 Loan costs, Net</v>
          </cell>
          <cell r="G138" t="str">
            <v>42 Other Long-Term Liabilities</v>
          </cell>
          <cell r="I138" t="str">
            <v>07 Suspense</v>
          </cell>
          <cell r="J138" t="str">
            <v>100 Instruction</v>
          </cell>
          <cell r="K138" t="str">
            <v>100 Object</v>
          </cell>
          <cell r="L138" t="str">
            <v>1 Instruction</v>
          </cell>
          <cell r="M138" t="str">
            <v>Site 1</v>
          </cell>
          <cell r="N138" t="str">
            <v>None</v>
          </cell>
          <cell r="O138" t="str">
            <v>None</v>
          </cell>
        </row>
        <row r="141">
          <cell r="D141" t="str">
            <v>3010 · Unrestricted net asset</v>
          </cell>
          <cell r="F141" t="str">
            <v>61 Unrestricted Net Assets</v>
          </cell>
          <cell r="G141" t="str">
            <v>61 Unrestricted Net Assets</v>
          </cell>
          <cell r="H141" t="str">
            <v>Net Assets</v>
          </cell>
          <cell r="I141" t="str">
            <v>11 Equity</v>
          </cell>
          <cell r="J141" t="str">
            <v>100 Instruction</v>
          </cell>
          <cell r="K141" t="str">
            <v>100 Object</v>
          </cell>
          <cell r="L141" t="str">
            <v>1 Instruction</v>
          </cell>
          <cell r="M141" t="str">
            <v>Site 1</v>
          </cell>
          <cell r="N141" t="str">
            <v>None</v>
          </cell>
          <cell r="O141" t="str">
            <v>None</v>
          </cell>
        </row>
        <row r="142">
          <cell r="D142" t="str">
            <v>3011 · Opening Bal Equity</v>
          </cell>
          <cell r="F142" t="str">
            <v>61 Unrestricted Net Assets</v>
          </cell>
          <cell r="G142" t="str">
            <v>61 Unrestricted Net Assets</v>
          </cell>
          <cell r="H142" t="str">
            <v>Net Assets</v>
          </cell>
          <cell r="I142" t="str">
            <v>11 Equity</v>
          </cell>
          <cell r="J142" t="str">
            <v>100 Instruction</v>
          </cell>
          <cell r="K142" t="str">
            <v>100 Object</v>
          </cell>
          <cell r="L142" t="str">
            <v>1 Instruction</v>
          </cell>
          <cell r="M142" t="str">
            <v>Site 1</v>
          </cell>
          <cell r="N142" t="str">
            <v>None</v>
          </cell>
          <cell r="O142" t="str">
            <v>None</v>
          </cell>
        </row>
        <row r="143">
          <cell r="D143" t="str">
            <v>3000 · Prior Period Adjustment</v>
          </cell>
          <cell r="F143" t="str">
            <v>61 Unrestricted Net Assets</v>
          </cell>
          <cell r="G143" t="str">
            <v>61 Unrestricted Net Assets</v>
          </cell>
          <cell r="H143" t="str">
            <v>Net Assets</v>
          </cell>
          <cell r="I143" t="str">
            <v>11 Equity</v>
          </cell>
          <cell r="J143" t="str">
            <v>100 Instruction</v>
          </cell>
          <cell r="K143" t="str">
            <v>100 Object</v>
          </cell>
          <cell r="L143" t="str">
            <v>1 Instruction</v>
          </cell>
          <cell r="M143" t="str">
            <v>Site 1</v>
          </cell>
          <cell r="N143" t="str">
            <v>None</v>
          </cell>
          <cell r="O143" t="str">
            <v>None</v>
          </cell>
        </row>
        <row r="144">
          <cell r="D144" t="str">
            <v>3001 · Prior Period Adjustments</v>
          </cell>
          <cell r="F144" t="str">
            <v>03 Other Current Assets</v>
          </cell>
          <cell r="G144" t="str">
            <v>04 Other Current Assets</v>
          </cell>
          <cell r="H144" t="str">
            <v>Working Capital</v>
          </cell>
          <cell r="I144" t="str">
            <v>04 Other Operating Activities</v>
          </cell>
          <cell r="J144" t="str">
            <v>100 Instruction</v>
          </cell>
          <cell r="K144" t="str">
            <v>100 Object</v>
          </cell>
          <cell r="L144" t="str">
            <v>1 Instruction</v>
          </cell>
          <cell r="M144" t="str">
            <v>Site 1</v>
          </cell>
          <cell r="N144" t="str">
            <v>Exp-BS</v>
          </cell>
          <cell r="O144" t="str">
            <v>None</v>
          </cell>
        </row>
        <row r="145">
          <cell r="D145" t="str">
            <v>3020 · Board-designated</v>
          </cell>
          <cell r="F145" t="str">
            <v>61 Unrestricted Net Assets</v>
          </cell>
          <cell r="G145" t="str">
            <v>61 Unrestricted Net Assets</v>
          </cell>
          <cell r="H145" t="str">
            <v>Net Assets</v>
          </cell>
          <cell r="I145" t="str">
            <v>11 Equity</v>
          </cell>
          <cell r="J145" t="str">
            <v>100 Instruction</v>
          </cell>
          <cell r="K145" t="str">
            <v>100 Object</v>
          </cell>
          <cell r="L145" t="str">
            <v>1 Instruction</v>
          </cell>
          <cell r="M145" t="str">
            <v>Site 1</v>
          </cell>
          <cell r="N145" t="str">
            <v>None</v>
          </cell>
          <cell r="O145" t="str">
            <v>None</v>
          </cell>
        </row>
        <row r="147">
          <cell r="D147" t="str">
            <v>3100 · Use restricted</v>
          </cell>
          <cell r="F147" t="str">
            <v>62 Temporarily Restricted Net Assets</v>
          </cell>
          <cell r="G147" t="str">
            <v>62 Temporarily Restricted Net Assets</v>
          </cell>
          <cell r="H147" t="str">
            <v>Net Assets</v>
          </cell>
          <cell r="I147" t="str">
            <v>11 Equity</v>
          </cell>
          <cell r="J147" t="str">
            <v>100 Instruction</v>
          </cell>
          <cell r="K147" t="str">
            <v>100 Object</v>
          </cell>
          <cell r="L147" t="str">
            <v>1 Instruction</v>
          </cell>
          <cell r="M147" t="str">
            <v>Site 1</v>
          </cell>
          <cell r="N147" t="str">
            <v>None</v>
          </cell>
          <cell r="O147" t="str">
            <v>None</v>
          </cell>
        </row>
        <row r="148">
          <cell r="D148" t="str">
            <v>3110 · Time restricted</v>
          </cell>
          <cell r="F148" t="str">
            <v>62 Temporarily Restricted Net Assets</v>
          </cell>
          <cell r="G148" t="str">
            <v>62 Temporarily Restricted Net Assets</v>
          </cell>
          <cell r="H148" t="str">
            <v>Net Assets</v>
          </cell>
          <cell r="I148" t="str">
            <v>11 Equity</v>
          </cell>
          <cell r="J148" t="str">
            <v>100 Instruction</v>
          </cell>
          <cell r="K148" t="str">
            <v>100 Object</v>
          </cell>
          <cell r="L148" t="str">
            <v>1 Instruction</v>
          </cell>
          <cell r="M148" t="str">
            <v>Site 1</v>
          </cell>
          <cell r="N148" t="str">
            <v>None</v>
          </cell>
          <cell r="O148" t="str">
            <v>None</v>
          </cell>
        </row>
        <row r="149">
          <cell r="D149" t="str">
            <v>3120 · Asset restricted</v>
          </cell>
          <cell r="F149" t="str">
            <v>62 Temporarily Restricted Net Assets</v>
          </cell>
          <cell r="G149" t="str">
            <v>62 Temporarily Restricted Net Assets</v>
          </cell>
          <cell r="H149" t="str">
            <v>Net Assets</v>
          </cell>
          <cell r="I149" t="str">
            <v>11 Equity</v>
          </cell>
          <cell r="J149" t="str">
            <v>100 Instruction</v>
          </cell>
          <cell r="K149" t="str">
            <v>100 Object</v>
          </cell>
          <cell r="L149" t="str">
            <v>1 Instruction</v>
          </cell>
          <cell r="M149" t="str">
            <v>Site 1</v>
          </cell>
          <cell r="N149" t="str">
            <v>None</v>
          </cell>
          <cell r="O149" t="str">
            <v>None</v>
          </cell>
        </row>
        <row r="151">
          <cell r="D151" t="str">
            <v>3200 · Permanently restricted</v>
          </cell>
          <cell r="F151" t="str">
            <v>63 Permanently Restricted Net Assets</v>
          </cell>
          <cell r="G151" t="str">
            <v>63 Permanently Restricted Net Assets</v>
          </cell>
          <cell r="H151" t="str">
            <v>Net Assets</v>
          </cell>
          <cell r="I151" t="str">
            <v>11 Equity</v>
          </cell>
          <cell r="J151" t="str">
            <v>100 Instruction</v>
          </cell>
          <cell r="K151" t="str">
            <v>100 Object</v>
          </cell>
          <cell r="L151" t="str">
            <v>1 Instruction</v>
          </cell>
          <cell r="M151" t="str">
            <v>Site 1</v>
          </cell>
          <cell r="N151" t="str">
            <v>None</v>
          </cell>
          <cell r="O151" t="str">
            <v>None</v>
          </cell>
        </row>
        <row r="152">
          <cell r="D152" t="str">
            <v>3900 · Retained Earnings</v>
          </cell>
          <cell r="F152" t="str">
            <v>61 Unrestricted Net Assets</v>
          </cell>
          <cell r="G152" t="str">
            <v>61 Unrestricted Net Assets</v>
          </cell>
          <cell r="H152" t="str">
            <v>Net Assets</v>
          </cell>
          <cell r="I152" t="str">
            <v>11 Equity</v>
          </cell>
          <cell r="J152" t="str">
            <v>100 Instruction</v>
          </cell>
          <cell r="K152" t="str">
            <v>100 Object</v>
          </cell>
          <cell r="L152" t="str">
            <v>1 Instruction</v>
          </cell>
          <cell r="M152" t="str">
            <v>Site 1</v>
          </cell>
          <cell r="N152" t="str">
            <v>None</v>
          </cell>
          <cell r="O152" t="str">
            <v>None</v>
          </cell>
        </row>
        <row r="155">
          <cell r="D155" t="str">
            <v>4000 · Per-pupil alloc</v>
          </cell>
          <cell r="E155" t="str">
            <v>DC funding for grade-level</v>
          </cell>
          <cell r="F155" t="str">
            <v>01 State and Local Revenue</v>
          </cell>
          <cell r="G155" t="str">
            <v>01 Per Pupil Charter Payments - General Education</v>
          </cell>
          <cell r="H155" t="str">
            <v>Revenue</v>
          </cell>
          <cell r="J155" t="str">
            <v>100 Instruction</v>
          </cell>
          <cell r="K155" t="str">
            <v>100 Local Funding</v>
          </cell>
          <cell r="L155" t="str">
            <v>1 Instruction</v>
          </cell>
          <cell r="M155" t="str">
            <v>Site 1</v>
          </cell>
          <cell r="N155" t="str">
            <v>Rev-DC</v>
          </cell>
          <cell r="O155" t="str">
            <v>Manual</v>
          </cell>
        </row>
        <row r="156">
          <cell r="D156" t="str">
            <v>4010 · Per-pupil SpEd alloc</v>
          </cell>
          <cell r="E156" t="str">
            <v>DC funding for SpEd Levels 1-4, plus Blackman Jones and Attorney Fees</v>
          </cell>
          <cell r="F156" t="str">
            <v>01 State and Local Revenue</v>
          </cell>
          <cell r="G156" t="str">
            <v>02 Per Pupil Charter Payments - Categorical Enhancements</v>
          </cell>
          <cell r="H156" t="str">
            <v>Revenue</v>
          </cell>
          <cell r="J156" t="str">
            <v>200 SpEd</v>
          </cell>
          <cell r="K156" t="str">
            <v>100 Local Funding</v>
          </cell>
          <cell r="L156" t="str">
            <v>2 SpEd</v>
          </cell>
          <cell r="M156" t="str">
            <v>Site 1</v>
          </cell>
          <cell r="N156" t="str">
            <v>Rev-DC</v>
          </cell>
          <cell r="O156" t="str">
            <v>Manual</v>
          </cell>
        </row>
        <row r="157">
          <cell r="D157" t="str">
            <v>4013 · Per Pupil Residential</v>
          </cell>
          <cell r="E157" t="str">
            <v>DC funding for SpEd Levels 1-4, plus Blackman Jones and Attorney Fees</v>
          </cell>
          <cell r="F157" t="str">
            <v>01 State and Local Revenue</v>
          </cell>
          <cell r="G157" t="str">
            <v>02 Per Pupil Charter Payments - Categorical Enhancements</v>
          </cell>
          <cell r="H157" t="str">
            <v>Revenue</v>
          </cell>
          <cell r="J157" t="str">
            <v>200 SpEd</v>
          </cell>
          <cell r="K157" t="str">
            <v>100 Local Funding</v>
          </cell>
          <cell r="L157" t="str">
            <v>2 SpEd</v>
          </cell>
          <cell r="M157" t="str">
            <v>Site 1</v>
          </cell>
          <cell r="N157" t="str">
            <v>Rev-DC</v>
          </cell>
          <cell r="O157" t="str">
            <v>Manual</v>
          </cell>
        </row>
        <row r="158">
          <cell r="D158" t="str">
            <v>4012 · Per Pupil Residential SpEd</v>
          </cell>
          <cell r="E158" t="str">
            <v>DC funding for SpEd Levels 1-4, plus Blackman Jones and Attorney Fees</v>
          </cell>
          <cell r="F158" t="str">
            <v>01 State and Local Revenue</v>
          </cell>
          <cell r="G158" t="str">
            <v>02 Per Pupil Charter Payments - Categorical Enhancements</v>
          </cell>
          <cell r="H158" t="str">
            <v>Revenue</v>
          </cell>
          <cell r="J158" t="str">
            <v>200 SpEd</v>
          </cell>
          <cell r="K158" t="str">
            <v>100 Local Funding</v>
          </cell>
          <cell r="L158" t="str">
            <v>2 SpEd</v>
          </cell>
          <cell r="M158" t="str">
            <v>Site 1</v>
          </cell>
          <cell r="N158" t="str">
            <v>Rev-DC</v>
          </cell>
          <cell r="O158" t="str">
            <v>Manual</v>
          </cell>
        </row>
        <row r="159">
          <cell r="D159" t="str">
            <v>4011 · Per-pupil SpEd ESY</v>
          </cell>
          <cell r="E159" t="str">
            <v>DC funding for SpEd Levels 1-4, for the Extended School Year program</v>
          </cell>
          <cell r="F159" t="str">
            <v>01 State and Local Revenue</v>
          </cell>
          <cell r="G159" t="str">
            <v>02 Per Pupil Charter Payments - Categorical Enhancements</v>
          </cell>
          <cell r="H159" t="str">
            <v>Revenue</v>
          </cell>
          <cell r="J159" t="str">
            <v>200 SpEd</v>
          </cell>
          <cell r="K159" t="str">
            <v>100 Local Funding</v>
          </cell>
          <cell r="L159" t="str">
            <v>2 SpEd</v>
          </cell>
          <cell r="M159" t="str">
            <v>Site 1</v>
          </cell>
          <cell r="N159" t="str">
            <v>Rev-DC</v>
          </cell>
          <cell r="O159" t="str">
            <v>Manual</v>
          </cell>
        </row>
        <row r="160">
          <cell r="D160" t="str">
            <v>4020 · Per-pupil LEP/NEP alloc</v>
          </cell>
          <cell r="E160" t="str">
            <v>DC Funding for Limited/No English Proficiency (aka ELL)</v>
          </cell>
          <cell r="F160" t="str">
            <v>01 State and Local Revenue</v>
          </cell>
          <cell r="G160" t="str">
            <v>02 Per Pupil Charter Payments - Categorical Enhancements</v>
          </cell>
          <cell r="H160" t="str">
            <v>Revenue</v>
          </cell>
          <cell r="J160" t="str">
            <v>100 Instruction</v>
          </cell>
          <cell r="K160" t="str">
            <v>100 Local Funding</v>
          </cell>
          <cell r="L160" t="str">
            <v>1 Instruction</v>
          </cell>
          <cell r="M160" t="str">
            <v>Site 1</v>
          </cell>
          <cell r="N160" t="str">
            <v>Rev-DC</v>
          </cell>
          <cell r="O160" t="str">
            <v>Manual</v>
          </cell>
        </row>
        <row r="161">
          <cell r="D161" t="str">
            <v>4030 · Per-pupil summer alloc</v>
          </cell>
          <cell r="E161" t="str">
            <v>Discontinued DC funding for summer school</v>
          </cell>
          <cell r="F161" t="str">
            <v>01 State and Local Revenue</v>
          </cell>
          <cell r="G161" t="str">
            <v>02 Per Pupil Charter Payments - Categorical Enhancements</v>
          </cell>
          <cell r="H161" t="str">
            <v>Revenue</v>
          </cell>
          <cell r="J161" t="str">
            <v>100 Instruction</v>
          </cell>
          <cell r="K161" t="str">
            <v>100 Local Funding</v>
          </cell>
          <cell r="L161" t="str">
            <v>1 Instruction</v>
          </cell>
          <cell r="M161" t="str">
            <v>Site 1</v>
          </cell>
          <cell r="N161" t="str">
            <v>Rev-DC</v>
          </cell>
          <cell r="O161" t="str">
            <v>None</v>
          </cell>
        </row>
        <row r="162">
          <cell r="D162" t="str">
            <v>4040 · Per-pupil At Risk</v>
          </cell>
          <cell r="E162" t="str">
            <v>DC funding for At Risk</v>
          </cell>
          <cell r="F162" t="str">
            <v>01 State and Local Revenue</v>
          </cell>
          <cell r="G162" t="str">
            <v>02 Per Pupil Charter Payments - Categorical Enhancements</v>
          </cell>
          <cell r="H162" t="str">
            <v>Revenue</v>
          </cell>
          <cell r="J162" t="str">
            <v>100 Instruction</v>
          </cell>
          <cell r="K162" t="str">
            <v>100 Local Funding</v>
          </cell>
          <cell r="L162" t="str">
            <v>1 Instruction</v>
          </cell>
          <cell r="M162" t="str">
            <v>Site 1</v>
          </cell>
          <cell r="N162" t="str">
            <v>Rev-DC</v>
          </cell>
          <cell r="O162" t="str">
            <v>Manual</v>
          </cell>
        </row>
        <row r="163">
          <cell r="D163" t="str">
            <v>4050 · Per-pupil adjustment</v>
          </cell>
          <cell r="E163" t="str">
            <v>Adjustments to previous years’ supplemental funding. Using this account instead of SpEd or LEP/NEP account allows those accounts to be reconciled more easily</v>
          </cell>
          <cell r="F163" t="str">
            <v>01 State and Local Revenue</v>
          </cell>
          <cell r="G163" t="str">
            <v>01 Per Pupil Charter Payments - General Education</v>
          </cell>
          <cell r="H163" t="str">
            <v>Revenue</v>
          </cell>
          <cell r="J163" t="str">
            <v>100 Instruction</v>
          </cell>
          <cell r="K163" t="str">
            <v>100 Local Funding</v>
          </cell>
          <cell r="L163" t="str">
            <v>1 Instruction</v>
          </cell>
          <cell r="M163" t="str">
            <v>Site 1</v>
          </cell>
          <cell r="N163" t="str">
            <v>Rev-DC</v>
          </cell>
          <cell r="O163" t="str">
            <v>None</v>
          </cell>
        </row>
        <row r="164">
          <cell r="D164" t="str">
            <v>4090 · Per-pupil shortfall contingency</v>
          </cell>
          <cell r="E164" t="str">
            <v>A discount on funding to help schools identify potential shortfall</v>
          </cell>
          <cell r="F164" t="str">
            <v>01 State and Local Revenue</v>
          </cell>
          <cell r="G164" t="str">
            <v>01 Per Pupil Charter Payments - General Education</v>
          </cell>
          <cell r="H164" t="str">
            <v>Revenue</v>
          </cell>
          <cell r="J164" t="str">
            <v>100 Instruction</v>
          </cell>
          <cell r="K164" t="str">
            <v>100 Local Funding</v>
          </cell>
          <cell r="L164" t="str">
            <v>1 Instruction</v>
          </cell>
          <cell r="M164" t="str">
            <v>Site 1</v>
          </cell>
          <cell r="N164" t="str">
            <v>Rev-DC</v>
          </cell>
          <cell r="O164" t="str">
            <v>Manual</v>
          </cell>
        </row>
        <row r="166">
          <cell r="D166" t="str">
            <v>4100 · Per-pupil facility alloc</v>
          </cell>
          <cell r="E166" t="str">
            <v>DC funding for facilities</v>
          </cell>
          <cell r="F166" t="str">
            <v>01 State and Local Revenue</v>
          </cell>
          <cell r="G166" t="str">
            <v>03 Per Pupil Facilities Allowance</v>
          </cell>
          <cell r="H166" t="str">
            <v>Revenue</v>
          </cell>
          <cell r="J166" t="str">
            <v>100 Instruction</v>
          </cell>
          <cell r="K166" t="str">
            <v>100 Local Funding</v>
          </cell>
          <cell r="L166" t="str">
            <v>1 Instruction</v>
          </cell>
          <cell r="M166" t="str">
            <v>Site 1</v>
          </cell>
          <cell r="N166" t="str">
            <v>Rev-DC</v>
          </cell>
          <cell r="O166" t="str">
            <v>Manual</v>
          </cell>
        </row>
        <row r="167">
          <cell r="D167" t="str">
            <v>4101 · Per-pupil Residential facility</v>
          </cell>
          <cell r="E167" t="str">
            <v>DC funding for facilities</v>
          </cell>
          <cell r="F167" t="str">
            <v>01 State and Local Revenue</v>
          </cell>
          <cell r="G167" t="str">
            <v>03 Per Pupil Facilities Allowance</v>
          </cell>
          <cell r="H167" t="str">
            <v>Revenue</v>
          </cell>
          <cell r="J167" t="str">
            <v>100 Instruction</v>
          </cell>
          <cell r="K167" t="str">
            <v>100 Local Funding</v>
          </cell>
          <cell r="L167" t="str">
            <v>1 Instruction</v>
          </cell>
          <cell r="M167" t="str">
            <v>Site 1</v>
          </cell>
          <cell r="N167" t="str">
            <v>Rev-DC</v>
          </cell>
          <cell r="O167" t="str">
            <v>Manual</v>
          </cell>
        </row>
        <row r="169">
          <cell r="D169" t="str">
            <v>4200 · Local grants</v>
          </cell>
          <cell r="E169" t="str">
            <v>Local grants. (Note: Ensure no federal source)</v>
          </cell>
          <cell r="F169" t="str">
            <v>01 State and Local Revenue</v>
          </cell>
          <cell r="G169" t="str">
            <v>05 Other Government Funding/Grants</v>
          </cell>
          <cell r="H169" t="str">
            <v>Revenue</v>
          </cell>
          <cell r="J169" t="str">
            <v>100 Instruction</v>
          </cell>
          <cell r="K169" t="str">
            <v>100 Local Funding</v>
          </cell>
          <cell r="L169" t="str">
            <v>1 Instruction</v>
          </cell>
          <cell r="M169" t="str">
            <v>Site 1</v>
          </cell>
          <cell r="N169" t="str">
            <v>Rev-Oth</v>
          </cell>
          <cell r="O169" t="str">
            <v>RevPrivateGrant</v>
          </cell>
        </row>
        <row r="170">
          <cell r="D170" t="str">
            <v>4210 · Local programs</v>
          </cell>
          <cell r="E170" t="str">
            <v>Local programs</v>
          </cell>
          <cell r="F170" t="str">
            <v>01 State and Local Revenue</v>
          </cell>
          <cell r="G170" t="str">
            <v>05 Other Government Funding/Grants</v>
          </cell>
          <cell r="H170" t="str">
            <v>Revenue</v>
          </cell>
          <cell r="J170" t="str">
            <v>100 Instruction</v>
          </cell>
          <cell r="K170" t="str">
            <v>100 Local Funding</v>
          </cell>
          <cell r="L170" t="str">
            <v>1 Instruction</v>
          </cell>
          <cell r="M170" t="str">
            <v>Site 1</v>
          </cell>
          <cell r="N170" t="str">
            <v>Rev-Oth</v>
          </cell>
          <cell r="O170" t="str">
            <v>RevPrivateGrant</v>
          </cell>
        </row>
        <row r="174">
          <cell r="D174" t="str">
            <v>5000 · ESEA Title 1</v>
          </cell>
          <cell r="E174" t="str">
            <v>Federal funding for disadvantaged (Amount driven by FRL % of K-12)</v>
          </cell>
          <cell r="F174" t="str">
            <v>03 Federal Revenue</v>
          </cell>
          <cell r="G174" t="str">
            <v>04 Federal Funding</v>
          </cell>
          <cell r="H174" t="str">
            <v>Revenue</v>
          </cell>
          <cell r="J174" t="str">
            <v>100 Instruction</v>
          </cell>
          <cell r="K174" t="str">
            <v>200 Federal Funding</v>
          </cell>
          <cell r="L174" t="str">
            <v>1 Instruction</v>
          </cell>
          <cell r="M174" t="str">
            <v>Site 1</v>
          </cell>
          <cell r="N174" t="str">
            <v>Rev-Fed</v>
          </cell>
          <cell r="O174" t="str">
            <v>RevFedGrant</v>
          </cell>
        </row>
        <row r="175">
          <cell r="D175" t="str">
            <v>5001 · ESEA Title 2</v>
          </cell>
          <cell r="E175" t="str">
            <v>Federal funding for high quality teachers, principals (Amount driven by # K-12 Students)</v>
          </cell>
          <cell r="F175" t="str">
            <v>03 Federal Revenue</v>
          </cell>
          <cell r="G175" t="str">
            <v>04 Federal Funding</v>
          </cell>
          <cell r="H175" t="str">
            <v>Revenue</v>
          </cell>
          <cell r="J175" t="str">
            <v>100 Instruction</v>
          </cell>
          <cell r="K175" t="str">
            <v>200 Federal Funding</v>
          </cell>
          <cell r="L175" t="str">
            <v>1 Instruction</v>
          </cell>
          <cell r="M175" t="str">
            <v>Site 1</v>
          </cell>
          <cell r="N175" t="str">
            <v>Rev-Fed</v>
          </cell>
          <cell r="O175" t="str">
            <v>RevFedGrant</v>
          </cell>
        </row>
        <row r="176">
          <cell r="D176" t="str">
            <v>5002 · ESEA Title 3</v>
          </cell>
          <cell r="E176" t="str">
            <v>Federal funding for LEP. (Minimum of $10,000, unless part of consortium; driven by # LEP students 3-21 yrs old)</v>
          </cell>
          <cell r="F176" t="str">
            <v>03 Federal Revenue</v>
          </cell>
          <cell r="G176" t="str">
            <v>04 Federal Funding</v>
          </cell>
          <cell r="H176" t="str">
            <v>Revenue</v>
          </cell>
          <cell r="J176" t="str">
            <v>100 Instruction</v>
          </cell>
          <cell r="K176" t="str">
            <v>200 Federal Funding</v>
          </cell>
          <cell r="L176" t="str">
            <v>1 Instruction</v>
          </cell>
          <cell r="M176" t="str">
            <v>Site 1</v>
          </cell>
          <cell r="N176" t="str">
            <v>Rev-Fed</v>
          </cell>
          <cell r="O176" t="str">
            <v>RevFedGrant</v>
          </cell>
        </row>
        <row r="177">
          <cell r="D177" t="str">
            <v>5003 · IDEA 611</v>
          </cell>
          <cell r="E177" t="str">
            <v>Federal funding for SpEd, ages 3-21</v>
          </cell>
          <cell r="F177" t="str">
            <v>03 Federal Revenue</v>
          </cell>
          <cell r="G177" t="str">
            <v>04 Federal Funding</v>
          </cell>
          <cell r="H177" t="str">
            <v>Revenue</v>
          </cell>
          <cell r="J177" t="str">
            <v>200 SpEd</v>
          </cell>
          <cell r="K177" t="str">
            <v>200 Federal Funding</v>
          </cell>
          <cell r="L177" t="str">
            <v>1 Instruction</v>
          </cell>
          <cell r="M177" t="str">
            <v>Site 1</v>
          </cell>
          <cell r="N177" t="str">
            <v>Rev-Fed</v>
          </cell>
          <cell r="O177" t="str">
            <v>RevFedGrant</v>
          </cell>
        </row>
        <row r="178">
          <cell r="D178" t="str">
            <v>5004 · IDEA 619</v>
          </cell>
          <cell r="E178" t="str">
            <v>Federal funding for SpEd, ages 3-5</v>
          </cell>
          <cell r="F178" t="str">
            <v>03 Federal Revenue</v>
          </cell>
          <cell r="G178" t="str">
            <v>04 Federal Funding</v>
          </cell>
          <cell r="H178" t="str">
            <v>Revenue</v>
          </cell>
          <cell r="J178" t="str">
            <v>200 SpEd</v>
          </cell>
          <cell r="K178" t="str">
            <v>200 Federal Funding</v>
          </cell>
          <cell r="L178" t="str">
            <v>1 Instruction</v>
          </cell>
          <cell r="M178" t="str">
            <v>Site 1</v>
          </cell>
          <cell r="N178" t="str">
            <v>Rev-Fed</v>
          </cell>
          <cell r="O178" t="str">
            <v>RevFedGrant</v>
          </cell>
        </row>
        <row r="179">
          <cell r="D179" t="str">
            <v>5005 · ESEA Title 4</v>
          </cell>
          <cell r="E179" t="str">
            <v>Federal funding for student support and academic enrichment</v>
          </cell>
          <cell r="F179" t="str">
            <v>03 Federal Revenue</v>
          </cell>
          <cell r="G179" t="str">
            <v>04 Federal Funding</v>
          </cell>
          <cell r="H179" t="str">
            <v>Revenue</v>
          </cell>
          <cell r="J179" t="str">
            <v>100 Instruction</v>
          </cell>
          <cell r="K179" t="str">
            <v>200 Federal Funding</v>
          </cell>
          <cell r="L179" t="str">
            <v>1 Instruction</v>
          </cell>
          <cell r="M179" t="str">
            <v>Site 1</v>
          </cell>
          <cell r="N179" t="str">
            <v>Rev-Fed</v>
          </cell>
          <cell r="O179" t="str">
            <v>RevFedGrant</v>
          </cell>
        </row>
        <row r="180">
          <cell r="D180" t="str">
            <v>5010 · Title Vb grants</v>
          </cell>
          <cell r="E180" t="str">
            <v>Federal funding for startup charter schools</v>
          </cell>
          <cell r="F180" t="str">
            <v>03 Federal Revenue</v>
          </cell>
          <cell r="G180" t="str">
            <v>04 Federal Funding</v>
          </cell>
          <cell r="H180" t="str">
            <v>Revenue</v>
          </cell>
          <cell r="J180" t="str">
            <v>100 Instruction</v>
          </cell>
          <cell r="K180" t="str">
            <v>200 Federal Funding</v>
          </cell>
          <cell r="L180" t="str">
            <v>1 Instruction</v>
          </cell>
          <cell r="M180" t="str">
            <v>Site 1</v>
          </cell>
          <cell r="N180" t="str">
            <v>Rev-Fed</v>
          </cell>
          <cell r="O180" t="str">
            <v>RevFedGrant</v>
          </cell>
        </row>
        <row r="181">
          <cell r="D181" t="str">
            <v>5030 · Competitive federal grants</v>
          </cell>
          <cell r="E181" t="str">
            <v>Federal funding for other grants (typically comes from OSSE)</v>
          </cell>
          <cell r="F181" t="str">
            <v>03 Federal Revenue</v>
          </cell>
          <cell r="G181" t="str">
            <v>05 Other Government Funding/Grants</v>
          </cell>
          <cell r="H181" t="str">
            <v>Revenue</v>
          </cell>
          <cell r="J181" t="str">
            <v>100 Instruction</v>
          </cell>
          <cell r="K181" t="str">
            <v>200 Federal Funding</v>
          </cell>
          <cell r="L181" t="str">
            <v>1 Instruction</v>
          </cell>
          <cell r="M181" t="str">
            <v>Site 1</v>
          </cell>
          <cell r="N181" t="str">
            <v>Rev-Fed</v>
          </cell>
          <cell r="O181" t="str">
            <v>RevFedGrant</v>
          </cell>
        </row>
        <row r="182">
          <cell r="D182" t="str">
            <v>5100 · National school lunch prog</v>
          </cell>
          <cell r="E182" t="str">
            <v>Federal program to subsidize breakfast, lunch, &amp; snack. Monthly claim.</v>
          </cell>
          <cell r="F182" t="str">
            <v>03 Federal Revenue</v>
          </cell>
          <cell r="G182" t="str">
            <v>05 Other Government Funding/Grants</v>
          </cell>
          <cell r="H182" t="str">
            <v>Revenue</v>
          </cell>
          <cell r="J182" t="str">
            <v>100 Instruction</v>
          </cell>
          <cell r="K182" t="str">
            <v>200 Federal Funding</v>
          </cell>
          <cell r="L182" t="str">
            <v>1 Instruction</v>
          </cell>
          <cell r="M182" t="str">
            <v>Site 1</v>
          </cell>
          <cell r="N182" t="str">
            <v>Rev-Fed</v>
          </cell>
          <cell r="O182" t="str">
            <v>RevPerStudent</v>
          </cell>
        </row>
        <row r="184">
          <cell r="D184" t="str">
            <v>5103 · Donated Federal Commodities</v>
          </cell>
          <cell r="E184" t="str">
            <v>Federal program to recognize donated commodities from government. This appears quietly on food services bills, especially from Revolution Foods.</v>
          </cell>
          <cell r="F184" t="str">
            <v>03 Federal Revenue</v>
          </cell>
          <cell r="G184" t="str">
            <v>05 Other Government Funding/Grants</v>
          </cell>
          <cell r="H184" t="str">
            <v>Revenue</v>
          </cell>
          <cell r="J184" t="str">
            <v>100 Instruction</v>
          </cell>
          <cell r="K184" t="str">
            <v>200 Federal Funding</v>
          </cell>
          <cell r="L184" t="str">
            <v>1 Instruction</v>
          </cell>
          <cell r="M184" t="str">
            <v>Site 1</v>
          </cell>
          <cell r="N184" t="str">
            <v>Rev-Fed</v>
          </cell>
          <cell r="O184" t="str">
            <v>RevPerStudent</v>
          </cell>
        </row>
        <row r="185">
          <cell r="D185" t="str">
            <v>5104 · Fresh fruit &amp; vegetables prog</v>
          </cell>
          <cell r="E185" t="str">
            <v>Federal program from USDA. Monthly claim.</v>
          </cell>
          <cell r="F185" t="str">
            <v>03 Federal Revenue</v>
          </cell>
          <cell r="G185" t="str">
            <v>05 Other Government Funding/Grants</v>
          </cell>
          <cell r="H185" t="str">
            <v>Revenue</v>
          </cell>
          <cell r="J185" t="str">
            <v>100 Instruction</v>
          </cell>
          <cell r="K185" t="str">
            <v>200 Federal Funding</v>
          </cell>
          <cell r="L185" t="str">
            <v>1 Instruction</v>
          </cell>
          <cell r="M185" t="str">
            <v>Site 1</v>
          </cell>
          <cell r="N185" t="str">
            <v>Rev-Fed</v>
          </cell>
          <cell r="O185" t="str">
            <v>RevPerStudent</v>
          </cell>
        </row>
        <row r="186">
          <cell r="D186" t="str">
            <v>5105 · Child &amp; Adult Care Food Program</v>
          </cell>
          <cell r="E186" t="str">
            <v>Federal program from USDA. Monthly claim.</v>
          </cell>
          <cell r="F186" t="str">
            <v>03 Federal Revenue</v>
          </cell>
          <cell r="G186" t="str">
            <v>05 Other Government Funding/Grants</v>
          </cell>
          <cell r="H186" t="str">
            <v>Revenue</v>
          </cell>
          <cell r="J186" t="str">
            <v>100 Instruction</v>
          </cell>
          <cell r="K186" t="str">
            <v>200 Federal Funding</v>
          </cell>
          <cell r="L186" t="str">
            <v>1 Instruction</v>
          </cell>
          <cell r="M186" t="str">
            <v>Site 1</v>
          </cell>
          <cell r="N186" t="str">
            <v>Rev-Fed</v>
          </cell>
          <cell r="O186" t="str">
            <v>RevPerStudent</v>
          </cell>
        </row>
        <row r="187">
          <cell r="D187" t="str">
            <v>5110 · E-rate program</v>
          </cell>
          <cell r="E187" t="str">
            <v>Federal program to subsidize technology. Revenue appears as a reimbursement check from vendor or as a discount on vendor bill. The full amount of the expense should be recognized as 9120, with the discount recorded as revenue in this account.</v>
          </cell>
          <cell r="F187" t="str">
            <v>03 Federal Revenue</v>
          </cell>
          <cell r="G187" t="str">
            <v>05 Other Government Funding/Grants</v>
          </cell>
          <cell r="H187" t="str">
            <v>Revenue</v>
          </cell>
          <cell r="J187" t="str">
            <v>100 Instruction</v>
          </cell>
          <cell r="K187" t="str">
            <v>200 Federal Funding</v>
          </cell>
          <cell r="L187" t="str">
            <v>1 Instruction</v>
          </cell>
          <cell r="M187" t="str">
            <v>Site 1</v>
          </cell>
          <cell r="N187" t="str">
            <v>Rev-Fed</v>
          </cell>
          <cell r="O187" t="str">
            <v>RevPerStudent</v>
          </cell>
        </row>
        <row r="188">
          <cell r="D188" t="str">
            <v>5120 · Medicaid program</v>
          </cell>
          <cell r="E188" t="str">
            <v>Federal program to reimburse for SpEd services provided to low-income students.</v>
          </cell>
          <cell r="F188" t="str">
            <v>03 Federal Revenue</v>
          </cell>
          <cell r="G188" t="str">
            <v>05 Other Government Funding/Grants</v>
          </cell>
          <cell r="H188" t="str">
            <v>Revenue</v>
          </cell>
          <cell r="J188" t="str">
            <v>100 Instruction</v>
          </cell>
          <cell r="K188" t="str">
            <v>200 Federal Funding</v>
          </cell>
          <cell r="L188" t="str">
            <v>1 Instruction</v>
          </cell>
          <cell r="M188" t="str">
            <v>Site 1</v>
          </cell>
          <cell r="N188" t="str">
            <v>Rev-Fed</v>
          </cell>
          <cell r="O188" t="str">
            <v>RevPerStudent</v>
          </cell>
        </row>
        <row r="189">
          <cell r="D189" t="str">
            <v>5130 · Child care subsidy program</v>
          </cell>
          <cell r="E189" t="str">
            <v>Federal program from HHS to subsidize after care. Very challenging to acquire. Monthly claim.</v>
          </cell>
          <cell r="F189" t="str">
            <v>03 Federal Revenue</v>
          </cell>
          <cell r="G189" t="str">
            <v>05 Other Government Funding/Grants</v>
          </cell>
          <cell r="H189" t="str">
            <v>Revenue</v>
          </cell>
          <cell r="J189" t="str">
            <v>100 Instruction</v>
          </cell>
          <cell r="K189" t="str">
            <v>200 Federal Funding</v>
          </cell>
          <cell r="L189" t="str">
            <v>1 Instruction</v>
          </cell>
          <cell r="M189" t="str">
            <v>Site 1</v>
          </cell>
          <cell r="N189" t="str">
            <v>Rev-Fed</v>
          </cell>
          <cell r="O189" t="str">
            <v>RevPerStudent</v>
          </cell>
        </row>
        <row r="192">
          <cell r="D192" t="str">
            <v>6000 · Individual grants</v>
          </cell>
          <cell r="E192" t="str">
            <v>Grants from individuals. Record as of date of letter, subject to contingencies. Grants typically have a use or time restriction on them (versus a contribution).</v>
          </cell>
          <cell r="F192" t="str">
            <v>04 Private Grants and Donations</v>
          </cell>
          <cell r="G192" t="str">
            <v>06 Private Grants and Donations</v>
          </cell>
          <cell r="H192" t="str">
            <v>Revenue</v>
          </cell>
          <cell r="J192" t="str">
            <v>100 Instruction</v>
          </cell>
          <cell r="K192" t="str">
            <v>300 Private Funding</v>
          </cell>
          <cell r="L192" t="str">
            <v>1 Instruction</v>
          </cell>
          <cell r="M192" t="str">
            <v>Site 1</v>
          </cell>
          <cell r="N192" t="str">
            <v>Rev-Oth</v>
          </cell>
          <cell r="O192" t="str">
            <v>RevPrivateGrant</v>
          </cell>
        </row>
        <row r="193">
          <cell r="D193" t="str">
            <v>6010 · Corporate/business grants</v>
          </cell>
          <cell r="E193" t="str">
            <v>Grants from a business. Record as of date of letter, subject to contingencies</v>
          </cell>
          <cell r="F193" t="str">
            <v>04 Private Grants and Donations</v>
          </cell>
          <cell r="G193" t="str">
            <v>06 Private Grants and Donations</v>
          </cell>
          <cell r="H193" t="str">
            <v>Revenue</v>
          </cell>
          <cell r="J193" t="str">
            <v>100 Instruction</v>
          </cell>
          <cell r="K193" t="str">
            <v>300 Private Funding</v>
          </cell>
          <cell r="L193" t="str">
            <v>1 Instruction</v>
          </cell>
          <cell r="M193" t="str">
            <v>Site 1</v>
          </cell>
          <cell r="N193" t="str">
            <v>Rev-Oth</v>
          </cell>
          <cell r="O193" t="str">
            <v>RevPrivateGrant</v>
          </cell>
        </row>
        <row r="194">
          <cell r="D194" t="str">
            <v>6020 · Foundation grants</v>
          </cell>
          <cell r="E194" t="str">
            <v>Grants from foundations. Record as of date of letter, subject to contingencies</v>
          </cell>
          <cell r="F194" t="str">
            <v>04 Private Grants and Donations</v>
          </cell>
          <cell r="G194" t="str">
            <v>06 Private Grants and Donations</v>
          </cell>
          <cell r="H194" t="str">
            <v>Revenue</v>
          </cell>
          <cell r="J194" t="str">
            <v>100 Instruction</v>
          </cell>
          <cell r="K194" t="str">
            <v>300 Private Funding</v>
          </cell>
          <cell r="L194" t="str">
            <v>1 Instruction</v>
          </cell>
          <cell r="M194" t="str">
            <v>Site 1</v>
          </cell>
          <cell r="N194" t="str">
            <v>Rev-Oth</v>
          </cell>
          <cell r="O194" t="str">
            <v>RevPrivateGrant</v>
          </cell>
        </row>
        <row r="195">
          <cell r="D195" t="str">
            <v>6050 · Capital grants</v>
          </cell>
          <cell r="E195" t="str">
            <v>Grants from foundations specified for a building project.</v>
          </cell>
          <cell r="F195" t="str">
            <v>04 Private Grants and Donations</v>
          </cell>
          <cell r="G195" t="str">
            <v>06 Private Grants and Donations</v>
          </cell>
          <cell r="H195" t="str">
            <v>Revenue</v>
          </cell>
          <cell r="J195" t="str">
            <v>100 Instruction</v>
          </cell>
          <cell r="K195" t="str">
            <v>300 Private Funding</v>
          </cell>
          <cell r="L195" t="str">
            <v>1 Instruction</v>
          </cell>
          <cell r="M195" t="str">
            <v>Site 1</v>
          </cell>
          <cell r="N195" t="str">
            <v>Rev-Oth</v>
          </cell>
          <cell r="O195" t="str">
            <v>RevPrivateGrant</v>
          </cell>
        </row>
        <row r="197">
          <cell r="D197" t="str">
            <v>6200 · Individual contributions</v>
          </cell>
          <cell r="E197" t="str">
            <v>Contributions from individuals. Record as of pledge date. Contributions typically have no use or time restrictions on them.</v>
          </cell>
          <cell r="F197" t="str">
            <v>04 Private Grants and Donations</v>
          </cell>
          <cell r="G197" t="str">
            <v>06 Private Grants and Donations</v>
          </cell>
          <cell r="H197" t="str">
            <v>Revenue</v>
          </cell>
          <cell r="J197" t="str">
            <v>100 Instruction</v>
          </cell>
          <cell r="K197" t="str">
            <v>300 Private Funding</v>
          </cell>
          <cell r="L197" t="str">
            <v>1 Instruction</v>
          </cell>
          <cell r="M197" t="str">
            <v>Site 1</v>
          </cell>
          <cell r="N197" t="str">
            <v>Rev-Oth</v>
          </cell>
          <cell r="O197" t="str">
            <v>RevPrivateContrib</v>
          </cell>
        </row>
        <row r="198">
          <cell r="D198" t="str">
            <v>6250 · Contribution from SFF</v>
          </cell>
          <cell r="E198" t="str">
            <v>Contributions from individuals. Record as of pledge date. Contributions typically have no use or time restrictions on them.</v>
          </cell>
          <cell r="F198" t="str">
            <v>04 Private Grants and Donations</v>
          </cell>
          <cell r="G198" t="str">
            <v>06 Private Grants and Donations</v>
          </cell>
          <cell r="H198" t="str">
            <v>Revenue</v>
          </cell>
          <cell r="J198" t="str">
            <v>100 Instruction</v>
          </cell>
          <cell r="K198" t="str">
            <v>300 Private Funding</v>
          </cell>
          <cell r="L198" t="str">
            <v>1 Instruction</v>
          </cell>
          <cell r="M198" t="str">
            <v>Site 1</v>
          </cell>
          <cell r="N198" t="str">
            <v>Rev-Oth</v>
          </cell>
          <cell r="O198" t="str">
            <v>RevPrivateContrib</v>
          </cell>
        </row>
        <row r="199">
          <cell r="D199" t="str">
            <v>6210 · Corporate contributions</v>
          </cell>
          <cell r="E199" t="str">
            <v>Contributions from businesses. Record as of pledge dated.</v>
          </cell>
          <cell r="F199" t="str">
            <v>04 Private Grants and Donations</v>
          </cell>
          <cell r="G199" t="str">
            <v>06 Private Grants and Donations</v>
          </cell>
          <cell r="H199" t="str">
            <v>Revenue</v>
          </cell>
          <cell r="J199" t="str">
            <v>100 Instruction</v>
          </cell>
          <cell r="K199" t="str">
            <v>300 Private Funding</v>
          </cell>
          <cell r="L199" t="str">
            <v>1 Instruction</v>
          </cell>
          <cell r="M199" t="str">
            <v>Site 1</v>
          </cell>
          <cell r="N199" t="str">
            <v>Rev-Oth</v>
          </cell>
          <cell r="O199" t="str">
            <v>RevPrivateContrib</v>
          </cell>
        </row>
        <row r="200">
          <cell r="D200" t="str">
            <v>6220 · Foundation contributions</v>
          </cell>
          <cell r="E200" t="str">
            <v>Contributions from foundations. Record as of pledge date.</v>
          </cell>
          <cell r="F200" t="str">
            <v>04 Private Grants and Donations</v>
          </cell>
          <cell r="G200" t="str">
            <v>06 Private Grants and Donations</v>
          </cell>
          <cell r="H200" t="str">
            <v>Revenue</v>
          </cell>
          <cell r="J200" t="str">
            <v>100 Instruction</v>
          </cell>
          <cell r="K200" t="str">
            <v>300 Private Funding</v>
          </cell>
          <cell r="L200" t="str">
            <v>1 Instruction</v>
          </cell>
          <cell r="M200" t="str">
            <v>Site 1</v>
          </cell>
          <cell r="N200" t="str">
            <v>Rev-Oth</v>
          </cell>
          <cell r="O200" t="str">
            <v>RevPrivateContrib</v>
          </cell>
        </row>
        <row r="201">
          <cell r="D201" t="str">
            <v>6230 · Special event contributions</v>
          </cell>
          <cell r="E201" t="str">
            <v>Contributions for special events. Frequently, the school will want to track sponsors, auctions, &amp; tickets separately. This is done with a job Ex: SY14-15:Gala:Tickets</v>
          </cell>
          <cell r="F201" t="str">
            <v>04 Private Grants and Donations</v>
          </cell>
          <cell r="G201" t="str">
            <v>06 Private Grants and Donations</v>
          </cell>
          <cell r="H201" t="str">
            <v>Revenue</v>
          </cell>
          <cell r="J201" t="str">
            <v>100 Instruction</v>
          </cell>
          <cell r="K201" t="str">
            <v>300 Private Funding</v>
          </cell>
          <cell r="L201" t="str">
            <v>1 Instruction</v>
          </cell>
          <cell r="M201" t="str">
            <v>Site 1</v>
          </cell>
          <cell r="N201" t="str">
            <v>Rev-Oth</v>
          </cell>
          <cell r="O201" t="str">
            <v>RevPrivateContrib</v>
          </cell>
        </row>
        <row r="202">
          <cell r="D202" t="str">
            <v>6300 · Before care after care fees</v>
          </cell>
          <cell r="E202" t="str">
            <v>Student payments for before care, after care</v>
          </cell>
          <cell r="F202" t="str">
            <v>05 Earned Fees</v>
          </cell>
          <cell r="G202" t="str">
            <v>07 Activity Fees</v>
          </cell>
          <cell r="H202" t="str">
            <v>Revenue</v>
          </cell>
          <cell r="J202" t="str">
            <v>100 Instruction</v>
          </cell>
          <cell r="K202" t="str">
            <v>300 Private Funding</v>
          </cell>
          <cell r="L202" t="str">
            <v>1 Instruction</v>
          </cell>
          <cell r="M202" t="str">
            <v>Site 1</v>
          </cell>
          <cell r="N202" t="str">
            <v>Rev-Oth</v>
          </cell>
          <cell r="O202" t="str">
            <v>RevPerStudent</v>
          </cell>
        </row>
        <row r="203">
          <cell r="D203" t="str">
            <v>6301 · Supplemental summer fees</v>
          </cell>
          <cell r="E203" t="str">
            <v>Student payments for summer</v>
          </cell>
          <cell r="F203" t="str">
            <v>05 Earned Fees</v>
          </cell>
          <cell r="G203" t="str">
            <v>07 Activity Fees</v>
          </cell>
          <cell r="H203" t="str">
            <v>Revenue</v>
          </cell>
          <cell r="J203" t="str">
            <v>100 Instruction</v>
          </cell>
          <cell r="K203" t="str">
            <v>300 Private Funding</v>
          </cell>
          <cell r="L203" t="str">
            <v>1 Instruction</v>
          </cell>
          <cell r="M203" t="str">
            <v>Site 1</v>
          </cell>
          <cell r="N203" t="str">
            <v>Rev-Oth</v>
          </cell>
          <cell r="O203" t="str">
            <v>RevPerStudent</v>
          </cell>
        </row>
        <row r="205">
          <cell r="D205" t="str">
            <v>6305 · Other program fees</v>
          </cell>
          <cell r="E205" t="str">
            <v>Student payments for other programs</v>
          </cell>
          <cell r="F205" t="str">
            <v>05 Earned Fees</v>
          </cell>
          <cell r="G205" t="str">
            <v>07 Activity Fees</v>
          </cell>
          <cell r="H205" t="str">
            <v>Revenue</v>
          </cell>
          <cell r="J205" t="str">
            <v>100 Instruction</v>
          </cell>
          <cell r="K205" t="str">
            <v>400 Student Activities</v>
          </cell>
          <cell r="L205" t="str">
            <v>1 Instruction</v>
          </cell>
          <cell r="M205" t="str">
            <v>Site 1</v>
          </cell>
          <cell r="N205" t="str">
            <v>Rev-Oth</v>
          </cell>
          <cell r="O205" t="str">
            <v>RevPerStudent</v>
          </cell>
        </row>
        <row r="206">
          <cell r="D206" t="str">
            <v>6310 · Field trip fees</v>
          </cell>
          <cell r="E206" t="str">
            <v>Student payments for field trips</v>
          </cell>
          <cell r="F206" t="str">
            <v>05 Earned Fees</v>
          </cell>
          <cell r="G206" t="str">
            <v>07 Activity Fees</v>
          </cell>
          <cell r="H206" t="str">
            <v>Revenue</v>
          </cell>
          <cell r="J206" t="str">
            <v>100 Instruction</v>
          </cell>
          <cell r="K206" t="str">
            <v>400 Student Activities</v>
          </cell>
          <cell r="L206" t="str">
            <v>1 Instruction</v>
          </cell>
          <cell r="M206" t="str">
            <v>Site 1</v>
          </cell>
          <cell r="N206" t="str">
            <v>Rev-Oth</v>
          </cell>
          <cell r="O206" t="str">
            <v>RevPerStudent</v>
          </cell>
        </row>
        <row r="207">
          <cell r="D207" t="str">
            <v>6320 · Club &amp; other fees</v>
          </cell>
          <cell r="E207" t="str">
            <v>Student payments for clubs or other extracurricular activities</v>
          </cell>
          <cell r="F207" t="str">
            <v>05 Earned Fees</v>
          </cell>
          <cell r="G207" t="str">
            <v>07 Activity Fees</v>
          </cell>
          <cell r="H207" t="str">
            <v>Revenue</v>
          </cell>
          <cell r="J207" t="str">
            <v>100 Instruction</v>
          </cell>
          <cell r="K207" t="str">
            <v>400 Student Activities</v>
          </cell>
          <cell r="L207" t="str">
            <v>1 Instruction</v>
          </cell>
          <cell r="M207" t="str">
            <v>Site 1</v>
          </cell>
          <cell r="N207" t="str">
            <v>Rev-Oth</v>
          </cell>
          <cell r="O207" t="str">
            <v>RevPerStudent</v>
          </cell>
        </row>
        <row r="209">
          <cell r="D209" t="str">
            <v>6400 · Paid meal sales</v>
          </cell>
          <cell r="E209" t="str">
            <v>Student payments for meals</v>
          </cell>
          <cell r="F209" t="str">
            <v>05 Earned Fees</v>
          </cell>
          <cell r="G209" t="str">
            <v>09 Other Income</v>
          </cell>
          <cell r="H209" t="str">
            <v>Revenue</v>
          </cell>
          <cell r="J209" t="str">
            <v>100 Instruction</v>
          </cell>
          <cell r="K209" t="str">
            <v>400 Student Activities</v>
          </cell>
          <cell r="L209" t="str">
            <v>1 Instruction</v>
          </cell>
          <cell r="M209" t="str">
            <v>Site 1</v>
          </cell>
          <cell r="N209" t="str">
            <v>Rev-Oth</v>
          </cell>
          <cell r="O209" t="str">
            <v>RevPerStudent</v>
          </cell>
        </row>
        <row r="210">
          <cell r="D210" t="str">
            <v>6410 · School store sales</v>
          </cell>
          <cell r="E210" t="str">
            <v>Student payments for school store</v>
          </cell>
          <cell r="F210" t="str">
            <v>05 Earned Fees</v>
          </cell>
          <cell r="G210" t="str">
            <v>09 Other Income</v>
          </cell>
          <cell r="H210" t="str">
            <v>Revenue</v>
          </cell>
          <cell r="J210" t="str">
            <v>100 Instruction</v>
          </cell>
          <cell r="K210" t="str">
            <v>400 Student Activities</v>
          </cell>
          <cell r="L210" t="str">
            <v>1 Instruction</v>
          </cell>
          <cell r="M210" t="str">
            <v>Site 1</v>
          </cell>
          <cell r="N210" t="str">
            <v>Rev-Oth</v>
          </cell>
          <cell r="O210" t="str">
            <v>RevPerStudent</v>
          </cell>
        </row>
        <row r="211">
          <cell r="D211" t="str">
            <v>6420 · Student/parent fundraising</v>
          </cell>
          <cell r="E211" t="str">
            <v>Student fundraising</v>
          </cell>
          <cell r="F211" t="str">
            <v>05 Earned Fees</v>
          </cell>
          <cell r="G211" t="str">
            <v>09 Other Income</v>
          </cell>
          <cell r="H211" t="str">
            <v>Revenue</v>
          </cell>
          <cell r="J211" t="str">
            <v>100 Instruction</v>
          </cell>
          <cell r="K211" t="str">
            <v>400 Student Activities</v>
          </cell>
          <cell r="L211" t="str">
            <v>1 Instruction</v>
          </cell>
          <cell r="M211" t="str">
            <v>Site 1</v>
          </cell>
          <cell r="N211" t="str">
            <v>Rev-Oth</v>
          </cell>
          <cell r="O211" t="str">
            <v>RevPerStudent</v>
          </cell>
        </row>
        <row r="212">
          <cell r="D212" t="str">
            <v>6430 · Student uniform sales</v>
          </cell>
          <cell r="E212" t="str">
            <v>Student payments for uniforms</v>
          </cell>
          <cell r="F212" t="str">
            <v>05 Earned Fees</v>
          </cell>
          <cell r="G212" t="str">
            <v>09 Other Income</v>
          </cell>
          <cell r="H212" t="str">
            <v>Revenue</v>
          </cell>
          <cell r="J212" t="str">
            <v>100 Instruction</v>
          </cell>
          <cell r="K212" t="str">
            <v>400 Student Activities</v>
          </cell>
          <cell r="L212" t="str">
            <v>1 Instruction</v>
          </cell>
          <cell r="M212" t="str">
            <v>Site 1</v>
          </cell>
          <cell r="N212" t="str">
            <v>Rev-Oth</v>
          </cell>
          <cell r="O212" t="str">
            <v>RevPerStudent</v>
          </cell>
        </row>
        <row r="214">
          <cell r="D214" t="str">
            <v>6500 · Short-term investments</v>
          </cell>
          <cell r="E214" t="str">
            <v>Interest from cash or cash equivalents</v>
          </cell>
          <cell r="F214" t="str">
            <v>05 Earned Fees</v>
          </cell>
          <cell r="G214" t="str">
            <v>09 Other Income</v>
          </cell>
          <cell r="H214" t="str">
            <v>Revenue</v>
          </cell>
          <cell r="J214" t="str">
            <v>100 Instruction</v>
          </cell>
          <cell r="K214" t="str">
            <v>400 Student Activities</v>
          </cell>
          <cell r="L214" t="str">
            <v>1 Instruction</v>
          </cell>
          <cell r="M214" t="str">
            <v>Site 1</v>
          </cell>
          <cell r="N214" t="str">
            <v>Rev-Oth</v>
          </cell>
          <cell r="O214" t="str">
            <v>RevPerStudent</v>
          </cell>
        </row>
        <row r="215">
          <cell r="D215" t="str">
            <v>6595 · Rent Forgiveness</v>
          </cell>
          <cell r="E215" t="str">
            <v>Interest from cash or cash equivalents</v>
          </cell>
          <cell r="F215" t="str">
            <v>05 Earned Fees</v>
          </cell>
          <cell r="G215" t="str">
            <v>09 Other Income</v>
          </cell>
          <cell r="H215" t="str">
            <v>Revenue</v>
          </cell>
          <cell r="J215" t="str">
            <v>100 Instruction</v>
          </cell>
          <cell r="K215" t="str">
            <v>400 Student Activities</v>
          </cell>
          <cell r="L215" t="str">
            <v>1 Instruction</v>
          </cell>
          <cell r="M215" t="str">
            <v>Site 1</v>
          </cell>
          <cell r="N215" t="str">
            <v>Rev-Oth</v>
          </cell>
          <cell r="O215" t="str">
            <v>RevPerStudent</v>
          </cell>
        </row>
        <row r="216">
          <cell r="D216" t="str">
            <v>6590 · CSII operating cost revenue</v>
          </cell>
          <cell r="E216" t="str">
            <v>Interest from cash or cash equivalents</v>
          </cell>
          <cell r="F216" t="str">
            <v>05 Earned Fees</v>
          </cell>
          <cell r="G216" t="str">
            <v>09 Other Income</v>
          </cell>
          <cell r="H216" t="str">
            <v>Revenue</v>
          </cell>
          <cell r="J216" t="str">
            <v>100 Instruction</v>
          </cell>
          <cell r="K216" t="str">
            <v>400 Student Activities</v>
          </cell>
          <cell r="L216" t="str">
            <v>1 Instruction</v>
          </cell>
          <cell r="M216" t="str">
            <v>Site 1</v>
          </cell>
          <cell r="N216" t="str">
            <v>Rev-Oth</v>
          </cell>
          <cell r="O216" t="str">
            <v>RevPerStudent</v>
          </cell>
        </row>
        <row r="217">
          <cell r="D217" t="str">
            <v>6510 · Dividends &amp; interest securities</v>
          </cell>
          <cell r="E217" t="str">
            <v>Dividends from securities or interest from CDs, or other interest-bearing investments.</v>
          </cell>
          <cell r="F217" t="str">
            <v>05 Earned Fees</v>
          </cell>
          <cell r="G217" t="str">
            <v>09 Other Income</v>
          </cell>
          <cell r="H217" t="str">
            <v>Revenue</v>
          </cell>
          <cell r="J217" t="str">
            <v>100 Instruction</v>
          </cell>
          <cell r="K217" t="str">
            <v>400 Student Activities</v>
          </cell>
          <cell r="L217" t="str">
            <v>1 Instruction</v>
          </cell>
          <cell r="M217" t="str">
            <v>Site 1</v>
          </cell>
          <cell r="N217" t="str">
            <v>Rev-Oth</v>
          </cell>
          <cell r="O217" t="str">
            <v>RevPerStudent</v>
          </cell>
        </row>
        <row r="218">
          <cell r="D218" t="str">
            <v>6520 · Rental revenue</v>
          </cell>
          <cell r="E218" t="str">
            <v>Fees earned from organizations renting space. This can trigger discussions about Unrelated Business Income</v>
          </cell>
          <cell r="F218" t="str">
            <v>05 Earned Fees</v>
          </cell>
          <cell r="G218" t="str">
            <v>09 Other Income</v>
          </cell>
          <cell r="H218" t="str">
            <v>Revenue</v>
          </cell>
          <cell r="J218" t="str">
            <v>100 Instruction</v>
          </cell>
          <cell r="K218" t="str">
            <v>400 Student Activities</v>
          </cell>
          <cell r="L218" t="str">
            <v>1 Instruction</v>
          </cell>
          <cell r="M218" t="str">
            <v>Site 1</v>
          </cell>
          <cell r="N218" t="str">
            <v>Rev-Oth</v>
          </cell>
          <cell r="O218" t="str">
            <v>RevPerStudent</v>
          </cell>
        </row>
        <row r="219">
          <cell r="D219" t="str">
            <v>6530 · Realized gains/losses</v>
          </cell>
          <cell r="E219" t="str">
            <v>Gains/losses from executed/closed transactions (e.g. gain on the disposal of an asset, gains or losses from sales of donated stock, hedges closed during period, and the like)</v>
          </cell>
          <cell r="F219" t="str">
            <v>05 Earned Fees</v>
          </cell>
          <cell r="G219" t="str">
            <v>09 Other Income</v>
          </cell>
          <cell r="H219" t="str">
            <v>Revenue</v>
          </cell>
          <cell r="J219" t="str">
            <v>100 Instruction</v>
          </cell>
          <cell r="K219" t="str">
            <v>400 Student Activities</v>
          </cell>
          <cell r="L219" t="str">
            <v>1 Instruction</v>
          </cell>
          <cell r="M219" t="str">
            <v>Site 1</v>
          </cell>
          <cell r="N219" t="str">
            <v>Rev-Oth</v>
          </cell>
          <cell r="O219" t="str">
            <v>RevPerStudent</v>
          </cell>
        </row>
        <row r="220">
          <cell r="D220" t="str">
            <v>6540 · Unrealized gains/losses</v>
          </cell>
          <cell r="E220" t="str">
            <v>Gains/losses from unexecuted/open transactions (e.g. changes in hedging instrument value [interest rate swap], marketable securities or CDs held)</v>
          </cell>
          <cell r="F220" t="str">
            <v>05 Earned Fees</v>
          </cell>
          <cell r="G220" t="str">
            <v>09 Other Income</v>
          </cell>
          <cell r="H220" t="str">
            <v>Revenue</v>
          </cell>
          <cell r="J220" t="str">
            <v>100 Instruction</v>
          </cell>
          <cell r="K220" t="str">
            <v>400 Student Activities</v>
          </cell>
          <cell r="L220" t="str">
            <v>1 Instruction</v>
          </cell>
          <cell r="M220" t="str">
            <v>Site 1</v>
          </cell>
          <cell r="N220" t="str">
            <v>Rev-Oth</v>
          </cell>
          <cell r="O220" t="str">
            <v>RevPerStudent</v>
          </cell>
        </row>
        <row r="221">
          <cell r="D221" t="str">
            <v>6560 · Miscellaneous revenue</v>
          </cell>
          <cell r="E221" t="str">
            <v>Revenue that doesn’t match any other account, including advertising revenue. Attempt to not use.</v>
          </cell>
          <cell r="F221" t="str">
            <v>05 Earned Fees</v>
          </cell>
          <cell r="G221" t="str">
            <v>09 Other Income</v>
          </cell>
          <cell r="H221" t="str">
            <v>Revenue</v>
          </cell>
          <cell r="J221" t="str">
            <v>100 Instruction</v>
          </cell>
          <cell r="K221" t="str">
            <v>400 Student Activities</v>
          </cell>
          <cell r="L221" t="str">
            <v>1 Instruction</v>
          </cell>
          <cell r="M221" t="str">
            <v>Site 1</v>
          </cell>
          <cell r="N221" t="str">
            <v>Rev-Oth</v>
          </cell>
          <cell r="O221" t="str">
            <v>RevPerStudent</v>
          </cell>
        </row>
        <row r="222">
          <cell r="D222" t="str">
            <v>6580 · Tuition</v>
          </cell>
          <cell r="E222" t="str">
            <v>Fees earned from students that do not reside in D.C. or from other schools who are paying for their students to attend another school</v>
          </cell>
          <cell r="F222" t="str">
            <v>05 Earned Fees</v>
          </cell>
          <cell r="G222" t="str">
            <v>09 Other Income</v>
          </cell>
          <cell r="H222" t="str">
            <v>Revenue</v>
          </cell>
          <cell r="J222" t="str">
            <v>100 Instruction</v>
          </cell>
          <cell r="K222" t="str">
            <v>400 Student Activities</v>
          </cell>
          <cell r="L222" t="str">
            <v>1 Instruction</v>
          </cell>
          <cell r="M222" t="str">
            <v>Site 1</v>
          </cell>
          <cell r="N222" t="str">
            <v>Rev-Oth</v>
          </cell>
          <cell r="O222" t="str">
            <v>RevPerStudent</v>
          </cell>
        </row>
        <row r="223">
          <cell r="D223" t="str">
            <v>6999 · Historical revenue</v>
          </cell>
          <cell r="E223" t="str">
            <v>An account to map in total expenses from legacy account structures</v>
          </cell>
          <cell r="F223" t="str">
            <v>???</v>
          </cell>
          <cell r="G223" t="str">
            <v>???</v>
          </cell>
          <cell r="H223" t="str">
            <v>Revenue</v>
          </cell>
          <cell r="J223" t="str">
            <v>100 Instruction</v>
          </cell>
          <cell r="K223" t="str">
            <v>400 Student Activities</v>
          </cell>
          <cell r="L223" t="str">
            <v>1 Instruction</v>
          </cell>
          <cell r="M223" t="str">
            <v>Site 1</v>
          </cell>
          <cell r="N223" t="str">
            <v>Rev-Oth</v>
          </cell>
          <cell r="O223" t="str">
            <v>None</v>
          </cell>
        </row>
        <row r="225">
          <cell r="D225" t="str">
            <v>6700 · Donated services revenue</v>
          </cell>
          <cell r="E225" t="str">
            <v>Revenue from in-kind services – must be of a professional nature, does not include volunteer work, typically services such as consulting, legal, marketing, and the like show up here, as does rent [i.e. free use of space] (not included in 990 revenue)</v>
          </cell>
          <cell r="F225" t="str">
            <v>06 Donated Revenue</v>
          </cell>
          <cell r="G225" t="str">
            <v>08 In-kind revenue</v>
          </cell>
          <cell r="H225" t="str">
            <v>Revenue</v>
          </cell>
          <cell r="J225" t="str">
            <v>100 Instruction</v>
          </cell>
          <cell r="K225" t="str">
            <v>400 Student Activities</v>
          </cell>
          <cell r="L225" t="str">
            <v>1 Instruction</v>
          </cell>
          <cell r="M225" t="str">
            <v>Site 1</v>
          </cell>
          <cell r="N225" t="str">
            <v>Rev-Oth</v>
          </cell>
          <cell r="O225" t="str">
            <v>RevPerStudent</v>
          </cell>
        </row>
        <row r="226">
          <cell r="D226" t="str">
            <v>6710 · Donated tangibles revenue</v>
          </cell>
          <cell r="E226" t="str">
            <v>Donated physical items – computers, furniture, even food for an event (unlike services, donated tangibles are included in 990 revenue)</v>
          </cell>
          <cell r="F226" t="str">
            <v>06 Donated Revenue</v>
          </cell>
          <cell r="G226" t="str">
            <v>08 In-kind revenue</v>
          </cell>
          <cell r="H226" t="str">
            <v>Revenue</v>
          </cell>
          <cell r="J226" t="str">
            <v>100 Instruction</v>
          </cell>
          <cell r="K226" t="str">
            <v>400 Student Activities</v>
          </cell>
          <cell r="L226" t="str">
            <v>1 Instruction</v>
          </cell>
          <cell r="M226" t="str">
            <v>Site 1</v>
          </cell>
          <cell r="N226" t="str">
            <v>Rev-Oth</v>
          </cell>
          <cell r="O226" t="str">
            <v>RevPerStudent</v>
          </cell>
        </row>
        <row r="229">
          <cell r="D229" t="str">
            <v>7000 · Leadership salaries</v>
          </cell>
          <cell r="E229" t="str">
            <v>Salaries for curricular leaders, including principals, assistant principals. For Executive Director, Chief Academic Officer, use 7300.</v>
          </cell>
          <cell r="F229" t="str">
            <v>11 Salaries</v>
          </cell>
          <cell r="G229" t="str">
            <v>11 Principal/Executive Salary</v>
          </cell>
          <cell r="H229" t="str">
            <v>Expenses</v>
          </cell>
          <cell r="J229" t="str">
            <v>100 Instruction</v>
          </cell>
          <cell r="K229" t="str">
            <v>700 Salaries</v>
          </cell>
          <cell r="L229" t="str">
            <v>1 Instruction</v>
          </cell>
          <cell r="M229" t="str">
            <v>Site 1</v>
          </cell>
          <cell r="N229" t="str">
            <v>Exp-Per</v>
          </cell>
          <cell r="O229" t="str">
            <v>ExpStaffSalary</v>
          </cell>
        </row>
        <row r="230">
          <cell r="D230" t="str">
            <v>7010 · Teacher salaries</v>
          </cell>
          <cell r="E230" t="str">
            <v>Salaries for grade-level in ES, MS or subject teachers in HS. This does NOT include SpEd teachers, ELL teachers or Specials.</v>
          </cell>
          <cell r="F230" t="str">
            <v>11 Salaries</v>
          </cell>
          <cell r="G230" t="str">
            <v>12 Teachers Salaries</v>
          </cell>
          <cell r="H230" t="str">
            <v>Expenses</v>
          </cell>
          <cell r="J230" t="str">
            <v>100 Instruction</v>
          </cell>
          <cell r="K230" t="str">
            <v>700 Salaries</v>
          </cell>
          <cell r="L230" t="str">
            <v>1 Instruction</v>
          </cell>
          <cell r="M230" t="str">
            <v>Site 1</v>
          </cell>
          <cell r="N230" t="str">
            <v>Exp-Per</v>
          </cell>
          <cell r="O230" t="str">
            <v>ExpStaffSalary</v>
          </cell>
        </row>
        <row r="231">
          <cell r="D231" t="str">
            <v>7011 · SpEd salaries</v>
          </cell>
          <cell r="E231" t="str">
            <v>Salaries for special education teachers and coordinators</v>
          </cell>
          <cell r="F231" t="str">
            <v>11 Salaries</v>
          </cell>
          <cell r="G231" t="str">
            <v>13 Special Education Salaries</v>
          </cell>
          <cell r="H231" t="str">
            <v>Expenses</v>
          </cell>
          <cell r="J231" t="str">
            <v>200 SpEd</v>
          </cell>
          <cell r="K231" t="str">
            <v>700 Salaries</v>
          </cell>
          <cell r="L231" t="str">
            <v>1 Instruction</v>
          </cell>
          <cell r="M231" t="str">
            <v>Site 1</v>
          </cell>
          <cell r="N231" t="str">
            <v>Exp-Per</v>
          </cell>
          <cell r="O231" t="str">
            <v>ExpStaffSalary</v>
          </cell>
        </row>
        <row r="232">
          <cell r="D232" t="str">
            <v>7012 · ELL teacher salaries</v>
          </cell>
          <cell r="E232" t="str">
            <v>Salaries for ELL teachers and coordinators</v>
          </cell>
          <cell r="F232" t="str">
            <v>11 Salaries</v>
          </cell>
          <cell r="G232" t="str">
            <v>12 Teachers Salaries</v>
          </cell>
          <cell r="H232" t="str">
            <v>Expenses</v>
          </cell>
          <cell r="J232" t="str">
            <v>100 Instruction</v>
          </cell>
          <cell r="K232" t="str">
            <v>700 Salaries</v>
          </cell>
          <cell r="L232" t="str">
            <v>1 Instruction</v>
          </cell>
          <cell r="M232" t="str">
            <v>Site 1</v>
          </cell>
          <cell r="N232" t="str">
            <v>Exp-Per</v>
          </cell>
          <cell r="O232" t="str">
            <v>ExpStaffSalary</v>
          </cell>
        </row>
        <row r="233">
          <cell r="D233" t="str">
            <v>7013 · Specials salaries</v>
          </cell>
          <cell r="E233" t="str">
            <v>Salaries for ES, MS specialists in art, music, language, PE, etc. For HS, use 7010.</v>
          </cell>
          <cell r="F233" t="str">
            <v>11 Salaries</v>
          </cell>
          <cell r="G233" t="str">
            <v>12 Teachers Salaries</v>
          </cell>
          <cell r="H233" t="str">
            <v>Expenses</v>
          </cell>
          <cell r="J233" t="str">
            <v>100 Instruction</v>
          </cell>
          <cell r="K233" t="str">
            <v>700 Salaries</v>
          </cell>
          <cell r="L233" t="str">
            <v>1 Instruction</v>
          </cell>
          <cell r="M233" t="str">
            <v>Site 1</v>
          </cell>
          <cell r="N233" t="str">
            <v>Exp-Per</v>
          </cell>
          <cell r="O233" t="str">
            <v>ExpStaffSalary</v>
          </cell>
        </row>
        <row r="234">
          <cell r="D234" t="str">
            <v>7014 · Substitute salaries</v>
          </cell>
          <cell r="E234" t="str">
            <v>Salaries for short or long-term substitutes that are on payroll. (Note: Unless school is using a company, all substitutes should be paid as employees, not 1099 contractors. This is an IRS law.)</v>
          </cell>
          <cell r="F234" t="str">
            <v>11 Salaries</v>
          </cell>
          <cell r="G234" t="str">
            <v>12 Teachers Salaries</v>
          </cell>
          <cell r="H234" t="str">
            <v>Expenses</v>
          </cell>
          <cell r="J234" t="str">
            <v>100 Instruction</v>
          </cell>
          <cell r="K234" t="str">
            <v>700 Salaries</v>
          </cell>
          <cell r="L234" t="str">
            <v>1 Instruction</v>
          </cell>
          <cell r="M234" t="str">
            <v>Site 1</v>
          </cell>
          <cell r="N234" t="str">
            <v>Exp-Per</v>
          </cell>
          <cell r="O234" t="str">
            <v>ExpStaffSalary</v>
          </cell>
        </row>
        <row r="235">
          <cell r="D235" t="str">
            <v>7020 · Teacher aides salaries</v>
          </cell>
          <cell r="E235" t="str">
            <v>Salaries for teacher aides</v>
          </cell>
          <cell r="F235" t="str">
            <v>11 Salaries</v>
          </cell>
          <cell r="G235" t="str">
            <v>12 Teachers Salaries</v>
          </cell>
          <cell r="H235" t="str">
            <v>Expenses</v>
          </cell>
          <cell r="J235" t="str">
            <v>100 Instruction</v>
          </cell>
          <cell r="K235" t="str">
            <v>700 Salaries</v>
          </cell>
          <cell r="L235" t="str">
            <v>1 Instruction</v>
          </cell>
          <cell r="M235" t="str">
            <v>Site 1</v>
          </cell>
          <cell r="N235" t="str">
            <v>Exp-Per</v>
          </cell>
          <cell r="O235" t="str">
            <v>ExpStaffSalary</v>
          </cell>
        </row>
        <row r="236">
          <cell r="D236" t="str">
            <v>7030 · Other curricular salaries</v>
          </cell>
          <cell r="E236" t="str">
            <v>Salaries for other curricular positions.</v>
          </cell>
          <cell r="F236" t="str">
            <v>11 Salaries</v>
          </cell>
          <cell r="G236" t="str">
            <v>14 Other Education Professionals Salaries</v>
          </cell>
          <cell r="H236" t="str">
            <v>Expenses</v>
          </cell>
          <cell r="J236" t="str">
            <v>100 Instruction</v>
          </cell>
          <cell r="K236" t="str">
            <v>700 Salaries</v>
          </cell>
          <cell r="L236" t="str">
            <v>1 Instruction</v>
          </cell>
          <cell r="M236" t="str">
            <v>Site 1</v>
          </cell>
          <cell r="N236" t="str">
            <v>Exp-Per</v>
          </cell>
          <cell r="O236" t="str">
            <v>ExpStaffSalary</v>
          </cell>
        </row>
        <row r="237">
          <cell r="D237" t="str">
            <v>7080 · Curricular stipends</v>
          </cell>
          <cell r="E237" t="str">
            <v>Stipends for curricular staff performing additional duties</v>
          </cell>
          <cell r="F237" t="str">
            <v>11 Salaries</v>
          </cell>
          <cell r="G237" t="str">
            <v>12 Teachers Salaries</v>
          </cell>
          <cell r="H237" t="str">
            <v>Expenses</v>
          </cell>
          <cell r="J237" t="str">
            <v>100 Instruction</v>
          </cell>
          <cell r="K237" t="str">
            <v>700 Salaries</v>
          </cell>
          <cell r="L237" t="str">
            <v>1 Instruction</v>
          </cell>
          <cell r="M237" t="str">
            <v>Site 1</v>
          </cell>
          <cell r="N237" t="str">
            <v>Exp-Per</v>
          </cell>
          <cell r="O237" t="str">
            <v>ExpPerStudent</v>
          </cell>
        </row>
        <row r="238">
          <cell r="D238" t="str">
            <v>7090 · Curricular bonuses</v>
          </cell>
          <cell r="E238" t="str">
            <v>Bonuses for curricular staff</v>
          </cell>
          <cell r="F238" t="str">
            <v>11 Salaries</v>
          </cell>
          <cell r="G238" t="str">
            <v>12 Teachers Salaries</v>
          </cell>
          <cell r="H238" t="str">
            <v>Expenses</v>
          </cell>
          <cell r="J238" t="str">
            <v>100 Instruction</v>
          </cell>
          <cell r="K238" t="str">
            <v>700 Salaries</v>
          </cell>
          <cell r="L238" t="str">
            <v>1 Instruction</v>
          </cell>
          <cell r="M238" t="str">
            <v>Site 1</v>
          </cell>
          <cell r="N238" t="str">
            <v>Exp-Per</v>
          </cell>
          <cell r="O238" t="str">
            <v>ExpPerStudent</v>
          </cell>
        </row>
        <row r="240">
          <cell r="D240" t="str">
            <v>7100 · Student support salaries</v>
          </cell>
          <cell r="E240" t="str">
            <v>Salaries for staff providing services to students -- supplemental functions.</v>
          </cell>
          <cell r="F240" t="str">
            <v>11 Salaries</v>
          </cell>
          <cell r="G240" t="str">
            <v>14 Other Education Professionals Salaries</v>
          </cell>
          <cell r="H240" t="str">
            <v>Expenses</v>
          </cell>
          <cell r="J240" t="str">
            <v>100 Instruction</v>
          </cell>
          <cell r="K240" t="str">
            <v>700 Salaries</v>
          </cell>
          <cell r="L240" t="str">
            <v>1 Instruction</v>
          </cell>
          <cell r="M240" t="str">
            <v>Site 1</v>
          </cell>
          <cell r="N240" t="str">
            <v>Exp-Per</v>
          </cell>
          <cell r="O240" t="str">
            <v>ExpStaffSalary</v>
          </cell>
        </row>
        <row r="241">
          <cell r="D241" t="str">
            <v>7110 · Instr staff support salaries</v>
          </cell>
          <cell r="E241" t="str">
            <v>Salaries for staff focused on providing services to curricular staff vs. students</v>
          </cell>
          <cell r="F241" t="str">
            <v>11 Salaries</v>
          </cell>
          <cell r="G241" t="str">
            <v>14 Other Education Professionals Salaries</v>
          </cell>
          <cell r="H241" t="str">
            <v>Expenses</v>
          </cell>
          <cell r="J241" t="str">
            <v>100 Instruction</v>
          </cell>
          <cell r="K241" t="str">
            <v>700 Salaries</v>
          </cell>
          <cell r="L241" t="str">
            <v>1 Instruction</v>
          </cell>
          <cell r="M241" t="str">
            <v>Site 1</v>
          </cell>
          <cell r="N241" t="str">
            <v>Exp-Per</v>
          </cell>
          <cell r="O241" t="str">
            <v>ExpStaffSalary</v>
          </cell>
        </row>
        <row r="242">
          <cell r="D242" t="str">
            <v>7120 · Clerical salaries</v>
          </cell>
          <cell r="E242" t="str">
            <v>Salaries for front office and assistants</v>
          </cell>
          <cell r="F242" t="str">
            <v>11 Salaries</v>
          </cell>
          <cell r="G242" t="str">
            <v>15 Business/Operations Salaries</v>
          </cell>
          <cell r="H242" t="str">
            <v>Expenses</v>
          </cell>
          <cell r="J242" t="str">
            <v>100 Instruction</v>
          </cell>
          <cell r="K242" t="str">
            <v>700 Salaries</v>
          </cell>
          <cell r="L242" t="str">
            <v>1 Instruction</v>
          </cell>
          <cell r="M242" t="str">
            <v>Site 1</v>
          </cell>
          <cell r="N242" t="str">
            <v>Exp-Per</v>
          </cell>
          <cell r="O242" t="str">
            <v>ExpStaffSalary</v>
          </cell>
        </row>
        <row r="243">
          <cell r="D243" t="str">
            <v>7130 · Business, operations salaries</v>
          </cell>
          <cell r="E243" t="str">
            <v>Salaries for business, operations staff. Also other business support functions. For CFO, COO, use 7300</v>
          </cell>
          <cell r="F243" t="str">
            <v>11 Salaries</v>
          </cell>
          <cell r="G243" t="str">
            <v>15 Business/Operations Salaries</v>
          </cell>
          <cell r="H243" t="str">
            <v>Expenses</v>
          </cell>
          <cell r="J243" t="str">
            <v>100 Instruction</v>
          </cell>
          <cell r="K243" t="str">
            <v>700 Salaries</v>
          </cell>
          <cell r="L243" t="str">
            <v>1 Instruction</v>
          </cell>
          <cell r="M243" t="str">
            <v>Site 1</v>
          </cell>
          <cell r="N243" t="str">
            <v>Exp-Per</v>
          </cell>
          <cell r="O243" t="str">
            <v>ExpStaffSalary</v>
          </cell>
        </row>
        <row r="244">
          <cell r="D244" t="str">
            <v>7131 · IT staff salaries</v>
          </cell>
          <cell r="E244" t="str">
            <v>Salaries for IT staff</v>
          </cell>
          <cell r="F244" t="str">
            <v>11 Salaries</v>
          </cell>
          <cell r="G244" t="str">
            <v>15 Business/Operations Salaries</v>
          </cell>
          <cell r="H244" t="str">
            <v>Expenses</v>
          </cell>
          <cell r="J244" t="str">
            <v>100 Instruction</v>
          </cell>
          <cell r="K244" t="str">
            <v>700 Salaries</v>
          </cell>
          <cell r="L244" t="str">
            <v>1 Instruction</v>
          </cell>
          <cell r="M244" t="str">
            <v>Site 1</v>
          </cell>
          <cell r="N244" t="str">
            <v>Exp-Per</v>
          </cell>
          <cell r="O244" t="str">
            <v>ExpStaffSalary</v>
          </cell>
        </row>
        <row r="245">
          <cell r="D245" t="str">
            <v>7140 · Maintenance/custodial salaries</v>
          </cell>
          <cell r="E245" t="str">
            <v>Salaries for custodial staff</v>
          </cell>
          <cell r="F245" t="str">
            <v>11 Salaries</v>
          </cell>
          <cell r="G245" t="str">
            <v>15 Business/Operations Salaries</v>
          </cell>
          <cell r="H245" t="str">
            <v>Expenses</v>
          </cell>
          <cell r="J245" t="str">
            <v>100 Instruction</v>
          </cell>
          <cell r="K245" t="str">
            <v>700 Salaries</v>
          </cell>
          <cell r="L245" t="str">
            <v>1 Instruction</v>
          </cell>
          <cell r="M245" t="str">
            <v>Site 1</v>
          </cell>
          <cell r="N245" t="str">
            <v>Exp-Per</v>
          </cell>
          <cell r="O245" t="str">
            <v>ExpStaffSalary</v>
          </cell>
        </row>
        <row r="246">
          <cell r="D246" t="str">
            <v>7150 · Security salaries</v>
          </cell>
          <cell r="E246" t="str">
            <v>Salaries for security</v>
          </cell>
          <cell r="F246" t="str">
            <v>11 Salaries</v>
          </cell>
          <cell r="G246" t="str">
            <v>15 Business/Operations Salaries</v>
          </cell>
          <cell r="H246" t="str">
            <v>Expenses</v>
          </cell>
          <cell r="J246" t="str">
            <v>100 Instruction</v>
          </cell>
          <cell r="K246" t="str">
            <v>700 Salaries</v>
          </cell>
          <cell r="L246" t="str">
            <v>1 Instruction</v>
          </cell>
          <cell r="M246" t="str">
            <v>Site 1</v>
          </cell>
          <cell r="N246" t="str">
            <v>Exp-Per</v>
          </cell>
          <cell r="O246" t="str">
            <v>ExpStaffSalary</v>
          </cell>
        </row>
        <row r="247">
          <cell r="D247" t="str">
            <v>7160 · Other service salaries</v>
          </cell>
          <cell r="E247" t="str">
            <v>Salaries for other non-curricular positions.</v>
          </cell>
          <cell r="F247" t="str">
            <v>11 Salaries</v>
          </cell>
          <cell r="G247" t="str">
            <v>15 Business/Operations Salaries</v>
          </cell>
          <cell r="H247" t="str">
            <v>Expenses</v>
          </cell>
          <cell r="J247" t="str">
            <v>100 Instruction</v>
          </cell>
          <cell r="K247" t="str">
            <v>700 Salaries</v>
          </cell>
          <cell r="L247" t="str">
            <v>1 Instruction</v>
          </cell>
          <cell r="M247" t="str">
            <v>Site 1</v>
          </cell>
          <cell r="N247" t="str">
            <v>Exp-Per</v>
          </cell>
          <cell r="O247" t="str">
            <v>ExpStaffSalary</v>
          </cell>
        </row>
        <row r="248">
          <cell r="D248" t="str">
            <v>7180 · Supplemental service stipends</v>
          </cell>
          <cell r="E248" t="str">
            <v>Stipends for supplemental staff performing additional duties</v>
          </cell>
          <cell r="F248" t="str">
            <v>11 Salaries</v>
          </cell>
          <cell r="G248" t="str">
            <v>15 Business/Operations Salaries</v>
          </cell>
          <cell r="H248" t="str">
            <v>Expenses</v>
          </cell>
          <cell r="J248" t="str">
            <v>100 Instruction</v>
          </cell>
          <cell r="K248" t="str">
            <v>700 Salaries</v>
          </cell>
          <cell r="L248" t="str">
            <v>1 Instruction</v>
          </cell>
          <cell r="M248" t="str">
            <v>Site 1</v>
          </cell>
          <cell r="N248" t="str">
            <v>Exp-Per</v>
          </cell>
          <cell r="O248" t="str">
            <v>ExpPerStudent</v>
          </cell>
        </row>
        <row r="249">
          <cell r="D249" t="str">
            <v>7190 · Supplemental service bonuses</v>
          </cell>
          <cell r="E249" t="str">
            <v>Bonuses for supplemental staff</v>
          </cell>
          <cell r="F249" t="str">
            <v>11 Salaries</v>
          </cell>
          <cell r="G249" t="str">
            <v>15 Business/Operations Salaries</v>
          </cell>
          <cell r="H249" t="str">
            <v>Expenses</v>
          </cell>
          <cell r="J249" t="str">
            <v>100 Instruction</v>
          </cell>
          <cell r="K249" t="str">
            <v>700 Salaries</v>
          </cell>
          <cell r="L249" t="str">
            <v>1 Instruction</v>
          </cell>
          <cell r="M249" t="str">
            <v>Site 1</v>
          </cell>
          <cell r="N249" t="str">
            <v>Exp-Per</v>
          </cell>
          <cell r="O249" t="str">
            <v>ExpPerStudent</v>
          </cell>
        </row>
        <row r="251">
          <cell r="D251" t="str">
            <v>7200 · Program leadership salaries</v>
          </cell>
          <cell r="E251" t="str">
            <v>Salaries for program leaders.</v>
          </cell>
          <cell r="F251" t="str">
            <v>11 Salaries</v>
          </cell>
          <cell r="G251" t="str">
            <v>12 Teachers Salaries</v>
          </cell>
          <cell r="H251" t="str">
            <v>Expenses</v>
          </cell>
          <cell r="J251" t="str">
            <v>100 Instruction</v>
          </cell>
          <cell r="K251" t="str">
            <v>700 Salaries</v>
          </cell>
          <cell r="L251" t="str">
            <v>1 Instruction</v>
          </cell>
          <cell r="M251" t="str">
            <v>Site 1</v>
          </cell>
          <cell r="N251" t="str">
            <v>Exp-Per</v>
          </cell>
          <cell r="O251" t="str">
            <v>ExpStaffSalary</v>
          </cell>
        </row>
        <row r="252">
          <cell r="D252" t="str">
            <v>7210 · Program staff salaries</v>
          </cell>
          <cell r="E252" t="str">
            <v>Salaries for program staff. Do NOT use for summer, see 7212</v>
          </cell>
          <cell r="F252" t="str">
            <v>11 Salaries</v>
          </cell>
          <cell r="G252" t="str">
            <v>12 Teachers Salaries</v>
          </cell>
          <cell r="H252" t="str">
            <v>Expenses</v>
          </cell>
          <cell r="J252" t="str">
            <v>100 Instruction</v>
          </cell>
          <cell r="K252" t="str">
            <v>700 Salaries</v>
          </cell>
          <cell r="L252" t="str">
            <v>1 Instruction</v>
          </cell>
          <cell r="M252" t="str">
            <v>Site 1</v>
          </cell>
          <cell r="N252" t="str">
            <v>Exp-Per</v>
          </cell>
          <cell r="O252" t="str">
            <v>ExpStaffSalary</v>
          </cell>
        </row>
        <row r="253">
          <cell r="D253" t="str">
            <v>7211 · Before care after care salaries</v>
          </cell>
          <cell r="E253" t="str">
            <v>Salaries for before/after care staff</v>
          </cell>
          <cell r="F253" t="str">
            <v>11 Salaries</v>
          </cell>
          <cell r="G253" t="str">
            <v>12 Teachers Salaries</v>
          </cell>
          <cell r="H253" t="str">
            <v>Expenses</v>
          </cell>
          <cell r="J253" t="str">
            <v>100 Instruction</v>
          </cell>
          <cell r="K253" t="str">
            <v>700 Salaries</v>
          </cell>
          <cell r="L253" t="str">
            <v>1 Instruction</v>
          </cell>
          <cell r="M253" t="str">
            <v>Site 1</v>
          </cell>
          <cell r="N253" t="str">
            <v>Exp-Per</v>
          </cell>
          <cell r="O253" t="str">
            <v>ExpStaffSalary</v>
          </cell>
        </row>
        <row r="254">
          <cell r="D254" t="str">
            <v>7212 · Summer school salaries</v>
          </cell>
          <cell r="E254" t="str">
            <v>Salaries for summer staff. Use 7200 for summer leader</v>
          </cell>
          <cell r="F254" t="str">
            <v>11 Salaries</v>
          </cell>
          <cell r="G254" t="str">
            <v>12 Teachers Salaries</v>
          </cell>
          <cell r="H254" t="str">
            <v>Expenses</v>
          </cell>
          <cell r="J254" t="str">
            <v>100 Instruction</v>
          </cell>
          <cell r="K254" t="str">
            <v>700 Salaries</v>
          </cell>
          <cell r="L254" t="str">
            <v>1 Instruction</v>
          </cell>
          <cell r="M254" t="str">
            <v>Site 1</v>
          </cell>
          <cell r="N254" t="str">
            <v>Exp-Per</v>
          </cell>
          <cell r="O254" t="str">
            <v>ExpStaffSalary</v>
          </cell>
        </row>
        <row r="255">
          <cell r="D255" t="str">
            <v>7220 · Staff program stipends</v>
          </cell>
          <cell r="E255" t="str">
            <v>No longer in use</v>
          </cell>
          <cell r="F255" t="str">
            <v>11 Salaries</v>
          </cell>
          <cell r="G255" t="str">
            <v>12 Teachers Salaries</v>
          </cell>
          <cell r="H255" t="str">
            <v>Expenses</v>
          </cell>
          <cell r="J255" t="str">
            <v>100 Instruction</v>
          </cell>
          <cell r="K255" t="str">
            <v>700 Salaries</v>
          </cell>
          <cell r="L255" t="str">
            <v>1 Instruction</v>
          </cell>
          <cell r="M255" t="str">
            <v>Site 1</v>
          </cell>
          <cell r="N255" t="str">
            <v>Exp-Per</v>
          </cell>
          <cell r="O255" t="str">
            <v>ExpStaffSalary</v>
          </cell>
        </row>
        <row r="256">
          <cell r="D256" t="str">
            <v>7280 · Program stipends</v>
          </cell>
          <cell r="E256" t="str">
            <v>Stipends for program staff performing additional duties</v>
          </cell>
          <cell r="F256" t="str">
            <v>11 Salaries</v>
          </cell>
          <cell r="G256" t="str">
            <v>12 Teachers Salaries</v>
          </cell>
          <cell r="H256" t="str">
            <v>Expenses</v>
          </cell>
          <cell r="J256" t="str">
            <v>100 Instruction</v>
          </cell>
          <cell r="K256" t="str">
            <v>700 Salaries</v>
          </cell>
          <cell r="L256" t="str">
            <v>1 Instruction</v>
          </cell>
          <cell r="M256" t="str">
            <v>Site 1</v>
          </cell>
          <cell r="N256" t="str">
            <v>Exp-Per</v>
          </cell>
          <cell r="O256" t="str">
            <v>ExpPerStudent</v>
          </cell>
        </row>
        <row r="257">
          <cell r="D257" t="str">
            <v>7290 · Program bonuses</v>
          </cell>
          <cell r="E257" t="str">
            <v>Bonuses for program staff</v>
          </cell>
          <cell r="F257" t="str">
            <v>11 Salaries</v>
          </cell>
          <cell r="G257" t="str">
            <v>12 Teachers Salaries</v>
          </cell>
          <cell r="H257" t="str">
            <v>Expenses</v>
          </cell>
          <cell r="J257" t="str">
            <v>100 Instruction</v>
          </cell>
          <cell r="K257" t="str">
            <v>700 Salaries</v>
          </cell>
          <cell r="L257" t="str">
            <v>1 Instruction</v>
          </cell>
          <cell r="M257" t="str">
            <v>Site 1</v>
          </cell>
          <cell r="N257" t="str">
            <v>Exp-Per</v>
          </cell>
          <cell r="O257" t="str">
            <v>ExpPerStudent</v>
          </cell>
        </row>
        <row r="259">
          <cell r="D259" t="str">
            <v>7300 · Executive salaries</v>
          </cell>
          <cell r="E259" t="str">
            <v>Salaries for executives</v>
          </cell>
          <cell r="F259" t="str">
            <v>11 Salaries</v>
          </cell>
          <cell r="G259" t="str">
            <v>16 Administrative/Other Staff Salaries</v>
          </cell>
          <cell r="H259" t="str">
            <v>Expenses</v>
          </cell>
          <cell r="J259" t="str">
            <v>100 Instruction</v>
          </cell>
          <cell r="K259" t="str">
            <v>700 Salaries</v>
          </cell>
          <cell r="L259" t="str">
            <v>1 Instruction</v>
          </cell>
          <cell r="M259" t="str">
            <v>Site 1</v>
          </cell>
          <cell r="N259" t="str">
            <v>Exp-Per</v>
          </cell>
          <cell r="O259" t="str">
            <v>ExpStaffSalary</v>
          </cell>
        </row>
        <row r="260">
          <cell r="D260" t="str">
            <v>7310 · Development salaries</v>
          </cell>
          <cell r="E260" t="str">
            <v>Salaries for development staff</v>
          </cell>
          <cell r="F260" t="str">
            <v>11 Salaries</v>
          </cell>
          <cell r="G260" t="str">
            <v>16 Administrative/Other Staff Salaries</v>
          </cell>
          <cell r="H260" t="str">
            <v>Expenses</v>
          </cell>
          <cell r="J260" t="str">
            <v>100 Instruction</v>
          </cell>
          <cell r="K260" t="str">
            <v>700 Salaries</v>
          </cell>
          <cell r="L260" t="str">
            <v>1 Instruction</v>
          </cell>
          <cell r="M260" t="str">
            <v>Site 1</v>
          </cell>
          <cell r="N260" t="str">
            <v>Exp-Per</v>
          </cell>
          <cell r="O260" t="str">
            <v>ExpStaffSalary</v>
          </cell>
        </row>
        <row r="261">
          <cell r="D261" t="str">
            <v>7380 · Exec, dev stipends</v>
          </cell>
          <cell r="E261" t="str">
            <v>Bonuses for executives</v>
          </cell>
          <cell r="F261" t="str">
            <v>11 Salaries</v>
          </cell>
          <cell r="G261" t="str">
            <v>16 Administrative/Other Staff Salaries</v>
          </cell>
          <cell r="H261" t="str">
            <v>Expenses</v>
          </cell>
          <cell r="J261" t="str">
            <v>100 Instruction</v>
          </cell>
          <cell r="K261" t="str">
            <v>700 Salaries</v>
          </cell>
          <cell r="L261" t="str">
            <v>1 Instruction</v>
          </cell>
          <cell r="M261" t="str">
            <v>Site 1</v>
          </cell>
          <cell r="N261" t="str">
            <v>Exp-Per</v>
          </cell>
          <cell r="O261" t="str">
            <v>ExpPerStudent</v>
          </cell>
        </row>
        <row r="262">
          <cell r="D262" t="str">
            <v>7390 · Exec, dev bonuses</v>
          </cell>
          <cell r="E262" t="str">
            <v>Bonuses for development staff</v>
          </cell>
          <cell r="F262" t="str">
            <v>11 Salaries</v>
          </cell>
          <cell r="G262" t="str">
            <v>16 Administrative/Other Staff Salaries</v>
          </cell>
          <cell r="H262" t="str">
            <v>Expenses</v>
          </cell>
          <cell r="J262" t="str">
            <v>100 Instruction</v>
          </cell>
          <cell r="K262" t="str">
            <v>700 Salaries</v>
          </cell>
          <cell r="L262" t="str">
            <v>1 Instruction</v>
          </cell>
          <cell r="M262" t="str">
            <v>Site 1</v>
          </cell>
          <cell r="N262" t="str">
            <v>Exp-Per</v>
          </cell>
          <cell r="O262" t="str">
            <v>ExpPerStudent</v>
          </cell>
        </row>
        <row r="264">
          <cell r="D264" t="str">
            <v>7400 · Retirement plan contrib</v>
          </cell>
          <cell r="E264" t="str">
            <v>Employer portion of retirement plans</v>
          </cell>
          <cell r="F264" t="str">
            <v>12 Benefits and Taxes</v>
          </cell>
          <cell r="G264" t="str">
            <v>17 Employee Benefits and Payroll Taxes</v>
          </cell>
          <cell r="H264" t="str">
            <v>Expenses</v>
          </cell>
          <cell r="J264" t="str">
            <v>100 Instruction</v>
          </cell>
          <cell r="K264" t="str">
            <v>100 Object</v>
          </cell>
          <cell r="L264" t="str">
            <v>1 Instruction</v>
          </cell>
          <cell r="M264" t="str">
            <v>Site 1</v>
          </cell>
          <cell r="N264" t="str">
            <v>Exp-Per</v>
          </cell>
          <cell r="O264" t="str">
            <v>ExpRetirement</v>
          </cell>
        </row>
        <row r="265">
          <cell r="D265" t="str">
            <v>7470 · Other Employee Benefits</v>
          </cell>
          <cell r="E265" t="str">
            <v>Employer portion of retirement plans</v>
          </cell>
          <cell r="F265" t="str">
            <v>12 Benefits and Taxes</v>
          </cell>
          <cell r="G265" t="str">
            <v>17 Employee Benefits and Payroll Taxes</v>
          </cell>
          <cell r="H265" t="str">
            <v>Expenses</v>
          </cell>
          <cell r="J265" t="str">
            <v>100 Instruction</v>
          </cell>
          <cell r="K265" t="str">
            <v>100 Object</v>
          </cell>
          <cell r="L265" t="str">
            <v>1 Instruction</v>
          </cell>
          <cell r="M265" t="str">
            <v>Site 1</v>
          </cell>
          <cell r="N265" t="str">
            <v>Exp-Per</v>
          </cell>
          <cell r="O265" t="str">
            <v>ExpRetirement</v>
          </cell>
        </row>
        <row r="266">
          <cell r="D266" t="str">
            <v>7405 · DCPS Retirement plan contrib</v>
          </cell>
          <cell r="E266" t="str">
            <v>Employer portion to DCPS retirement plans</v>
          </cell>
          <cell r="F266" t="str">
            <v>12 Benefits and Taxes</v>
          </cell>
          <cell r="G266" t="str">
            <v>17 Employee Benefits and Payroll Taxes</v>
          </cell>
          <cell r="H266" t="str">
            <v>Expenses</v>
          </cell>
          <cell r="J266" t="str">
            <v>100 Instruction</v>
          </cell>
          <cell r="K266" t="str">
            <v>100 Object</v>
          </cell>
          <cell r="L266" t="str">
            <v>1 Instruction</v>
          </cell>
          <cell r="M266" t="str">
            <v>Site 1</v>
          </cell>
          <cell r="N266" t="str">
            <v>Exp-Per</v>
          </cell>
          <cell r="O266" t="str">
            <v>ExpRetirement</v>
          </cell>
        </row>
        <row r="267">
          <cell r="D267" t="str">
            <v>7410 · Health insurance</v>
          </cell>
          <cell r="E267" t="str">
            <v>Health, dental, and vision insurance</v>
          </cell>
          <cell r="F267" t="str">
            <v>12 Benefits and Taxes</v>
          </cell>
          <cell r="G267" t="str">
            <v>17 Employee Benefits and Payroll Taxes</v>
          </cell>
          <cell r="H267" t="str">
            <v>Expenses</v>
          </cell>
          <cell r="J267" t="str">
            <v>100 Instruction</v>
          </cell>
          <cell r="K267" t="str">
            <v>100 Object</v>
          </cell>
          <cell r="L267" t="str">
            <v>1 Instruction</v>
          </cell>
          <cell r="M267" t="str">
            <v>Site 1</v>
          </cell>
          <cell r="N267" t="str">
            <v>Exp-Per</v>
          </cell>
          <cell r="O267" t="str">
            <v>ExpPerBenefit</v>
          </cell>
        </row>
        <row r="268">
          <cell r="D268" t="str">
            <v>7420 · Life and disability insurance</v>
          </cell>
          <cell r="E268" t="str">
            <v>Life and disability insurance</v>
          </cell>
          <cell r="F268" t="str">
            <v>12 Benefits and Taxes</v>
          </cell>
          <cell r="G268" t="str">
            <v>17 Employee Benefits and Payroll Taxes</v>
          </cell>
          <cell r="H268" t="str">
            <v>Expenses</v>
          </cell>
          <cell r="J268" t="str">
            <v>100 Instruction</v>
          </cell>
          <cell r="K268" t="str">
            <v>100 Object</v>
          </cell>
          <cell r="L268" t="str">
            <v>1 Instruction</v>
          </cell>
          <cell r="M268" t="str">
            <v>Site 1</v>
          </cell>
          <cell r="N268" t="str">
            <v>Exp-Per</v>
          </cell>
          <cell r="O268" t="str">
            <v>ExpPerBenefit</v>
          </cell>
        </row>
        <row r="269">
          <cell r="D269" t="str">
            <v>7430 · Section 125 plan</v>
          </cell>
          <cell r="E269" t="str">
            <v>No longer in use; moved to 9230</v>
          </cell>
          <cell r="F269" t="str">
            <v>12 Benefits and Taxes</v>
          </cell>
          <cell r="G269" t="str">
            <v>17 Employee Benefits and Payroll Taxes</v>
          </cell>
          <cell r="H269" t="str">
            <v>Expenses</v>
          </cell>
          <cell r="J269" t="str">
            <v>100 Instruction</v>
          </cell>
          <cell r="K269" t="str">
            <v>100 Object</v>
          </cell>
          <cell r="L269" t="str">
            <v>1 Instruction</v>
          </cell>
          <cell r="M269" t="str">
            <v>Site 1</v>
          </cell>
          <cell r="N269" t="str">
            <v>Exp-Per</v>
          </cell>
          <cell r="O269" t="str">
            <v>ExpPerBenefit</v>
          </cell>
        </row>
        <row r="270">
          <cell r="D270" t="str">
            <v>7440 · Travel stipends</v>
          </cell>
          <cell r="E270" t="str">
            <v>Staff travel stipends (not PD-related). This is typically something that would be run through payroll on a recurring basis. Mileage reimbursements should use 7830.</v>
          </cell>
          <cell r="F270" t="str">
            <v>12 Benefits and Taxes</v>
          </cell>
          <cell r="G270" t="str">
            <v>17 Employee Benefits and Payroll Taxes</v>
          </cell>
          <cell r="H270" t="str">
            <v>Expenses</v>
          </cell>
          <cell r="J270" t="str">
            <v>100 Instruction</v>
          </cell>
          <cell r="K270" t="str">
            <v>100 Object</v>
          </cell>
          <cell r="L270" t="str">
            <v>1 Instruction</v>
          </cell>
          <cell r="M270" t="str">
            <v>Site 1</v>
          </cell>
          <cell r="N270" t="str">
            <v>Exp-Per</v>
          </cell>
          <cell r="O270" t="str">
            <v>ExpPerBenefit</v>
          </cell>
        </row>
        <row r="271">
          <cell r="D271" t="str">
            <v>7460 · Workers' comp insurance</v>
          </cell>
          <cell r="E271" t="str">
            <v>Worker's compensation insurance</v>
          </cell>
          <cell r="F271" t="str">
            <v>12 Benefits and Taxes</v>
          </cell>
          <cell r="G271" t="str">
            <v>17 Employee Benefits and Payroll Taxes</v>
          </cell>
          <cell r="H271" t="str">
            <v>Expenses</v>
          </cell>
          <cell r="J271" t="str">
            <v>100 Instruction</v>
          </cell>
          <cell r="K271" t="str">
            <v>100 Object</v>
          </cell>
          <cell r="L271" t="str">
            <v>1 Instruction</v>
          </cell>
          <cell r="M271" t="str">
            <v>Site 1</v>
          </cell>
          <cell r="N271" t="str">
            <v>Exp-Per</v>
          </cell>
          <cell r="O271" t="str">
            <v>ExpPerBenefit</v>
          </cell>
        </row>
        <row r="273">
          <cell r="D273" t="str">
            <v>7500 · Social security &amp; medicare</v>
          </cell>
          <cell r="E273" t="str">
            <v>Federal employer taxes</v>
          </cell>
          <cell r="F273" t="str">
            <v>12 Benefits and Taxes</v>
          </cell>
          <cell r="G273" t="str">
            <v>17 Employee Benefits and Payroll Taxes</v>
          </cell>
          <cell r="H273" t="str">
            <v>Expenses</v>
          </cell>
          <cell r="J273" t="str">
            <v>100 Instruction</v>
          </cell>
          <cell r="K273" t="str">
            <v>100 Object</v>
          </cell>
          <cell r="L273" t="str">
            <v>1 Instruction</v>
          </cell>
          <cell r="M273" t="str">
            <v>Site 1</v>
          </cell>
          <cell r="N273" t="str">
            <v>Exp-Per</v>
          </cell>
          <cell r="O273" t="str">
            <v>ExpPayrollTaxes</v>
          </cell>
        </row>
        <row r="274">
          <cell r="D274" t="str">
            <v>7530 · FUTA</v>
          </cell>
          <cell r="E274" t="str">
            <v>Federal employer taxes</v>
          </cell>
          <cell r="F274" t="str">
            <v>12 Benefits and Taxes</v>
          </cell>
          <cell r="G274" t="str">
            <v>17 Employee Benefits and Payroll Taxes</v>
          </cell>
          <cell r="H274" t="str">
            <v>Expenses</v>
          </cell>
          <cell r="J274" t="str">
            <v>100 Instruction</v>
          </cell>
          <cell r="K274" t="str">
            <v>100 Object</v>
          </cell>
          <cell r="L274" t="str">
            <v>1 Instruction</v>
          </cell>
          <cell r="M274" t="str">
            <v>Site 1</v>
          </cell>
          <cell r="N274" t="str">
            <v>Exp-Per</v>
          </cell>
          <cell r="O274" t="str">
            <v>ExpPayrollTaxes</v>
          </cell>
        </row>
        <row r="275">
          <cell r="D275" t="str">
            <v>7510 · State unemployment tax</v>
          </cell>
          <cell r="E275" t="str">
            <v>DC state employer taxes for unemployment. Unemployment tax should only be paid for the state in which the organization is located. It is not dependent on the home address of each employee.</v>
          </cell>
          <cell r="F275" t="str">
            <v>12 Benefits and Taxes</v>
          </cell>
          <cell r="G275" t="str">
            <v>17 Employee Benefits and Payroll Taxes</v>
          </cell>
          <cell r="H275" t="str">
            <v>Expenses</v>
          </cell>
          <cell r="J275" t="str">
            <v>100 Instruction</v>
          </cell>
          <cell r="K275" t="str">
            <v>100 Object</v>
          </cell>
          <cell r="L275" t="str">
            <v>1 Instruction</v>
          </cell>
          <cell r="M275" t="str">
            <v>Site 1</v>
          </cell>
          <cell r="N275" t="str">
            <v>Exp-Per</v>
          </cell>
          <cell r="O275" t="str">
            <v>ExpUnemploymentTaxes</v>
          </cell>
        </row>
        <row r="276">
          <cell r="D276" t="str">
            <v>7520 · Universal paid leave tax</v>
          </cell>
          <cell r="E276" t="str">
            <v>DC employer tax for Universal Paid Leave Implementation Fund</v>
          </cell>
          <cell r="F276" t="str">
            <v>12 Benefits and Taxes</v>
          </cell>
          <cell r="G276" t="str">
            <v>17 Employee Benefits and Payroll Taxes</v>
          </cell>
          <cell r="H276" t="str">
            <v>Expenses</v>
          </cell>
          <cell r="J276" t="str">
            <v>100 Instruction</v>
          </cell>
          <cell r="K276" t="str">
            <v>100 Object</v>
          </cell>
          <cell r="L276" t="str">
            <v>1 Instruction</v>
          </cell>
          <cell r="M276" t="str">
            <v>Site 1</v>
          </cell>
          <cell r="N276" t="str">
            <v>Exp-Per</v>
          </cell>
          <cell r="O276" t="str">
            <v>None</v>
          </cell>
        </row>
        <row r="278">
          <cell r="D278" t="str">
            <v>7600 · Staff development (non-travel)</v>
          </cell>
          <cell r="E278" t="str">
            <v>Professional development contracts, conference registrations, on-site speakers, and staff development meals</v>
          </cell>
          <cell r="F278" t="str">
            <v>12 Benefits and Taxes</v>
          </cell>
          <cell r="G278" t="str">
            <v>47 Professional Development</v>
          </cell>
          <cell r="H278" t="str">
            <v>Expenses</v>
          </cell>
          <cell r="J278" t="str">
            <v>100 Instruction</v>
          </cell>
          <cell r="K278" t="str">
            <v>100 Object</v>
          </cell>
          <cell r="L278" t="str">
            <v>1 Instruction</v>
          </cell>
          <cell r="M278" t="str">
            <v>Site 1</v>
          </cell>
          <cell r="N278" t="str">
            <v>Exp-Per</v>
          </cell>
          <cell r="O278" t="str">
            <v>ExpPerFTE</v>
          </cell>
        </row>
        <row r="279">
          <cell r="D279" t="str">
            <v>7605 · Tuition reimbursement</v>
          </cell>
          <cell r="E279" t="str">
            <v>Tuition reimbursement for staff. This is an optional account that can be used.</v>
          </cell>
          <cell r="F279" t="str">
            <v>12 Benefits and Taxes</v>
          </cell>
          <cell r="G279" t="str">
            <v>47 Professional Development</v>
          </cell>
          <cell r="H279" t="str">
            <v>Expenses</v>
          </cell>
          <cell r="J279" t="str">
            <v>100 Instruction</v>
          </cell>
          <cell r="K279" t="str">
            <v>100 Object</v>
          </cell>
          <cell r="L279" t="str">
            <v>1 Instruction</v>
          </cell>
          <cell r="M279" t="str">
            <v>Site 1</v>
          </cell>
          <cell r="N279" t="str">
            <v>Exp-Per</v>
          </cell>
          <cell r="O279" t="str">
            <v>ExpPerFTE</v>
          </cell>
        </row>
        <row r="280">
          <cell r="D280" t="str">
            <v>7610 · Staff development travel</v>
          </cell>
          <cell r="E280" t="str">
            <v>Hotel, airfare, per-diem, and meals while traveling</v>
          </cell>
          <cell r="F280" t="str">
            <v>12 Benefits and Taxes</v>
          </cell>
          <cell r="G280" t="str">
            <v>47 Professional Development</v>
          </cell>
          <cell r="H280" t="str">
            <v>Expenses</v>
          </cell>
          <cell r="J280" t="str">
            <v>100 Instruction</v>
          </cell>
          <cell r="K280" t="str">
            <v>100 Object</v>
          </cell>
          <cell r="L280" t="str">
            <v>1 Instruction</v>
          </cell>
          <cell r="M280" t="str">
            <v>Site 1</v>
          </cell>
          <cell r="N280" t="str">
            <v>Exp-Per</v>
          </cell>
          <cell r="O280" t="str">
            <v>ExpPerFTE</v>
          </cell>
        </row>
        <row r="282">
          <cell r="D282" t="str">
            <v>7700 · Substitute contract staff</v>
          </cell>
          <cell r="E282" t="str">
            <v>Short or long-term substitute teachers paid on contract. Charter schools should pay substitutes on payroll since that position fits the definition of an employee. This account should be used for paying vendors providing substitute contractors.</v>
          </cell>
          <cell r="F282" t="str">
            <v>13 Contracted Staff</v>
          </cell>
          <cell r="G282" t="str">
            <v>23 Contracted Student Services</v>
          </cell>
          <cell r="H282" t="str">
            <v>Expenses</v>
          </cell>
          <cell r="J282" t="str">
            <v>100 Instruction</v>
          </cell>
          <cell r="K282" t="str">
            <v>100 Object</v>
          </cell>
          <cell r="L282" t="str">
            <v>1 Instruction</v>
          </cell>
          <cell r="M282" t="str">
            <v>Site 1</v>
          </cell>
          <cell r="N282" t="str">
            <v>Exp-Per</v>
          </cell>
          <cell r="O282" t="str">
            <v>ExpPerStudent</v>
          </cell>
        </row>
        <row r="283">
          <cell r="D283" t="str">
            <v>7711 · Curricular leased staff</v>
          </cell>
          <cell r="F283" t="str">
            <v>13 Contracted Staff</v>
          </cell>
          <cell r="G283" t="str">
            <v>23 Contracted Student Services</v>
          </cell>
          <cell r="H283" t="str">
            <v>Expenses</v>
          </cell>
          <cell r="J283" t="str">
            <v>100 Instruction</v>
          </cell>
          <cell r="K283" t="str">
            <v>100 Object</v>
          </cell>
          <cell r="L283" t="str">
            <v>1 Instruction</v>
          </cell>
          <cell r="M283" t="str">
            <v>Site 1</v>
          </cell>
          <cell r="N283" t="str">
            <v>Exp-Per</v>
          </cell>
          <cell r="O283" t="str">
            <v>ExpPerStudent</v>
          </cell>
        </row>
        <row r="284">
          <cell r="D284" t="str">
            <v>7713 · Sup prog leased staff</v>
          </cell>
          <cell r="F284" t="str">
            <v>13 Contracted Staff</v>
          </cell>
          <cell r="G284" t="str">
            <v>23 Contracted Student Services</v>
          </cell>
          <cell r="H284" t="str">
            <v>Expenses</v>
          </cell>
          <cell r="J284" t="str">
            <v>100 Instruction</v>
          </cell>
          <cell r="K284" t="str">
            <v>100 Object</v>
          </cell>
          <cell r="L284" t="str">
            <v>1 Instruction</v>
          </cell>
          <cell r="M284" t="str">
            <v>Site 1</v>
          </cell>
          <cell r="N284" t="str">
            <v>Exp-Per</v>
          </cell>
          <cell r="O284" t="str">
            <v>ExpPerStudent</v>
          </cell>
        </row>
        <row r="285">
          <cell r="D285" t="str">
            <v>7710 · Temporary contract help</v>
          </cell>
          <cell r="F285" t="str">
            <v>13 Contracted Staff</v>
          </cell>
          <cell r="G285" t="str">
            <v>23 Contracted Student Services</v>
          </cell>
          <cell r="H285" t="str">
            <v>Expenses</v>
          </cell>
          <cell r="J285" t="str">
            <v>100 Instruction</v>
          </cell>
          <cell r="K285" t="str">
            <v>100 Object</v>
          </cell>
          <cell r="L285" t="str">
            <v>1 Instruction</v>
          </cell>
          <cell r="M285" t="str">
            <v>Site 1</v>
          </cell>
          <cell r="N285" t="str">
            <v>Exp-Per</v>
          </cell>
          <cell r="O285" t="str">
            <v>ExpPerStudent</v>
          </cell>
        </row>
        <row r="287">
          <cell r="D287" t="str">
            <v>7800 · Staff recruiting</v>
          </cell>
          <cell r="E287" t="str">
            <v>Staff recruiting in the form of advertisements, travel for visiting recruits, placement fees to recruitment agencies</v>
          </cell>
          <cell r="F287" t="str">
            <v>14 Staff-Related Costs</v>
          </cell>
          <cell r="G287" t="str">
            <v>17 Employee Benefits and Payroll Taxes</v>
          </cell>
          <cell r="H287" t="str">
            <v>Expenses</v>
          </cell>
          <cell r="J287" t="str">
            <v>100 Instruction</v>
          </cell>
          <cell r="K287" t="str">
            <v>100 Object</v>
          </cell>
          <cell r="L287" t="str">
            <v>1 Instruction</v>
          </cell>
          <cell r="M287" t="str">
            <v>Site 1</v>
          </cell>
          <cell r="N287" t="str">
            <v>Exp-Per</v>
          </cell>
          <cell r="O287" t="str">
            <v>ExpPerStudent</v>
          </cell>
        </row>
        <row r="288">
          <cell r="D288" t="str">
            <v>7810 · Staff background checks</v>
          </cell>
          <cell r="E288" t="str">
            <v>Background checks on new employees</v>
          </cell>
          <cell r="F288" t="str">
            <v>14 Staff-Related Costs</v>
          </cell>
          <cell r="G288" t="str">
            <v>17 Employee Benefits and Payroll Taxes</v>
          </cell>
          <cell r="H288" t="str">
            <v>Expenses</v>
          </cell>
          <cell r="J288" t="str">
            <v>100 Instruction</v>
          </cell>
          <cell r="K288" t="str">
            <v>100 Object</v>
          </cell>
          <cell r="L288" t="str">
            <v>1 Instruction</v>
          </cell>
          <cell r="M288" t="str">
            <v>Site 1</v>
          </cell>
          <cell r="N288" t="str">
            <v>Exp-Per</v>
          </cell>
          <cell r="O288" t="str">
            <v>ExpPerStudent</v>
          </cell>
        </row>
        <row r="289">
          <cell r="D289" t="str">
            <v>7820 · Staff meals, events, &amp; awards</v>
          </cell>
          <cell r="E289" t="str">
            <v>Executive staff business meetings, meals and gifts for staff celebrations, and board meeting food</v>
          </cell>
          <cell r="F289" t="str">
            <v>14 Staff-Related Costs</v>
          </cell>
          <cell r="G289" t="str">
            <v>17 Employee Benefits and Payroll Taxes</v>
          </cell>
          <cell r="H289" t="str">
            <v>Expenses</v>
          </cell>
          <cell r="J289" t="str">
            <v>100 Instruction</v>
          </cell>
          <cell r="K289" t="str">
            <v>100 Object</v>
          </cell>
          <cell r="L289" t="str">
            <v>1 Instruction</v>
          </cell>
          <cell r="M289" t="str">
            <v>Site 1</v>
          </cell>
          <cell r="N289" t="str">
            <v>Exp-Per</v>
          </cell>
          <cell r="O289" t="str">
            <v>ExpPerStudent</v>
          </cell>
        </row>
        <row r="290">
          <cell r="D290" t="str">
            <v>7830 · Staff travel (non-development)</v>
          </cell>
          <cell r="E290" t="str">
            <v>Staff parking, car rental, mileage reimbursement, and gas</v>
          </cell>
          <cell r="F290" t="str">
            <v>14 Staff-Related Costs</v>
          </cell>
          <cell r="G290" t="str">
            <v>17 Employee Benefits and Payroll Taxes</v>
          </cell>
          <cell r="H290" t="str">
            <v>Expenses</v>
          </cell>
          <cell r="J290" t="str">
            <v>100 Instruction</v>
          </cell>
          <cell r="K290" t="str">
            <v>100 Object</v>
          </cell>
          <cell r="L290" t="str">
            <v>1 Instruction</v>
          </cell>
          <cell r="M290" t="str">
            <v>Site 1</v>
          </cell>
          <cell r="N290" t="str">
            <v>Exp-Per</v>
          </cell>
          <cell r="O290" t="str">
            <v>ExpPerStudent</v>
          </cell>
        </row>
        <row r="293">
          <cell r="D293" t="str">
            <v>8000 · Rent</v>
          </cell>
          <cell r="E293" t="str">
            <v>Operating campus rent</v>
          </cell>
          <cell r="F293" t="str">
            <v>15 Rent</v>
          </cell>
          <cell r="G293" t="str">
            <v>31 Rent</v>
          </cell>
          <cell r="H293" t="str">
            <v>Expenses</v>
          </cell>
          <cell r="J293" t="str">
            <v>100 Instruction</v>
          </cell>
          <cell r="K293" t="str">
            <v>100 Object</v>
          </cell>
          <cell r="L293" t="str">
            <v>1 Instruction</v>
          </cell>
          <cell r="M293" t="str">
            <v>Site 1</v>
          </cell>
          <cell r="N293" t="str">
            <v>Exp-Per</v>
          </cell>
          <cell r="O293" t="str">
            <v>ExpPerSquareFoot</v>
          </cell>
        </row>
        <row r="294">
          <cell r="D294" t="str">
            <v>8001 · Deferred Rent Expense</v>
          </cell>
          <cell r="E294" t="str">
            <v>Non-cash portion of rent expense</v>
          </cell>
          <cell r="F294" t="str">
            <v>15 Rent</v>
          </cell>
          <cell r="G294" t="str">
            <v>31 Rent</v>
          </cell>
          <cell r="H294" t="str">
            <v>Expenses</v>
          </cell>
          <cell r="J294" t="str">
            <v>100 Instruction</v>
          </cell>
          <cell r="K294" t="str">
            <v>100 Object</v>
          </cell>
          <cell r="L294" t="str">
            <v>1 Instruction</v>
          </cell>
          <cell r="M294" t="str">
            <v>Site 1</v>
          </cell>
          <cell r="N294" t="str">
            <v>Exp-Per</v>
          </cell>
          <cell r="O294" t="str">
            <v>ExpPerSquareFoot</v>
          </cell>
        </row>
        <row r="295">
          <cell r="D295" t="str">
            <v>8010 · Supplemental rent</v>
          </cell>
          <cell r="E295" t="str">
            <v>Additional rent, such as CAM, parking, storage, and the like.</v>
          </cell>
          <cell r="F295" t="str">
            <v>15 Rent</v>
          </cell>
          <cell r="G295" t="str">
            <v>31 Rent</v>
          </cell>
          <cell r="H295" t="str">
            <v>Expenses</v>
          </cell>
          <cell r="J295" t="str">
            <v>100 Instruction</v>
          </cell>
          <cell r="K295" t="str">
            <v>100 Object</v>
          </cell>
          <cell r="L295" t="str">
            <v>1 Instruction</v>
          </cell>
          <cell r="M295" t="str">
            <v>Site 1</v>
          </cell>
          <cell r="N295" t="str">
            <v>Exp-Per</v>
          </cell>
          <cell r="O295" t="str">
            <v>ExpPerSquareFoot</v>
          </cell>
        </row>
        <row r="296">
          <cell r="D296" t="str">
            <v>8020 · Real estate taxes</v>
          </cell>
          <cell r="E296" t="str">
            <v>Real estate taxes. In most cases, schools can get a large portion of these taxes reimbursed by DC by submitting additional paperwork. If school will be reimbursed, code to Accounts Receivable.</v>
          </cell>
          <cell r="F296" t="str">
            <v>15 Rent</v>
          </cell>
          <cell r="G296" t="str">
            <v>31 Rent</v>
          </cell>
          <cell r="H296" t="str">
            <v>Expenses</v>
          </cell>
          <cell r="J296" t="str">
            <v>100 Instruction</v>
          </cell>
          <cell r="K296" t="str">
            <v>100 Object</v>
          </cell>
          <cell r="L296" t="str">
            <v>1 Instruction</v>
          </cell>
          <cell r="M296" t="str">
            <v>Site 1</v>
          </cell>
          <cell r="N296" t="str">
            <v>Exp-Per</v>
          </cell>
          <cell r="O296" t="str">
            <v>ExpPerSquareFoot</v>
          </cell>
        </row>
        <row r="298">
          <cell r="D298" t="str">
            <v>8100 · Utilities &amp; garbage removal</v>
          </cell>
          <cell r="E298" t="str">
            <v>Electricity, water, gas, and recycling</v>
          </cell>
          <cell r="F298" t="str">
            <v>16 Occupancy Service</v>
          </cell>
          <cell r="G298" t="str">
            <v>36 Other Occupancy Expenses</v>
          </cell>
          <cell r="H298" t="str">
            <v>Expenses</v>
          </cell>
          <cell r="J298" t="str">
            <v>100 Instruction</v>
          </cell>
          <cell r="K298" t="str">
            <v>100 Object</v>
          </cell>
          <cell r="L298" t="str">
            <v>1 Instruction</v>
          </cell>
          <cell r="M298" t="str">
            <v>Site 1</v>
          </cell>
          <cell r="N298" t="str">
            <v>Exp-Per</v>
          </cell>
          <cell r="O298" t="str">
            <v>ExpPerSquareFoot</v>
          </cell>
        </row>
        <row r="299">
          <cell r="D299" t="str">
            <v>8110 · Contracted building services</v>
          </cell>
          <cell r="E299" t="str">
            <v>Monthly janitorial, security, exterminating, monitoring, etc</v>
          </cell>
          <cell r="F299" t="str">
            <v>16 Occupancy Service</v>
          </cell>
          <cell r="G299" t="str">
            <v>35 Contracted Building Services</v>
          </cell>
          <cell r="H299" t="str">
            <v>Expenses</v>
          </cell>
          <cell r="J299" t="str">
            <v>100 Instruction</v>
          </cell>
          <cell r="K299" t="str">
            <v>100 Object</v>
          </cell>
          <cell r="L299" t="str">
            <v>1 Instruction</v>
          </cell>
          <cell r="M299" t="str">
            <v>Site 1</v>
          </cell>
          <cell r="N299" t="str">
            <v>Exp-Per</v>
          </cell>
          <cell r="O299" t="str">
            <v>ExpPerSquareFoot</v>
          </cell>
        </row>
        <row r="300">
          <cell r="D300" t="str">
            <v>8120 · Maintenance and repairs</v>
          </cell>
          <cell r="E300" t="str">
            <v>One-time building maintenance, repairs, locksmiths, supplies and movers.</v>
          </cell>
          <cell r="F300" t="str">
            <v>16 Occupancy Service</v>
          </cell>
          <cell r="G300" t="str">
            <v>34 Building Maintenance and Repairs</v>
          </cell>
          <cell r="H300" t="str">
            <v>Expenses</v>
          </cell>
          <cell r="J300" t="str">
            <v>100 Instruction</v>
          </cell>
          <cell r="K300" t="str">
            <v>100 Object</v>
          </cell>
          <cell r="L300" t="str">
            <v>1 Instruction</v>
          </cell>
          <cell r="M300" t="str">
            <v>Site 1</v>
          </cell>
          <cell r="N300" t="str">
            <v>Exp-Per</v>
          </cell>
          <cell r="O300" t="str">
            <v>ExpPerSquareFoot</v>
          </cell>
        </row>
        <row r="301">
          <cell r="D301" t="str">
            <v>8130 · Janitorial supplies</v>
          </cell>
          <cell r="E301" t="str">
            <v>Cleaning supplies</v>
          </cell>
          <cell r="F301" t="str">
            <v>16 Occupancy Service</v>
          </cell>
          <cell r="G301" t="str">
            <v>34 Building Maintenance and Repairs</v>
          </cell>
          <cell r="H301" t="str">
            <v>Expenses</v>
          </cell>
          <cell r="J301" t="str">
            <v>100 Instruction</v>
          </cell>
          <cell r="K301" t="str">
            <v>100 Object</v>
          </cell>
          <cell r="L301" t="str">
            <v>1 Instruction</v>
          </cell>
          <cell r="M301" t="str">
            <v>Site 1</v>
          </cell>
          <cell r="N301" t="str">
            <v>Exp-Per</v>
          </cell>
          <cell r="O301" t="str">
            <v>ExpPerSquareFoot</v>
          </cell>
        </row>
        <row r="302">
          <cell r="D302" t="str">
            <v>8140 · Facility consulting fees</v>
          </cell>
          <cell r="E302" t="str">
            <v>Non-capitalized consulting related to facilities such as feasibility studies, legal fees on operating leases, financial consulting in the exploration phase. Capitalized fees would go into 1820, then 1810 or 1830</v>
          </cell>
          <cell r="F302" t="str">
            <v>16 Occupancy Service</v>
          </cell>
          <cell r="G302" t="str">
            <v>35 Contracted Building Services</v>
          </cell>
          <cell r="H302" t="str">
            <v>Expenses</v>
          </cell>
          <cell r="J302" t="str">
            <v>100 Instruction</v>
          </cell>
          <cell r="K302" t="str">
            <v>100 Object</v>
          </cell>
          <cell r="L302" t="str">
            <v>1 Instruction</v>
          </cell>
          <cell r="M302" t="str">
            <v>Site 1</v>
          </cell>
          <cell r="N302" t="str">
            <v>Exp-Per</v>
          </cell>
          <cell r="O302" t="str">
            <v>ExpPerSquareFoot</v>
          </cell>
        </row>
        <row r="305">
          <cell r="D305" t="str">
            <v>9000 · Student supplies, snacks</v>
          </cell>
          <cell r="E305" t="str">
            <v>Supplies or one-time snacks for students, such as classroom supplies, reading books, non-capitalized student furniture and supplies for teachers in the classroom</v>
          </cell>
          <cell r="F305" t="str">
            <v>17 Direct Student Expense</v>
          </cell>
          <cell r="G305" t="str">
            <v>21 Educational Supplies and Textbooks</v>
          </cell>
          <cell r="H305" t="str">
            <v>Expenses</v>
          </cell>
          <cell r="J305" t="str">
            <v>100 Instruction</v>
          </cell>
          <cell r="K305" t="str">
            <v>100 Object</v>
          </cell>
          <cell r="L305" t="str">
            <v>1 Instruction</v>
          </cell>
          <cell r="M305" t="str">
            <v>Site 1</v>
          </cell>
          <cell r="N305" t="str">
            <v>Exp-Stu</v>
          </cell>
          <cell r="O305" t="str">
            <v>ExpPerStudent</v>
          </cell>
        </row>
        <row r="306">
          <cell r="D306" t="str">
            <v>9010 · Student assessment materials</v>
          </cell>
          <cell r="E306" t="str">
            <v>Supplies that aid in student assessment, as well as the assessments themselves, such as test booklets, assessment books, GED testing, supplies for PARCC testing.</v>
          </cell>
          <cell r="F306" t="str">
            <v>17 Direct Student Expense</v>
          </cell>
          <cell r="G306" t="str">
            <v>22 Student Assessment Materials/Program Evaluation</v>
          </cell>
          <cell r="H306" t="str">
            <v>Expenses</v>
          </cell>
          <cell r="J306" t="str">
            <v>100 Instruction</v>
          </cell>
          <cell r="K306" t="str">
            <v>100 Object</v>
          </cell>
          <cell r="L306" t="str">
            <v>1 Instruction</v>
          </cell>
          <cell r="M306" t="str">
            <v>Site 1</v>
          </cell>
          <cell r="N306" t="str">
            <v>Exp-Stu</v>
          </cell>
          <cell r="O306" t="str">
            <v>ExpPerStudent</v>
          </cell>
        </row>
        <row r="307">
          <cell r="D307" t="str">
            <v>9020 · Student textbooks</v>
          </cell>
          <cell r="E307" t="str">
            <v>Textbooks, library books, videos, or annual online subscription equivalent</v>
          </cell>
          <cell r="F307" t="str">
            <v>17 Direct Student Expense</v>
          </cell>
          <cell r="G307" t="str">
            <v>21 Educational Supplies and Textbooks</v>
          </cell>
          <cell r="H307" t="str">
            <v>Expenses</v>
          </cell>
          <cell r="J307" t="str">
            <v>100 Instruction</v>
          </cell>
          <cell r="K307" t="str">
            <v>100 Object</v>
          </cell>
          <cell r="L307" t="str">
            <v>1 Instruction</v>
          </cell>
          <cell r="M307" t="str">
            <v>Site 1</v>
          </cell>
          <cell r="N307" t="str">
            <v>Exp-Stu</v>
          </cell>
          <cell r="O307" t="str">
            <v>ExpPerStudent</v>
          </cell>
        </row>
        <row r="308">
          <cell r="D308" t="str">
            <v>9030 · Student uniforms</v>
          </cell>
          <cell r="E308" t="str">
            <v>School uniforms for the students</v>
          </cell>
          <cell r="F308" t="str">
            <v>17 Direct Student Expense</v>
          </cell>
          <cell r="G308" t="str">
            <v>25 Other Direct Student Expense</v>
          </cell>
          <cell r="H308" t="str">
            <v>Expenses</v>
          </cell>
          <cell r="J308" t="str">
            <v>100 Instruction</v>
          </cell>
          <cell r="K308" t="str">
            <v>100 Object</v>
          </cell>
          <cell r="L308" t="str">
            <v>1 Instruction</v>
          </cell>
          <cell r="M308" t="str">
            <v>Site 1</v>
          </cell>
          <cell r="N308" t="str">
            <v>Exp-Stu</v>
          </cell>
          <cell r="O308" t="str">
            <v>ExpPerStudent</v>
          </cell>
        </row>
        <row r="309">
          <cell r="D309" t="str">
            <v>9040 · Library &amp; media materials</v>
          </cell>
          <cell r="E309" t="str">
            <v>No longer in use; use 9020</v>
          </cell>
          <cell r="F309" t="str">
            <v>17 Direct Student Expense</v>
          </cell>
          <cell r="G309" t="str">
            <v>21 Educational Supplies and Textbooks</v>
          </cell>
          <cell r="H309" t="str">
            <v>Expenses</v>
          </cell>
          <cell r="J309" t="str">
            <v>100 Instruction</v>
          </cell>
          <cell r="K309" t="str">
            <v>100 Object</v>
          </cell>
          <cell r="L309" t="str">
            <v>1 Instruction</v>
          </cell>
          <cell r="M309" t="str">
            <v>Site 1</v>
          </cell>
          <cell r="N309" t="str">
            <v>Exp-Stu</v>
          </cell>
          <cell r="O309" t="str">
            <v>ExpPerStudent</v>
          </cell>
        </row>
        <row r="310">
          <cell r="D310" t="str">
            <v>9050 · Contracted instruction fees</v>
          </cell>
          <cell r="E310" t="str">
            <v>Contracted instruction fees provided by outsourced vendors, such as college counselors, art/dance/music/PE teachers. For Special Education use 9051.</v>
          </cell>
          <cell r="F310" t="str">
            <v>17 Direct Student Expense</v>
          </cell>
          <cell r="G310" t="str">
            <v>23 Contracted Student Services</v>
          </cell>
          <cell r="H310" t="str">
            <v>Expenses</v>
          </cell>
          <cell r="J310" t="str">
            <v>100 Instruction</v>
          </cell>
          <cell r="K310" t="str">
            <v>100 Object</v>
          </cell>
          <cell r="L310" t="str">
            <v>1 Instruction</v>
          </cell>
          <cell r="M310" t="str">
            <v>Site 1</v>
          </cell>
          <cell r="N310" t="str">
            <v>Exp-Stu</v>
          </cell>
          <cell r="O310" t="str">
            <v>ExpPerStudent</v>
          </cell>
        </row>
        <row r="311">
          <cell r="D311" t="str">
            <v>9051 · Contracted SpEd instruction</v>
          </cell>
          <cell r="E311" t="str">
            <v>Special education, speech, therapy, language, occupational, evaluations</v>
          </cell>
          <cell r="F311" t="str">
            <v>17 Direct Student Expense</v>
          </cell>
          <cell r="G311" t="str">
            <v>23 Contracted Student Services</v>
          </cell>
          <cell r="H311" t="str">
            <v>Expenses</v>
          </cell>
          <cell r="J311" t="str">
            <v>200 SpEd</v>
          </cell>
          <cell r="K311" t="str">
            <v>100 Object</v>
          </cell>
          <cell r="L311" t="str">
            <v>2 SpEd</v>
          </cell>
          <cell r="M311" t="str">
            <v>Site 1</v>
          </cell>
          <cell r="N311" t="str">
            <v>Exp-Stu</v>
          </cell>
          <cell r="O311" t="str">
            <v>ExpPerStudent</v>
          </cell>
        </row>
        <row r="312">
          <cell r="D312" t="str">
            <v>9060 · Food service fees</v>
          </cell>
          <cell r="E312" t="str">
            <v>Monthly breakfast, lunch, and snack service for students. Staff meals go to 7820.</v>
          </cell>
          <cell r="F312" t="str">
            <v>17 Direct Student Expense</v>
          </cell>
          <cell r="G312" t="str">
            <v>24 Food Service</v>
          </cell>
          <cell r="H312" t="str">
            <v>Expenses</v>
          </cell>
          <cell r="J312" t="str">
            <v>100 Instruction</v>
          </cell>
          <cell r="K312" t="str">
            <v>100 Object</v>
          </cell>
          <cell r="L312" t="str">
            <v>1 Instruction</v>
          </cell>
          <cell r="M312" t="str">
            <v>Site 1</v>
          </cell>
          <cell r="N312" t="str">
            <v>Exp-Stu</v>
          </cell>
          <cell r="O312" t="str">
            <v>ExpPerStudent</v>
          </cell>
        </row>
        <row r="313">
          <cell r="D313" t="str">
            <v>9070 · Student field trips</v>
          </cell>
          <cell r="E313" t="str">
            <v>Field trips fees, including admission, metro, and buses</v>
          </cell>
          <cell r="F313" t="str">
            <v>17 Direct Student Expense</v>
          </cell>
          <cell r="G313" t="str">
            <v>25 Other Direct Student Expense</v>
          </cell>
          <cell r="H313" t="str">
            <v>Expenses</v>
          </cell>
          <cell r="J313" t="str">
            <v>100 Instruction</v>
          </cell>
          <cell r="K313" t="str">
            <v>100 Object</v>
          </cell>
          <cell r="L313" t="str">
            <v>1 Instruction</v>
          </cell>
          <cell r="M313" t="str">
            <v>Site 1</v>
          </cell>
          <cell r="N313" t="str">
            <v>Exp-Stu</v>
          </cell>
          <cell r="O313" t="str">
            <v>ExpPerStudent</v>
          </cell>
        </row>
        <row r="314">
          <cell r="D314" t="str">
            <v>9075 · Van maintenance/gas</v>
          </cell>
          <cell r="E314" t="str">
            <v>Field trips fees, including admission, metro, and buses</v>
          </cell>
          <cell r="F314" t="str">
            <v>17 Direct Student Expense</v>
          </cell>
          <cell r="G314" t="str">
            <v>25 Other Direct Student Expense</v>
          </cell>
          <cell r="H314" t="str">
            <v>Expenses</v>
          </cell>
          <cell r="J314" t="str">
            <v>100 Instruction</v>
          </cell>
          <cell r="K314" t="str">
            <v>100 Object</v>
          </cell>
          <cell r="L314" t="str">
            <v>1 Instruction</v>
          </cell>
          <cell r="M314" t="str">
            <v>Site 1</v>
          </cell>
          <cell r="N314" t="str">
            <v>Exp-Stu</v>
          </cell>
          <cell r="O314" t="str">
            <v>ExpPerStudent</v>
          </cell>
        </row>
        <row r="315">
          <cell r="D315" t="str">
            <v>9074 · Student buses</v>
          </cell>
          <cell r="E315" t="str">
            <v>All student buses not related to field trips. This would only be used for a school that is providing transportation to its students on a daily basis. Also includes WMATA cards or other assistance provided for transport to and from school</v>
          </cell>
          <cell r="F315" t="str">
            <v>17 Direct Student Expense</v>
          </cell>
          <cell r="G315" t="str">
            <v>25 Other Direct Student Expense</v>
          </cell>
          <cell r="H315" t="str">
            <v>Expenses</v>
          </cell>
          <cell r="J315" t="str">
            <v>100 Instruction</v>
          </cell>
          <cell r="K315" t="str">
            <v>100 Object</v>
          </cell>
          <cell r="L315" t="str">
            <v>1 Instruction</v>
          </cell>
          <cell r="M315" t="str">
            <v>Site 1</v>
          </cell>
          <cell r="N315" t="str">
            <v>Exp-Stu</v>
          </cell>
          <cell r="O315" t="str">
            <v>ExpPerStudent</v>
          </cell>
        </row>
        <row r="316">
          <cell r="D316" t="str">
            <v>9080 · Student recruiting</v>
          </cell>
          <cell r="E316" t="str">
            <v>Hourly recruiters, advertising, expo expenses, and printing brochures</v>
          </cell>
          <cell r="F316" t="str">
            <v>17 Direct Student Expense</v>
          </cell>
          <cell r="G316" t="str">
            <v>25 Other Direct Student Expense</v>
          </cell>
          <cell r="H316" t="str">
            <v>Expenses</v>
          </cell>
          <cell r="J316" t="str">
            <v>100 Instruction</v>
          </cell>
          <cell r="K316" t="str">
            <v>100 Object</v>
          </cell>
          <cell r="L316" t="str">
            <v>1 Instruction</v>
          </cell>
          <cell r="M316" t="str">
            <v>Site 1</v>
          </cell>
          <cell r="N316" t="str">
            <v>Exp-Stu</v>
          </cell>
          <cell r="O316" t="str">
            <v>ExpPerStudent</v>
          </cell>
        </row>
        <row r="317">
          <cell r="D317" t="str">
            <v>9085 · Student events</v>
          </cell>
          <cell r="E317" t="str">
            <v>Family &amp; school events.</v>
          </cell>
          <cell r="F317" t="str">
            <v>17 Direct Student Expense</v>
          </cell>
          <cell r="G317" t="str">
            <v>25 Other Direct Student Expense</v>
          </cell>
          <cell r="H317" t="str">
            <v>Expenses</v>
          </cell>
          <cell r="J317" t="str">
            <v>100 Instruction</v>
          </cell>
          <cell r="K317" t="str">
            <v>100 Object</v>
          </cell>
          <cell r="L317" t="str">
            <v>1 Instruction</v>
          </cell>
          <cell r="M317" t="str">
            <v>Site 1</v>
          </cell>
          <cell r="N317" t="str">
            <v>Exp-Stu</v>
          </cell>
          <cell r="O317" t="str">
            <v>ExpPerStudent</v>
          </cell>
        </row>
        <row r="318">
          <cell r="D318" t="str">
            <v>9090 · Other student expenses</v>
          </cell>
          <cell r="E318" t="str">
            <v>Student expenses that don't fit into the other categories. Attempt to not use.</v>
          </cell>
          <cell r="F318" t="str">
            <v>17 Direct Student Expense</v>
          </cell>
          <cell r="G318" t="str">
            <v>25 Other Direct Student Expense</v>
          </cell>
          <cell r="H318" t="str">
            <v>Expenses</v>
          </cell>
          <cell r="J318" t="str">
            <v>100 Instruction</v>
          </cell>
          <cell r="K318" t="str">
            <v>100 Object</v>
          </cell>
          <cell r="L318" t="str">
            <v>1 Instruction</v>
          </cell>
          <cell r="M318" t="str">
            <v>Site 1</v>
          </cell>
          <cell r="N318" t="str">
            <v>Exp-Stu</v>
          </cell>
          <cell r="O318" t="str">
            <v>ExpPerStudent</v>
          </cell>
        </row>
        <row r="319">
          <cell r="D319" t="str">
            <v>9094 · Student Stipends</v>
          </cell>
          <cell r="E319" t="str">
            <v>Student expenses that don't fit into the other categories. Attempt to not use.</v>
          </cell>
          <cell r="F319" t="str">
            <v>17 Direct Student Expense</v>
          </cell>
          <cell r="G319" t="str">
            <v>25 Other Direct Student Expense</v>
          </cell>
          <cell r="H319" t="str">
            <v>Expenses</v>
          </cell>
          <cell r="J319" t="str">
            <v>100 Instruction</v>
          </cell>
          <cell r="K319" t="str">
            <v>100 Object</v>
          </cell>
          <cell r="L319" t="str">
            <v>1 Instruction</v>
          </cell>
          <cell r="M319" t="str">
            <v>Site 1</v>
          </cell>
          <cell r="N319" t="str">
            <v>Exp-Stu</v>
          </cell>
          <cell r="O319" t="str">
            <v>ExpPerStudent</v>
          </cell>
        </row>
        <row r="320">
          <cell r="D320" t="str">
            <v>9091 · Translation services</v>
          </cell>
          <cell r="E320" t="str">
            <v>Translation of report cards, promotions to other languages</v>
          </cell>
          <cell r="F320" t="str">
            <v>17 Direct Student Expense</v>
          </cell>
          <cell r="G320" t="str">
            <v>25 Other Direct Student Expense</v>
          </cell>
          <cell r="H320" t="str">
            <v>Expenses</v>
          </cell>
          <cell r="J320" t="str">
            <v>100 Instruction</v>
          </cell>
          <cell r="K320" t="str">
            <v>100 Object</v>
          </cell>
          <cell r="L320" t="str">
            <v>1 Instruction</v>
          </cell>
          <cell r="M320" t="str">
            <v>Site 1</v>
          </cell>
          <cell r="N320" t="str">
            <v>Exp-Stu</v>
          </cell>
          <cell r="O320" t="str">
            <v>ExpPerStudent</v>
          </cell>
        </row>
        <row r="321">
          <cell r="D321" t="str">
            <v>9093 · Student scholarships</v>
          </cell>
          <cell r="E321" t="str">
            <v>Scholarships or tuition assistance provided to graduating students, includes middle school students going to HS or HS students going to college.</v>
          </cell>
          <cell r="F321" t="str">
            <v>17 Direct Student Expense</v>
          </cell>
          <cell r="G321" t="str">
            <v>25 Other Direct Student Expense</v>
          </cell>
          <cell r="H321" t="str">
            <v>Expenses</v>
          </cell>
          <cell r="J321" t="str">
            <v>100 Instruction</v>
          </cell>
          <cell r="K321" t="str">
            <v>100 Object</v>
          </cell>
          <cell r="L321" t="str">
            <v>1 Instruction</v>
          </cell>
          <cell r="M321" t="str">
            <v>Site 1</v>
          </cell>
          <cell r="N321" t="str">
            <v>Exp-Stu</v>
          </cell>
          <cell r="O321" t="str">
            <v>ExpPerStudent</v>
          </cell>
        </row>
        <row r="323">
          <cell r="D323" t="str">
            <v>9100 · Office supplies</v>
          </cell>
          <cell r="E323" t="str">
            <v>Typical office supplies (ex: folders, copy paper, toner, non-capitalized office furniture, computers supplies where unit cost less than $1,000 or higher capitalization threshold [if applicable]) as well as common area supplies (ex: coffee and water)</v>
          </cell>
          <cell r="F323" t="str">
            <v>18 Office &amp; Business Expense</v>
          </cell>
          <cell r="G323" t="str">
            <v>41 Office Supplies and Materials</v>
          </cell>
          <cell r="H323" t="str">
            <v>Expenses</v>
          </cell>
          <cell r="J323" t="str">
            <v>100 Instruction</v>
          </cell>
          <cell r="K323" t="str">
            <v>100 Object</v>
          </cell>
          <cell r="L323" t="str">
            <v>1 Instruction</v>
          </cell>
          <cell r="M323" t="str">
            <v>Site 1</v>
          </cell>
          <cell r="N323" t="str">
            <v>Exp-Ofc</v>
          </cell>
          <cell r="O323" t="str">
            <v>ExpPerStudent</v>
          </cell>
        </row>
        <row r="324">
          <cell r="D324" t="str">
            <v>9160 · Advertising Expenses</v>
          </cell>
          <cell r="E324" t="str">
            <v>Typical office supplies (ex: folders, copy paper, toner, non-capitalized office furniture, computers supplies where unit cost less than $1,000 or higher capitalization threshold [if applicable]) as well as common area supplies (ex: coffee and water)</v>
          </cell>
          <cell r="F324" t="str">
            <v>18 Office &amp; Business Expense</v>
          </cell>
          <cell r="G324" t="str">
            <v>41 Office Supplies and Materials</v>
          </cell>
          <cell r="H324" t="str">
            <v>Expenses</v>
          </cell>
          <cell r="J324" t="str">
            <v>100 Instruction</v>
          </cell>
          <cell r="K324" t="str">
            <v>100 Object</v>
          </cell>
          <cell r="L324" t="str">
            <v>1 Instruction</v>
          </cell>
          <cell r="M324" t="str">
            <v>Site 1</v>
          </cell>
          <cell r="N324" t="str">
            <v>Exp-Ofc</v>
          </cell>
          <cell r="O324" t="str">
            <v>ExpPerStudent</v>
          </cell>
        </row>
        <row r="325">
          <cell r="D325" t="str">
            <v>9110 · Copier rental &amp; services</v>
          </cell>
          <cell r="E325" t="str">
            <v>Copier lease, maintenance and usages fees of copier</v>
          </cell>
          <cell r="F325" t="str">
            <v>18 Office &amp; Business Expense</v>
          </cell>
          <cell r="G325" t="str">
            <v>42 Office Equipment Rental and Maintenance</v>
          </cell>
          <cell r="H325" t="str">
            <v>Expenses</v>
          </cell>
          <cell r="J325" t="str">
            <v>100 Instruction</v>
          </cell>
          <cell r="K325" t="str">
            <v>100 Object</v>
          </cell>
          <cell r="L325" t="str">
            <v>1 Instruction</v>
          </cell>
          <cell r="M325" t="str">
            <v>Site 1</v>
          </cell>
          <cell r="N325" t="str">
            <v>Exp-Ofc</v>
          </cell>
          <cell r="O325" t="str">
            <v>ExpPerStudent</v>
          </cell>
        </row>
        <row r="326">
          <cell r="D326" t="str">
            <v>9120 · Telephone &amp; telecommunications</v>
          </cell>
          <cell r="E326" t="str">
            <v>Monthly telephone, fax, internet, cell phone, and web hosting. E-Rate discounts reflected as credits on vendor invoices should be recorded to 5110.</v>
          </cell>
          <cell r="F326" t="str">
            <v>18 Office &amp; Business Expense</v>
          </cell>
          <cell r="G326" t="str">
            <v>43 Telephone/Telecommunications</v>
          </cell>
          <cell r="H326" t="str">
            <v>Expenses</v>
          </cell>
          <cell r="J326" t="str">
            <v>100 Instruction</v>
          </cell>
          <cell r="K326" t="str">
            <v>100 Object</v>
          </cell>
          <cell r="L326" t="str">
            <v>1 Instruction</v>
          </cell>
          <cell r="M326" t="str">
            <v>Site 1</v>
          </cell>
          <cell r="N326" t="str">
            <v>Exp-Ofc</v>
          </cell>
          <cell r="O326" t="str">
            <v>ExpPerStudent</v>
          </cell>
        </row>
        <row r="327">
          <cell r="D327" t="str">
            <v>9130 · Postage, shipping, delivery</v>
          </cell>
          <cell r="E327" t="str">
            <v>Charges for the school to send physical items, including couriers</v>
          </cell>
          <cell r="F327" t="str">
            <v>18 Office &amp; Business Expense</v>
          </cell>
          <cell r="G327" t="str">
            <v>52 Other General Expense</v>
          </cell>
          <cell r="H327" t="str">
            <v>Expenses</v>
          </cell>
          <cell r="J327" t="str">
            <v>100 Instruction</v>
          </cell>
          <cell r="K327" t="str">
            <v>100 Object</v>
          </cell>
          <cell r="L327" t="str">
            <v>1 Instruction</v>
          </cell>
          <cell r="M327" t="str">
            <v>Site 1</v>
          </cell>
          <cell r="N327" t="str">
            <v>Exp-Ofc</v>
          </cell>
          <cell r="O327" t="str">
            <v>ExpPerStudent</v>
          </cell>
        </row>
        <row r="328">
          <cell r="D328" t="str">
            <v>9140 · External printing</v>
          </cell>
          <cell r="E328" t="str">
            <v>Printing/copying done by a vendor outside of the school</v>
          </cell>
          <cell r="F328" t="str">
            <v>18 Office &amp; Business Expense</v>
          </cell>
          <cell r="G328" t="str">
            <v>52 Other General Expense</v>
          </cell>
          <cell r="H328" t="str">
            <v>Expenses</v>
          </cell>
          <cell r="J328" t="str">
            <v>100 Instruction</v>
          </cell>
          <cell r="K328" t="str">
            <v>100 Object</v>
          </cell>
          <cell r="L328" t="str">
            <v>1 Instruction</v>
          </cell>
          <cell r="M328" t="str">
            <v>Site 1</v>
          </cell>
          <cell r="N328" t="str">
            <v>Exp-Ofc</v>
          </cell>
          <cell r="O328" t="str">
            <v>ExpPerStudent</v>
          </cell>
        </row>
        <row r="329">
          <cell r="D329" t="str">
            <v>9150 · Non-capitalized technology</v>
          </cell>
          <cell r="E329" t="str">
            <v>Computers, printers, and any other technology equipment that is not capitalized</v>
          </cell>
          <cell r="F329" t="str">
            <v>18 Office &amp; Business Expense</v>
          </cell>
          <cell r="G329" t="str">
            <v>41 Office Supplies and Materials</v>
          </cell>
          <cell r="H329" t="str">
            <v>Expenses</v>
          </cell>
          <cell r="J329" t="str">
            <v>100 Instruction</v>
          </cell>
          <cell r="K329" t="str">
            <v>100 Object</v>
          </cell>
          <cell r="L329" t="str">
            <v>1 Instruction</v>
          </cell>
          <cell r="M329" t="str">
            <v>Site 1</v>
          </cell>
          <cell r="N329" t="str">
            <v>Exp-Ofc</v>
          </cell>
          <cell r="O329" t="str">
            <v>ExpPerStudent</v>
          </cell>
        </row>
        <row r="331">
          <cell r="D331" t="str">
            <v>9200 · Business insurance</v>
          </cell>
          <cell r="E331" t="str">
            <v>Business insurance, including student accident insurance, director and officers policy, umbrella insurance. Workers comp insurance should be coded to 7460.</v>
          </cell>
          <cell r="F331" t="str">
            <v>18 Office &amp; Business Expense</v>
          </cell>
          <cell r="G331" t="str">
            <v>45 Insurance</v>
          </cell>
          <cell r="H331" t="str">
            <v>Expenses</v>
          </cell>
          <cell r="J331" t="str">
            <v>100 Instruction</v>
          </cell>
          <cell r="K331" t="str">
            <v>100 Object</v>
          </cell>
          <cell r="L331" t="str">
            <v>1 Instruction</v>
          </cell>
          <cell r="M331" t="str">
            <v>Site 1</v>
          </cell>
          <cell r="N331" t="str">
            <v>Exp-Ofc</v>
          </cell>
          <cell r="O331" t="str">
            <v>ExpPerStudent</v>
          </cell>
        </row>
        <row r="332">
          <cell r="D332" t="str">
            <v>9210 · Authorizer fees</v>
          </cell>
          <cell r="E332" t="str">
            <v>Administrative fees</v>
          </cell>
          <cell r="F332" t="str">
            <v>18 Office &amp; Business Expense</v>
          </cell>
          <cell r="G332" t="str">
            <v>48 PCSB Administrative Fee</v>
          </cell>
          <cell r="H332" t="str">
            <v>Expenses</v>
          </cell>
          <cell r="J332" t="str">
            <v>100 Instruction</v>
          </cell>
          <cell r="K332" t="str">
            <v>100 Object</v>
          </cell>
          <cell r="L332" t="str">
            <v>1 Instruction</v>
          </cell>
          <cell r="M332" t="str">
            <v>Site 1</v>
          </cell>
          <cell r="N332" t="str">
            <v>Exp-Ofc</v>
          </cell>
          <cell r="O332" t="str">
            <v>ExpPerStudent</v>
          </cell>
        </row>
        <row r="333">
          <cell r="D333" t="str">
            <v>9220 · Management fees</v>
          </cell>
          <cell r="E333" t="str">
            <v>Fees from an outside management company or internal management fees between campuses and a central office for multi-campus networks without an external CMO.</v>
          </cell>
          <cell r="F333" t="str">
            <v>18 Office &amp; Business Expense</v>
          </cell>
          <cell r="G333" t="str">
            <v>49 Management Fee</v>
          </cell>
          <cell r="H333" t="str">
            <v>Expenses</v>
          </cell>
          <cell r="J333" t="str">
            <v>100 Instruction</v>
          </cell>
          <cell r="K333" t="str">
            <v>100 Object</v>
          </cell>
          <cell r="L333" t="str">
            <v>1 Instruction</v>
          </cell>
          <cell r="M333" t="str">
            <v>Site 1</v>
          </cell>
          <cell r="N333" t="str">
            <v>Exp-Ofc</v>
          </cell>
          <cell r="O333" t="str">
            <v>ExpPerStudent</v>
          </cell>
        </row>
        <row r="334">
          <cell r="D334" t="str">
            <v>9230 · Accounting, auditing, payroll</v>
          </cell>
          <cell r="E334" t="str">
            <v>Accounting services, payroll fees, auditing fees, retirement and FSA account management fees</v>
          </cell>
          <cell r="F334" t="str">
            <v>18 Office &amp; Business Expense</v>
          </cell>
          <cell r="G334" t="str">
            <v>44 Legal, Accounting and Payroll Services</v>
          </cell>
          <cell r="H334" t="str">
            <v>Expenses</v>
          </cell>
          <cell r="J334" t="str">
            <v>100 Instruction</v>
          </cell>
          <cell r="K334" t="str">
            <v>100 Object</v>
          </cell>
          <cell r="L334" t="str">
            <v>1 Instruction</v>
          </cell>
          <cell r="M334" t="str">
            <v>Site 1</v>
          </cell>
          <cell r="N334" t="str">
            <v>Exp-Ofc</v>
          </cell>
          <cell r="O334" t="str">
            <v>ExpPerStudent</v>
          </cell>
        </row>
        <row r="335">
          <cell r="D335" t="str">
            <v>9240 · Legal fees</v>
          </cell>
          <cell r="E335" t="str">
            <v>Legal services for special education, human resources, or other operating activity. Legal fees related to facilities (facilities finance) should go into 8140 or be capitalized.</v>
          </cell>
          <cell r="F335" t="str">
            <v>18 Office &amp; Business Expense</v>
          </cell>
          <cell r="G335" t="str">
            <v>44 Legal, Accounting and Payroll Services</v>
          </cell>
          <cell r="H335" t="str">
            <v>Expenses</v>
          </cell>
          <cell r="J335" t="str">
            <v>100 Instruction</v>
          </cell>
          <cell r="K335" t="str">
            <v>100 Object</v>
          </cell>
          <cell r="L335" t="str">
            <v>1 Instruction</v>
          </cell>
          <cell r="M335" t="str">
            <v>Site 1</v>
          </cell>
          <cell r="N335" t="str">
            <v>Exp-Ofc</v>
          </cell>
          <cell r="O335" t="str">
            <v>ExpPerStudent</v>
          </cell>
        </row>
        <row r="336">
          <cell r="D336" t="str">
            <v>9250 · Instr design &amp; eval fees</v>
          </cell>
          <cell r="E336" t="str">
            <v>No longer in use; use 9280 or 9300</v>
          </cell>
          <cell r="F336" t="str">
            <v>18 Office &amp; Business Expense</v>
          </cell>
          <cell r="G336" t="str">
            <v>22 Student Assessment Materials/Program Evaluation</v>
          </cell>
          <cell r="H336" t="str">
            <v>Expenses</v>
          </cell>
          <cell r="J336" t="str">
            <v>100 Instruction</v>
          </cell>
          <cell r="K336" t="str">
            <v>100 Object</v>
          </cell>
          <cell r="L336" t="str">
            <v>1 Instruction</v>
          </cell>
          <cell r="M336" t="str">
            <v>Site 1</v>
          </cell>
          <cell r="N336" t="str">
            <v>Exp-Ofc</v>
          </cell>
          <cell r="O336" t="str">
            <v>ExpPerStudent</v>
          </cell>
        </row>
        <row r="337">
          <cell r="D337" t="str">
            <v>9260 · Computer support fees</v>
          </cell>
          <cell r="E337" t="str">
            <v>Computer support services such as desktop support, data infrastructure services, and survey creation subscriptions.</v>
          </cell>
          <cell r="F337" t="str">
            <v>18 Office &amp; Business Expense</v>
          </cell>
          <cell r="G337" t="str">
            <v>52 Other General Expense</v>
          </cell>
          <cell r="H337" t="str">
            <v>Expenses</v>
          </cell>
          <cell r="J337" t="str">
            <v>100 Instruction</v>
          </cell>
          <cell r="K337" t="str">
            <v>100 Object</v>
          </cell>
          <cell r="L337" t="str">
            <v>1 Instruction</v>
          </cell>
          <cell r="M337" t="str">
            <v>Site 1</v>
          </cell>
          <cell r="N337" t="str">
            <v>Exp-Ofc</v>
          </cell>
          <cell r="O337" t="str">
            <v>ExpPerStudent</v>
          </cell>
        </row>
        <row r="338">
          <cell r="D338" t="str">
            <v>9270 · Fundraising fees</v>
          </cell>
          <cell r="E338" t="str">
            <v>Fundraising costs including professional fundraisers, promotional materials, credit card merchant fees, and all costs related to an event. Ex: venue rental, catering, speakers</v>
          </cell>
          <cell r="F338" t="str">
            <v>18 Office &amp; Business Expense</v>
          </cell>
          <cell r="G338" t="str">
            <v>52 Other General Expense</v>
          </cell>
          <cell r="H338" t="str">
            <v>Expenses</v>
          </cell>
          <cell r="J338" t="str">
            <v>100 Instruction</v>
          </cell>
          <cell r="K338" t="str">
            <v>100 Object</v>
          </cell>
          <cell r="L338" t="str">
            <v>1 Instruction</v>
          </cell>
          <cell r="M338" t="str">
            <v>Site 1</v>
          </cell>
          <cell r="N338" t="str">
            <v>Exp-Ofc</v>
          </cell>
          <cell r="O338" t="str">
            <v>ExpPerStudent</v>
          </cell>
        </row>
        <row r="339">
          <cell r="D339" t="str">
            <v>9280 · Other professional fees</v>
          </cell>
          <cell r="E339" t="str">
            <v>Contracted staff or fees for for supplemental support, including curriculum consultants, data, HR, procurement, registrar, clerical, recruiting, food service, or any other business-related professional expense not included in another category.</v>
          </cell>
          <cell r="F339" t="str">
            <v>18 Office &amp; Business Expense</v>
          </cell>
          <cell r="G339" t="str">
            <v>52 Other General Expense</v>
          </cell>
          <cell r="H339" t="str">
            <v>Expenses</v>
          </cell>
          <cell r="J339" t="str">
            <v>100 Instruction</v>
          </cell>
          <cell r="K339" t="str">
            <v>100 Object</v>
          </cell>
          <cell r="L339" t="str">
            <v>1 Instruction</v>
          </cell>
          <cell r="M339" t="str">
            <v>Site 1</v>
          </cell>
          <cell r="N339" t="str">
            <v>Exp-Ofc</v>
          </cell>
          <cell r="O339" t="str">
            <v>ExpPerStudent</v>
          </cell>
        </row>
        <row r="340">
          <cell r="D340" t="str">
            <v>9290 · Other expenses</v>
          </cell>
          <cell r="E340" t="str">
            <v>Business expenses that don't fit into another categories and are not service-related and not a due or fee. Attempt not to use.</v>
          </cell>
          <cell r="F340" t="str">
            <v>18 Office &amp; Business Expense</v>
          </cell>
          <cell r="G340" t="str">
            <v>52 Other General Expense</v>
          </cell>
          <cell r="H340" t="str">
            <v>Expenses</v>
          </cell>
          <cell r="J340" t="str">
            <v>100 Instruction</v>
          </cell>
          <cell r="K340" t="str">
            <v>100 Object</v>
          </cell>
          <cell r="L340" t="str">
            <v>1 Instruction</v>
          </cell>
          <cell r="M340" t="str">
            <v>Site 1</v>
          </cell>
          <cell r="N340" t="str">
            <v>Exp-Ofc</v>
          </cell>
          <cell r="O340" t="str">
            <v>ExpPerStudent</v>
          </cell>
        </row>
        <row r="342">
          <cell r="D342" t="str">
            <v>9300 · Dues, fees, and fines</v>
          </cell>
          <cell r="E342" t="str">
            <v>Membership dues, accreditation fees, and bank fees like wire transfers, basic business licenses, deposit corrections, late fees, fees for posting RFPs, and fees for student billing platforms</v>
          </cell>
          <cell r="F342" t="str">
            <v>18 Office &amp; Business Expense</v>
          </cell>
          <cell r="G342" t="str">
            <v>52 Other General Expense</v>
          </cell>
          <cell r="H342" t="str">
            <v>Expenses</v>
          </cell>
          <cell r="J342" t="str">
            <v>100 Instruction</v>
          </cell>
          <cell r="K342" t="str">
            <v>100 Object</v>
          </cell>
          <cell r="L342" t="str">
            <v>1 Instruction</v>
          </cell>
          <cell r="M342" t="str">
            <v>Site 1</v>
          </cell>
          <cell r="N342" t="str">
            <v>Exp-Ofc</v>
          </cell>
          <cell r="O342" t="str">
            <v>ExpPerStudent</v>
          </cell>
        </row>
        <row r="343">
          <cell r="D343" t="str">
            <v>9350 · Investment fees</v>
          </cell>
          <cell r="E343" t="str">
            <v>Membership dues, accreditation fees, and bank fees like wire transfers, basic business licenses, deposit corrections, late fees, fees for posting RFPs, and fees for student billing platforms</v>
          </cell>
          <cell r="F343" t="str">
            <v>18 Office &amp; Business Expense</v>
          </cell>
          <cell r="G343" t="str">
            <v>52 Other General Expense</v>
          </cell>
          <cell r="H343" t="str">
            <v>Expenses</v>
          </cell>
          <cell r="J343" t="str">
            <v>100 Instruction</v>
          </cell>
          <cell r="K343" t="str">
            <v>100 Object</v>
          </cell>
          <cell r="L343" t="str">
            <v>1 Instruction</v>
          </cell>
          <cell r="M343" t="str">
            <v>Site 1</v>
          </cell>
          <cell r="N343" t="str">
            <v>Exp-Ofc</v>
          </cell>
          <cell r="O343" t="str">
            <v>ExpPerStudent</v>
          </cell>
        </row>
        <row r="344">
          <cell r="D344" t="str">
            <v>9301 · Financing fees</v>
          </cell>
          <cell r="E344" t="str">
            <v>Guarantee fees, line of credit fees, and any other finance-related fees that aren’t capitalized.</v>
          </cell>
          <cell r="F344" t="str">
            <v>18 Office &amp; Business Expense</v>
          </cell>
          <cell r="G344" t="str">
            <v>52 Other General Expense</v>
          </cell>
          <cell r="H344" t="str">
            <v>Expenses</v>
          </cell>
          <cell r="J344" t="str">
            <v>100 Instruction</v>
          </cell>
          <cell r="K344" t="str">
            <v>100 Object</v>
          </cell>
          <cell r="L344" t="str">
            <v>1 Instruction</v>
          </cell>
          <cell r="M344" t="str">
            <v>Site 1</v>
          </cell>
          <cell r="N344" t="str">
            <v>Exp-Ofc</v>
          </cell>
          <cell r="O344" t="str">
            <v>ExpPerStudent</v>
          </cell>
        </row>
        <row r="345">
          <cell r="D345" t="str">
            <v>9310 · Loss/theft of asset</v>
          </cell>
          <cell r="E345" t="str">
            <v>Write-off non-depreciated portion of lost, stolen asset</v>
          </cell>
          <cell r="F345" t="str">
            <v>18 Office &amp; Business Expense</v>
          </cell>
          <cell r="G345" t="str">
            <v>52 Other General Expense</v>
          </cell>
          <cell r="H345" t="str">
            <v>Expenses</v>
          </cell>
          <cell r="J345" t="str">
            <v>100 Instruction</v>
          </cell>
          <cell r="K345" t="str">
            <v>100 Object</v>
          </cell>
          <cell r="L345" t="str">
            <v>1 Instruction</v>
          </cell>
          <cell r="M345" t="str">
            <v>Site 1</v>
          </cell>
          <cell r="N345" t="str">
            <v>Exp-Ofc</v>
          </cell>
          <cell r="O345" t="str">
            <v>ExpPerStudent</v>
          </cell>
        </row>
        <row r="346">
          <cell r="D346" t="str">
            <v>9320 · Bad debts, pledges</v>
          </cell>
          <cell r="E346" t="str">
            <v>Write-off of bad debts, grants, pledges or other receivables; also use for any fraudulent or disputed charges</v>
          </cell>
          <cell r="F346" t="str">
            <v>18 Office &amp; Business Expense</v>
          </cell>
          <cell r="G346" t="str">
            <v>52 Other General Expense</v>
          </cell>
          <cell r="H346" t="str">
            <v>Expenses</v>
          </cell>
          <cell r="J346" t="str">
            <v>100 Instruction</v>
          </cell>
          <cell r="K346" t="str">
            <v>100 Object</v>
          </cell>
          <cell r="L346" t="str">
            <v>1 Instruction</v>
          </cell>
          <cell r="M346" t="str">
            <v>Site 1</v>
          </cell>
          <cell r="N346" t="str">
            <v>Exp-Ofc</v>
          </cell>
          <cell r="O346" t="str">
            <v>ExpPerStudent</v>
          </cell>
        </row>
        <row r="347">
          <cell r="D347" t="str">
            <v>9330 · Cash over/short</v>
          </cell>
          <cell r="E347" t="str">
            <v>Write-off of missing cash. Ex. Revenue tracking says $250 but $50 is missing in cash</v>
          </cell>
          <cell r="F347" t="str">
            <v>18 Office &amp; Business Expense</v>
          </cell>
          <cell r="G347" t="str">
            <v>52 Other General Expense</v>
          </cell>
          <cell r="H347" t="str">
            <v>Expenses</v>
          </cell>
          <cell r="J347" t="str">
            <v>100 Instruction</v>
          </cell>
          <cell r="K347" t="str">
            <v>100 Object</v>
          </cell>
          <cell r="L347" t="str">
            <v>1 Instruction</v>
          </cell>
          <cell r="M347" t="str">
            <v>Site 1</v>
          </cell>
          <cell r="N347" t="str">
            <v>Exp-Ofc</v>
          </cell>
          <cell r="O347" t="str">
            <v>ExpPerStudent</v>
          </cell>
        </row>
        <row r="348">
          <cell r="D348" t="str">
            <v>9999 · Historical expenses</v>
          </cell>
          <cell r="E348" t="str">
            <v>An account to map in total expenses from legacy account structures</v>
          </cell>
          <cell r="F348" t="str">
            <v>18 Office &amp; Business Expense</v>
          </cell>
          <cell r="G348" t="str">
            <v>52 Other General Expense</v>
          </cell>
          <cell r="H348" t="str">
            <v>Expenses</v>
          </cell>
          <cell r="J348" t="str">
            <v>100 Instruction</v>
          </cell>
          <cell r="K348" t="str">
            <v>100 Object</v>
          </cell>
          <cell r="L348" t="str">
            <v>1 Instruction</v>
          </cell>
          <cell r="M348" t="str">
            <v>Site 1</v>
          </cell>
          <cell r="N348" t="str">
            <v>Exp-Ofc</v>
          </cell>
          <cell r="O348" t="str">
            <v>None</v>
          </cell>
        </row>
        <row r="349">
          <cell r="D349" t="str">
            <v>9998 · Contribution to MAPCS</v>
          </cell>
          <cell r="E349" t="str">
            <v>An account to map in total expenses from legacy account structures</v>
          </cell>
          <cell r="F349" t="str">
            <v>18 Office &amp; Business Expense</v>
          </cell>
          <cell r="G349" t="str">
            <v>52 Other General Expense</v>
          </cell>
          <cell r="H349" t="str">
            <v>Expenses</v>
          </cell>
          <cell r="J349" t="str">
            <v>100 Instruction</v>
          </cell>
          <cell r="K349" t="str">
            <v>100 Object</v>
          </cell>
          <cell r="L349" t="str">
            <v>1 Instruction</v>
          </cell>
          <cell r="M349" t="str">
            <v>Site 1</v>
          </cell>
          <cell r="N349" t="str">
            <v>Exp-Ofc</v>
          </cell>
          <cell r="O349" t="str">
            <v>None</v>
          </cell>
        </row>
        <row r="351">
          <cell r="D351" t="str">
            <v>9400 · Donated services expense</v>
          </cell>
          <cell r="E351" t="str">
            <v>Value provided by in-kind services – must be of a professional nature, does not include volunteer work. Typically services such as consulting, legal, marketing go in their natural accounts and not here. And then booked to donated services revenue</v>
          </cell>
          <cell r="F351" t="str">
            <v>18 Office &amp; Business Expense</v>
          </cell>
          <cell r="G351" t="str">
            <v>52 Other General Expense</v>
          </cell>
          <cell r="H351" t="str">
            <v>Expenses</v>
          </cell>
          <cell r="J351" t="str">
            <v>100 Instruction</v>
          </cell>
          <cell r="K351" t="str">
            <v>100 Object</v>
          </cell>
          <cell r="L351" t="str">
            <v>1 Instruction</v>
          </cell>
          <cell r="M351" t="str">
            <v>Site 1</v>
          </cell>
          <cell r="N351" t="str">
            <v>Exp-Ofc</v>
          </cell>
          <cell r="O351" t="str">
            <v>ExpPerStudent</v>
          </cell>
        </row>
        <row r="352">
          <cell r="D352" t="str">
            <v>9410 · Donated tangibles expense</v>
          </cell>
          <cell r="E352" t="str">
            <v>Value from in-kind products, such as bookshelves, desks and computers.</v>
          </cell>
          <cell r="F352" t="str">
            <v>20 Donated Expense</v>
          </cell>
          <cell r="G352" t="str">
            <v>52 Other General Expense</v>
          </cell>
          <cell r="H352" t="str">
            <v>Expenses</v>
          </cell>
          <cell r="J352" t="str">
            <v>100 Instruction</v>
          </cell>
          <cell r="K352" t="str">
            <v>100 Object</v>
          </cell>
          <cell r="L352" t="str">
            <v>1 Instruction</v>
          </cell>
          <cell r="M352" t="str">
            <v>Site 1</v>
          </cell>
          <cell r="N352" t="str">
            <v>Exp-Ofc</v>
          </cell>
          <cell r="O352" t="str">
            <v>ExpPerStudent</v>
          </cell>
        </row>
        <row r="355">
          <cell r="D355" t="str">
            <v>9900 · Unforeseen expenses</v>
          </cell>
          <cell r="E355" t="str">
            <v>Contingency funds</v>
          </cell>
          <cell r="F355" t="str">
            <v>19 Contingency</v>
          </cell>
          <cell r="G355" t="str">
            <v>52 Other General Expense</v>
          </cell>
          <cell r="H355" t="str">
            <v>Expenses</v>
          </cell>
          <cell r="J355" t="str">
            <v>100 Instruction</v>
          </cell>
          <cell r="K355" t="str">
            <v>100 Object</v>
          </cell>
          <cell r="L355" t="str">
            <v>1 Instruction</v>
          </cell>
          <cell r="M355" t="str">
            <v>Site 1</v>
          </cell>
          <cell r="O355" t="str">
            <v>None</v>
          </cell>
        </row>
        <row r="356">
          <cell r="D356" t="str">
            <v>9910 · Building reserves</v>
          </cell>
          <cell r="E356" t="str">
            <v>Budgeted reserves</v>
          </cell>
          <cell r="F356" t="str">
            <v>19 Contingency</v>
          </cell>
          <cell r="G356" t="str">
            <v>52 Other General Expense</v>
          </cell>
          <cell r="H356" t="str">
            <v>Expenses</v>
          </cell>
          <cell r="J356" t="str">
            <v>100 Instruction</v>
          </cell>
          <cell r="K356" t="str">
            <v>100 Object</v>
          </cell>
          <cell r="L356" t="str">
            <v>1 Instruction</v>
          </cell>
          <cell r="M356" t="str">
            <v>Site 1</v>
          </cell>
          <cell r="O356" t="str">
            <v>None</v>
          </cell>
        </row>
        <row r="358">
          <cell r="D358" t="str">
            <v>11000 · Operating asset depreciation</v>
          </cell>
          <cell r="E358" t="str">
            <v>Depreciation related to operating assets, including 1600, 1620 and 1660</v>
          </cell>
          <cell r="F358" t="str">
            <v>31 Depreciation and Amortization</v>
          </cell>
          <cell r="G358" t="str">
            <v>51 Depreciation and Amortization (non-facility)</v>
          </cell>
          <cell r="H358" t="str">
            <v>Depreciation</v>
          </cell>
          <cell r="J358" t="str">
            <v>100 Instruction</v>
          </cell>
          <cell r="K358" t="str">
            <v>100 Object</v>
          </cell>
          <cell r="L358" t="str">
            <v>1 Instruction</v>
          </cell>
          <cell r="M358" t="str">
            <v>Site 1</v>
          </cell>
          <cell r="N358" t="str">
            <v>Exp-BS</v>
          </cell>
          <cell r="O358" t="str">
            <v>ExpDepr</v>
          </cell>
        </row>
        <row r="359">
          <cell r="D359" t="str">
            <v>11010 · Facility asset amortization &amp; depreciation</v>
          </cell>
          <cell r="E359" t="str">
            <v>Depreciation and amortization related to facilities. This includes depreciation for building, leasehold improvements and loan costs, including 1810, 1830, and 1840</v>
          </cell>
          <cell r="F359" t="str">
            <v>31 Depreciation and Amortization</v>
          </cell>
          <cell r="G359" t="str">
            <v>32 Depreciation (facilities only)</v>
          </cell>
          <cell r="H359" t="str">
            <v>Depreciation</v>
          </cell>
          <cell r="J359" t="str">
            <v>100 Instruction</v>
          </cell>
          <cell r="K359" t="str">
            <v>100 Object</v>
          </cell>
          <cell r="L359" t="str">
            <v>1 Instruction</v>
          </cell>
          <cell r="M359" t="str">
            <v>Site 1</v>
          </cell>
          <cell r="N359" t="str">
            <v>Exp-BS</v>
          </cell>
          <cell r="O359" t="str">
            <v>ExpDepr</v>
          </cell>
        </row>
        <row r="360">
          <cell r="D360" t="str">
            <v>11020 · Amortization expense</v>
          </cell>
          <cell r="E360" t="str">
            <v>Depreciation and amortization related to facilities. This includes depreciation for building, leasehold improvements and loan costs, including 1810, 1830, and 1840</v>
          </cell>
          <cell r="F360" t="str">
            <v>31 Depreciation and Amortization</v>
          </cell>
          <cell r="G360" t="str">
            <v>32 Depreciation (facilities only)</v>
          </cell>
          <cell r="H360" t="str">
            <v>Depreciation</v>
          </cell>
          <cell r="J360" t="str">
            <v>100 Instruction</v>
          </cell>
          <cell r="K360" t="str">
            <v>100 Object</v>
          </cell>
          <cell r="L360" t="str">
            <v>1 Instruction</v>
          </cell>
          <cell r="M360" t="str">
            <v>Site 1</v>
          </cell>
          <cell r="N360" t="str">
            <v>Exp-BS</v>
          </cell>
          <cell r="O360" t="str">
            <v>ExpDepr</v>
          </cell>
        </row>
        <row r="362">
          <cell r="D362" t="str">
            <v>12000 · Interest payments</v>
          </cell>
          <cell r="E362" t="str">
            <v>Interest on debt. Consider creating sub-accounts for each debt instrument.</v>
          </cell>
          <cell r="F362" t="str">
            <v>32 Interest</v>
          </cell>
          <cell r="G362" t="str">
            <v>33 Interest (facilities only)</v>
          </cell>
          <cell r="H362" t="str">
            <v>Debt</v>
          </cell>
          <cell r="J362" t="str">
            <v>100 Instruction</v>
          </cell>
          <cell r="K362" t="str">
            <v>100 Object</v>
          </cell>
          <cell r="L362" t="str">
            <v>1 Instruction</v>
          </cell>
          <cell r="M362" t="str">
            <v>Site 1</v>
          </cell>
          <cell r="N362" t="str">
            <v>Exp-Occ</v>
          </cell>
          <cell r="O362" t="str">
            <v>ExpInterest</v>
          </cell>
        </row>
        <row r="363">
          <cell r="D363" t="str">
            <v>12010 · Op interest expense</v>
          </cell>
          <cell r="E363" t="str">
            <v>Interest on operating capitalized leases</v>
          </cell>
          <cell r="F363" t="str">
            <v>32 Interest</v>
          </cell>
          <cell r="G363" t="str">
            <v>50 Interest Expense (non-facility)</v>
          </cell>
          <cell r="H363" t="str">
            <v>Capitalized Equipment</v>
          </cell>
          <cell r="J363" t="str">
            <v>100 Instruction</v>
          </cell>
          <cell r="K363" t="str">
            <v>100 Object</v>
          </cell>
          <cell r="L363" t="str">
            <v>1 Instruction</v>
          </cell>
          <cell r="M363" t="str">
            <v>Site 1</v>
          </cell>
          <cell r="N363" t="str">
            <v>Exp-Occ</v>
          </cell>
          <cell r="O363" t="str">
            <v>ExpInterest</v>
          </cell>
        </row>
        <row r="364">
          <cell r="D364" t="str">
            <v>12020 · Amortization of deferred financing</v>
          </cell>
          <cell r="E364" t="str">
            <v>Amortization of capitalized costs associated with closing financing such as loan origination fees, legal fees, financial consultant fees, and any other [closing] costs that would otherwise not be incurred if the transaction were all cash (for example, do not capitalize owners' title insurance). The effective interest rate (EIR) method is the preferred way to amortize the capitalized cost, however the straight line method may be used if the difference between the two methods is not material.</v>
          </cell>
          <cell r="F364" t="str">
            <v>32 Interest</v>
          </cell>
          <cell r="G364" t="str">
            <v>32 Depreciation (facilities only)</v>
          </cell>
          <cell r="H364" t="str">
            <v>Loan Costs</v>
          </cell>
          <cell r="J364" t="str">
            <v>100 Instruction</v>
          </cell>
          <cell r="K364" t="str">
            <v>100 Object</v>
          </cell>
          <cell r="L364" t="str">
            <v>1 Instruction</v>
          </cell>
          <cell r="M364" t="str">
            <v>Site 1</v>
          </cell>
          <cell r="N364" t="str">
            <v>Exp-Occ</v>
          </cell>
          <cell r="O364" t="str">
            <v>ExpInterest</v>
          </cell>
        </row>
      </sheetData>
      <sheetData sheetId="37"/>
      <sheetData sheetId="38"/>
      <sheetData sheetId="39"/>
      <sheetData sheetId="40"/>
      <sheetData sheetId="41"/>
    </sheetDataSet>
  </externalBook>
</externalLink>
</file>

<file path=xl/persons/person.xml><?xml version="1.0" encoding="utf-8"?>
<personList xmlns="http://schemas.microsoft.com/office/spreadsheetml/2018/threadedcomments" xmlns:x="http://schemas.openxmlformats.org/spreadsheetml/2006/main">
  <person displayName="Nathan Yufer" id="{E0D25795-1669-4D79-9E28-577B96434238}" userId="Nathan Yufe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37" dT="2019-04-17T17:48:32.25" personId="{E0D25795-1669-4D79-9E28-577B96434238}" id="{FFDA56E3-D764-4E86-A5EE-B40E070DA49E}">
    <text>Salary reduced.  Mysterious t-shirt business??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3.vml"/><Relationship Id="rId16" Type="http://schemas.openxmlformats.org/officeDocument/2006/relationships/ctrlProp" Target="../ctrlProps/ctrlProp14.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ctrlProp" Target="../ctrlProps/ctrlProp15.x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vmlDrawing" Target="../drawings/vmlDrawing4.v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drawing" Target="../drawings/drawing2.xml"/><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F67"/>
  <sheetViews>
    <sheetView showGridLines="0" tabSelected="1" zoomScale="115" zoomScaleNormal="115" zoomScaleSheetLayoutView="115" zoomScalePageLayoutView="115" workbookViewId="0">
      <selection activeCell="C54" sqref="C54:C57"/>
    </sheetView>
  </sheetViews>
  <sheetFormatPr defaultColWidth="7.42578125" defaultRowHeight="12.75" x14ac:dyDescent="0.2"/>
  <cols>
    <col min="1" max="1" width="31.42578125" style="2" customWidth="1"/>
    <col min="2" max="3" width="15.7109375" style="102" customWidth="1"/>
    <col min="4" max="4" width="15.7109375" style="30" customWidth="1"/>
    <col min="5" max="5" width="12" style="2" bestFit="1" customWidth="1"/>
    <col min="6" max="6" width="11.140625" style="2" bestFit="1" customWidth="1"/>
    <col min="7" max="16384" width="7.42578125" style="2"/>
  </cols>
  <sheetData>
    <row r="1" spans="1:4" x14ac:dyDescent="0.2">
      <c r="A1" s="60" t="s">
        <v>125</v>
      </c>
    </row>
    <row r="3" spans="1:4" x14ac:dyDescent="0.2">
      <c r="A3" s="12"/>
      <c r="B3" s="103"/>
      <c r="C3" s="103"/>
      <c r="D3" s="13"/>
    </row>
    <row r="4" spans="1:4" ht="31.5" customHeight="1" x14ac:dyDescent="0.2">
      <c r="A4" s="471" t="s">
        <v>33</v>
      </c>
      <c r="B4" s="470" t="s">
        <v>76</v>
      </c>
      <c r="C4" s="470" t="s">
        <v>90</v>
      </c>
      <c r="D4" s="473" t="s">
        <v>89</v>
      </c>
    </row>
    <row r="5" spans="1:4" ht="16.5" customHeight="1" x14ac:dyDescent="0.2">
      <c r="A5" s="472"/>
      <c r="B5" s="470"/>
      <c r="C5" s="470"/>
      <c r="D5" s="473"/>
    </row>
    <row r="6" spans="1:4" ht="12.75" customHeight="1" x14ac:dyDescent="0.2">
      <c r="A6" s="7" t="s">
        <v>34</v>
      </c>
      <c r="B6" s="65">
        <f>POP!K52</f>
        <v>0</v>
      </c>
      <c r="C6" s="65">
        <f>POP!L52</f>
        <v>0</v>
      </c>
      <c r="D6" s="31"/>
    </row>
    <row r="7" spans="1:4" ht="12.75" customHeight="1" x14ac:dyDescent="0.2">
      <c r="A7" s="7" t="s">
        <v>35</v>
      </c>
      <c r="B7" s="65">
        <f>POP!K53</f>
        <v>0</v>
      </c>
      <c r="C7" s="65">
        <f>POP!L53</f>
        <v>0</v>
      </c>
      <c r="D7" s="31"/>
    </row>
    <row r="8" spans="1:4" ht="12.75" customHeight="1" x14ac:dyDescent="0.2">
      <c r="A8" s="7" t="s">
        <v>36</v>
      </c>
      <c r="B8" s="65">
        <f>POP!K54</f>
        <v>0</v>
      </c>
      <c r="C8" s="65">
        <f>POP!L54</f>
        <v>0</v>
      </c>
      <c r="D8" s="31"/>
    </row>
    <row r="9" spans="1:4" ht="12.75" customHeight="1" x14ac:dyDescent="0.2">
      <c r="A9" s="7" t="s">
        <v>37</v>
      </c>
      <c r="B9" s="65">
        <f>POP!K55</f>
        <v>0</v>
      </c>
      <c r="C9" s="65">
        <f>POP!L55</f>
        <v>0</v>
      </c>
      <c r="D9" s="31"/>
    </row>
    <row r="10" spans="1:4" ht="12.75" customHeight="1" x14ac:dyDescent="0.2">
      <c r="A10" s="7" t="s">
        <v>38</v>
      </c>
      <c r="B10" s="65">
        <f>POP!K56</f>
        <v>0</v>
      </c>
      <c r="C10" s="65">
        <f>POP!L56</f>
        <v>0</v>
      </c>
      <c r="D10" s="31"/>
    </row>
    <row r="11" spans="1:4" ht="12.75" customHeight="1" x14ac:dyDescent="0.2">
      <c r="A11" s="7" t="s">
        <v>39</v>
      </c>
      <c r="B11" s="65">
        <f>POP!K57</f>
        <v>0</v>
      </c>
      <c r="C11" s="65">
        <f>POP!L57</f>
        <v>0</v>
      </c>
      <c r="D11" s="31"/>
    </row>
    <row r="12" spans="1:4" ht="12.75" customHeight="1" x14ac:dyDescent="0.2">
      <c r="A12" s="7" t="s">
        <v>40</v>
      </c>
      <c r="B12" s="65">
        <f>POP!K58</f>
        <v>0</v>
      </c>
      <c r="C12" s="65">
        <f>POP!L58</f>
        <v>0</v>
      </c>
      <c r="D12" s="31"/>
    </row>
    <row r="13" spans="1:4" ht="12.75" customHeight="1" x14ac:dyDescent="0.2">
      <c r="A13" s="7" t="s">
        <v>41</v>
      </c>
      <c r="B13" s="65">
        <f>POP!K59</f>
        <v>0</v>
      </c>
      <c r="C13" s="65">
        <f>POP!L59</f>
        <v>0</v>
      </c>
      <c r="D13" s="31"/>
    </row>
    <row r="14" spans="1:4" ht="12.75" customHeight="1" x14ac:dyDescent="0.2">
      <c r="A14" s="8" t="s">
        <v>42</v>
      </c>
      <c r="B14" s="65">
        <f>POP!K60</f>
        <v>0</v>
      </c>
      <c r="C14" s="65">
        <f>POP!L60</f>
        <v>0</v>
      </c>
      <c r="D14" s="31"/>
    </row>
    <row r="15" spans="1:4" ht="12.75" customHeight="1" x14ac:dyDescent="0.2">
      <c r="A15" s="8" t="s">
        <v>43</v>
      </c>
      <c r="B15" s="65">
        <f>POP!K61</f>
        <v>0</v>
      </c>
      <c r="C15" s="65">
        <f>POP!L61</f>
        <v>0</v>
      </c>
      <c r="D15" s="31"/>
    </row>
    <row r="16" spans="1:4" ht="12.75" customHeight="1" x14ac:dyDescent="0.2">
      <c r="A16" s="8" t="s">
        <v>44</v>
      </c>
      <c r="B16" s="65">
        <f>POP!K62</f>
        <v>0</v>
      </c>
      <c r="C16" s="65">
        <f>POP!L62</f>
        <v>0</v>
      </c>
      <c r="D16" s="31"/>
    </row>
    <row r="17" spans="1:4" ht="12.75" customHeight="1" x14ac:dyDescent="0.2">
      <c r="A17" s="7" t="s">
        <v>45</v>
      </c>
      <c r="B17" s="65">
        <f>POP!K63</f>
        <v>0</v>
      </c>
      <c r="C17" s="65">
        <f>POP!L63</f>
        <v>0</v>
      </c>
      <c r="D17" s="31"/>
    </row>
    <row r="18" spans="1:4" ht="12.75" customHeight="1" x14ac:dyDescent="0.2">
      <c r="A18" s="7" t="s">
        <v>46</v>
      </c>
      <c r="B18" s="65">
        <f>POP!K64</f>
        <v>0</v>
      </c>
      <c r="C18" s="65">
        <f>POP!L64</f>
        <v>0</v>
      </c>
      <c r="D18" s="31"/>
    </row>
    <row r="19" spans="1:4" ht="12.75" customHeight="1" x14ac:dyDescent="0.2">
      <c r="A19" s="7" t="s">
        <v>47</v>
      </c>
      <c r="B19" s="65">
        <f>POP!K65</f>
        <v>0</v>
      </c>
      <c r="C19" s="65">
        <f>POP!L65</f>
        <v>0</v>
      </c>
      <c r="D19" s="31"/>
    </row>
    <row r="20" spans="1:4" ht="12.75" customHeight="1" x14ac:dyDescent="0.2">
      <c r="A20" s="7" t="s">
        <v>48</v>
      </c>
      <c r="B20" s="65">
        <f>POP!K66</f>
        <v>0</v>
      </c>
      <c r="C20" s="65">
        <f>POP!L66</f>
        <v>0</v>
      </c>
      <c r="D20" s="31"/>
    </row>
    <row r="21" spans="1:4" ht="12.75" customHeight="1" x14ac:dyDescent="0.2">
      <c r="A21" s="7" t="s">
        <v>49</v>
      </c>
      <c r="B21" s="65">
        <f>POP!K67</f>
        <v>208</v>
      </c>
      <c r="C21" s="65">
        <f>POP!L67</f>
        <v>180</v>
      </c>
      <c r="D21" s="31"/>
    </row>
    <row r="22" spans="1:4" ht="12.75" customHeight="1" x14ac:dyDescent="0.2">
      <c r="A22" s="7" t="s">
        <v>50</v>
      </c>
      <c r="B22" s="65">
        <f>POP!K68</f>
        <v>156</v>
      </c>
      <c r="C22" s="65">
        <f>POP!L68</f>
        <v>150</v>
      </c>
      <c r="D22" s="31"/>
    </row>
    <row r="23" spans="1:4" ht="13.5" customHeight="1" x14ac:dyDescent="0.2">
      <c r="A23" s="8" t="s">
        <v>51</v>
      </c>
      <c r="B23" s="65">
        <f>POP!K69</f>
        <v>0</v>
      </c>
      <c r="C23" s="65">
        <f>POP!L69</f>
        <v>0</v>
      </c>
      <c r="D23" s="31"/>
    </row>
    <row r="24" spans="1:4" x14ac:dyDescent="0.2">
      <c r="A24" s="14" t="s">
        <v>52</v>
      </c>
      <c r="B24" s="104">
        <f>SUM(B6:B23)</f>
        <v>364</v>
      </c>
      <c r="C24" s="104">
        <f>SUM(C6:C23)</f>
        <v>330</v>
      </c>
      <c r="D24" s="11">
        <f>SUM(D6:D23)</f>
        <v>0</v>
      </c>
    </row>
    <row r="25" spans="1:4" x14ac:dyDescent="0.2">
      <c r="A25" s="15"/>
      <c r="B25" s="105"/>
      <c r="D25" s="9"/>
    </row>
    <row r="26" spans="1:4" ht="25.5" x14ac:dyDescent="0.2">
      <c r="A26" s="14" t="s">
        <v>53</v>
      </c>
      <c r="B26" s="106" t="str">
        <f>B4</f>
        <v>Previous Year's Enrollment</v>
      </c>
      <c r="C26" s="106" t="str">
        <f>C4</f>
        <v>Budgeted Enrollment</v>
      </c>
      <c r="D26" s="16" t="str">
        <f>D4</f>
        <v>Audited Enrollment</v>
      </c>
    </row>
    <row r="27" spans="1:4" ht="20.25" customHeight="1" x14ac:dyDescent="0.2">
      <c r="A27" s="7" t="s">
        <v>54</v>
      </c>
      <c r="B27" s="65">
        <v>5</v>
      </c>
      <c r="C27" s="65">
        <v>13</v>
      </c>
      <c r="D27" s="31"/>
    </row>
    <row r="28" spans="1:4" ht="12.75" customHeight="1" x14ac:dyDescent="0.2">
      <c r="A28" s="7" t="s">
        <v>55</v>
      </c>
      <c r="B28" s="65">
        <v>49</v>
      </c>
      <c r="C28" s="65">
        <v>46</v>
      </c>
      <c r="D28" s="31"/>
    </row>
    <row r="29" spans="1:4" ht="12.75" customHeight="1" x14ac:dyDescent="0.2">
      <c r="A29" s="7" t="s">
        <v>56</v>
      </c>
      <c r="B29" s="65">
        <v>17</v>
      </c>
      <c r="C29" s="65">
        <v>18</v>
      </c>
      <c r="D29" s="31"/>
    </row>
    <row r="30" spans="1:4" ht="12.75" customHeight="1" x14ac:dyDescent="0.2">
      <c r="A30" s="7" t="s">
        <v>57</v>
      </c>
      <c r="B30" s="65">
        <v>25</v>
      </c>
      <c r="C30" s="65">
        <v>23</v>
      </c>
      <c r="D30" s="31"/>
    </row>
    <row r="31" spans="1:4" ht="13.5" customHeight="1" x14ac:dyDescent="0.2">
      <c r="A31" s="14" t="s">
        <v>58</v>
      </c>
      <c r="B31" s="104">
        <f>SUM(B27:B30)</f>
        <v>96</v>
      </c>
      <c r="C31" s="104">
        <f>SUM(C27:C30)</f>
        <v>100</v>
      </c>
      <c r="D31" s="11">
        <f>SUM(D27:D30)</f>
        <v>0</v>
      </c>
    </row>
    <row r="32" spans="1:4" ht="13.5" customHeight="1" x14ac:dyDescent="0.2">
      <c r="A32" s="17"/>
      <c r="D32" s="9"/>
    </row>
    <row r="33" spans="1:6" ht="13.5" x14ac:dyDescent="0.25">
      <c r="A33" s="18"/>
      <c r="D33" s="9"/>
    </row>
    <row r="34" spans="1:6" ht="32.25" customHeight="1" x14ac:dyDescent="0.2">
      <c r="A34" s="10" t="s">
        <v>59</v>
      </c>
      <c r="B34" s="106" t="str">
        <f>B26</f>
        <v>Previous Year's Enrollment</v>
      </c>
      <c r="C34" s="106" t="str">
        <f>C26</f>
        <v>Budgeted Enrollment</v>
      </c>
      <c r="D34" s="16" t="str">
        <f>D26</f>
        <v>Audited Enrollment</v>
      </c>
    </row>
    <row r="35" spans="1:6" ht="21.75" customHeight="1" x14ac:dyDescent="0.2">
      <c r="A35" s="10" t="s">
        <v>60</v>
      </c>
      <c r="B35" s="107">
        <v>2</v>
      </c>
      <c r="C35" s="107">
        <f>POP!L103</f>
        <v>0</v>
      </c>
      <c r="D35" s="32"/>
    </row>
    <row r="36" spans="1:6" x14ac:dyDescent="0.2">
      <c r="A36" s="17"/>
      <c r="D36" s="9"/>
    </row>
    <row r="37" spans="1:6" ht="12.75" customHeight="1" x14ac:dyDescent="0.2">
      <c r="A37" s="10" t="s">
        <v>61</v>
      </c>
      <c r="B37" s="106" t="str">
        <f>B34</f>
        <v>Previous Year's Enrollment</v>
      </c>
      <c r="C37" s="106" t="str">
        <f>C34</f>
        <v>Budgeted Enrollment</v>
      </c>
      <c r="D37" s="16" t="str">
        <f>D34</f>
        <v>Audited Enrollment</v>
      </c>
    </row>
    <row r="38" spans="1:6" ht="12.75" customHeight="1" x14ac:dyDescent="0.2">
      <c r="A38" s="6" t="s">
        <v>62</v>
      </c>
      <c r="B38" s="65">
        <v>1</v>
      </c>
      <c r="C38" s="65">
        <v>1</v>
      </c>
      <c r="D38" s="31"/>
    </row>
    <row r="39" spans="1:6" ht="12.75" customHeight="1" x14ac:dyDescent="0.2">
      <c r="A39" s="6" t="s">
        <v>63</v>
      </c>
      <c r="B39" s="65">
        <v>4</v>
      </c>
      <c r="C39" s="65">
        <v>2</v>
      </c>
      <c r="D39" s="31"/>
    </row>
    <row r="40" spans="1:6" ht="12.75" customHeight="1" x14ac:dyDescent="0.2">
      <c r="A40" s="6" t="s">
        <v>64</v>
      </c>
      <c r="B40" s="65">
        <v>1</v>
      </c>
      <c r="C40" s="65">
        <v>2</v>
      </c>
      <c r="D40" s="31"/>
      <c r="F40" s="3"/>
    </row>
    <row r="41" spans="1:6" ht="12.75" customHeight="1" x14ac:dyDescent="0.2">
      <c r="A41" s="6" t="s">
        <v>65</v>
      </c>
      <c r="B41" s="65">
        <v>3</v>
      </c>
      <c r="C41" s="65">
        <v>2</v>
      </c>
      <c r="D41" s="31"/>
      <c r="F41" s="3"/>
    </row>
    <row r="42" spans="1:6" ht="13.5" customHeight="1" x14ac:dyDescent="0.2">
      <c r="A42" s="19" t="s">
        <v>66</v>
      </c>
      <c r="B42" s="104">
        <f>SUM(B38:B41)</f>
        <v>9</v>
      </c>
      <c r="C42" s="104">
        <f>SUM(C38:C41)</f>
        <v>7</v>
      </c>
      <c r="D42" s="11">
        <f>SUM(D38:D41)</f>
        <v>0</v>
      </c>
      <c r="F42" s="3"/>
    </row>
    <row r="43" spans="1:6" ht="13.5" customHeight="1" x14ac:dyDescent="0.2">
      <c r="A43" s="15"/>
      <c r="C43" s="108"/>
      <c r="D43" s="20"/>
      <c r="F43" s="3"/>
    </row>
    <row r="44" spans="1:6" ht="25.5" x14ac:dyDescent="0.2">
      <c r="A44" s="21" t="s">
        <v>67</v>
      </c>
      <c r="B44" s="106" t="str">
        <f>B34</f>
        <v>Previous Year's Enrollment</v>
      </c>
      <c r="C44" s="106" t="str">
        <f>C34</f>
        <v>Budgeted Enrollment</v>
      </c>
      <c r="D44" s="16" t="str">
        <f>D34</f>
        <v>Audited Enrollment</v>
      </c>
      <c r="F44" s="3"/>
    </row>
    <row r="45" spans="1:6" ht="13.5" customHeight="1" x14ac:dyDescent="0.2">
      <c r="A45" s="10" t="s">
        <v>68</v>
      </c>
      <c r="B45" s="107">
        <f>POP!K116</f>
        <v>0</v>
      </c>
      <c r="C45" s="107">
        <f>POP!L116</f>
        <v>0</v>
      </c>
      <c r="D45" s="32"/>
      <c r="F45" s="3"/>
    </row>
    <row r="46" spans="1:6" ht="13.5" customHeight="1" x14ac:dyDescent="0.2">
      <c r="A46" s="17"/>
      <c r="C46" s="109"/>
      <c r="D46" s="22"/>
      <c r="F46" s="3"/>
    </row>
    <row r="47" spans="1:6" ht="12.75" customHeight="1" x14ac:dyDescent="0.2">
      <c r="A47" s="6" t="s">
        <v>69</v>
      </c>
      <c r="B47" s="106" t="str">
        <f>B44</f>
        <v>Previous Year's Enrollment</v>
      </c>
      <c r="C47" s="106" t="str">
        <f>C44</f>
        <v>Budgeted Enrollment</v>
      </c>
      <c r="D47" s="16" t="str">
        <f>D44</f>
        <v>Audited Enrollment</v>
      </c>
      <c r="F47" s="3"/>
    </row>
    <row r="48" spans="1:6" ht="13.5" customHeight="1" x14ac:dyDescent="0.2">
      <c r="A48" s="10" t="s">
        <v>69</v>
      </c>
      <c r="B48" s="107">
        <v>30</v>
      </c>
      <c r="C48" s="107">
        <v>30</v>
      </c>
      <c r="D48" s="32"/>
      <c r="F48" s="3"/>
    </row>
    <row r="49" spans="1:6" x14ac:dyDescent="0.2">
      <c r="A49" s="17"/>
      <c r="C49" s="109"/>
      <c r="D49" s="22"/>
      <c r="F49" s="3"/>
    </row>
    <row r="50" spans="1:6" ht="12.75" customHeight="1" x14ac:dyDescent="0.2">
      <c r="A50" s="10" t="s">
        <v>87</v>
      </c>
      <c r="B50" s="106" t="str">
        <f>B47</f>
        <v>Previous Year's Enrollment</v>
      </c>
      <c r="C50" s="106" t="str">
        <f>C47</f>
        <v>Budgeted Enrollment</v>
      </c>
      <c r="D50" s="16" t="str">
        <f>D47</f>
        <v>Audited Enrollment</v>
      </c>
      <c r="F50" s="3"/>
    </row>
    <row r="51" spans="1:6" ht="13.5" customHeight="1" x14ac:dyDescent="0.2">
      <c r="A51" s="10" t="s">
        <v>88</v>
      </c>
      <c r="B51" s="107"/>
      <c r="C51" s="107"/>
      <c r="D51" s="32"/>
      <c r="F51" s="3"/>
    </row>
    <row r="52" spans="1:6" x14ac:dyDescent="0.2">
      <c r="A52" s="23"/>
      <c r="B52" s="45"/>
      <c r="C52" s="45"/>
      <c r="D52" s="24"/>
      <c r="F52" s="3"/>
    </row>
    <row r="53" spans="1:6" ht="25.5" x14ac:dyDescent="0.2">
      <c r="A53" s="10" t="s">
        <v>70</v>
      </c>
      <c r="B53" s="106" t="str">
        <f>B44</f>
        <v>Previous Year's Enrollment</v>
      </c>
      <c r="C53" s="106" t="str">
        <f>C44</f>
        <v>Budgeted Enrollment</v>
      </c>
      <c r="D53" s="16" t="str">
        <f>D44</f>
        <v>Audited Enrollment</v>
      </c>
      <c r="F53" s="3"/>
    </row>
    <row r="54" spans="1:6" ht="12.75" customHeight="1" x14ac:dyDescent="0.2">
      <c r="A54" s="6" t="s">
        <v>71</v>
      </c>
      <c r="B54" s="65"/>
      <c r="C54" s="65"/>
      <c r="D54" s="31"/>
      <c r="F54" s="3"/>
    </row>
    <row r="55" spans="1:6" ht="12.75" customHeight="1" x14ac:dyDescent="0.2">
      <c r="A55" s="6" t="s">
        <v>72</v>
      </c>
      <c r="B55" s="65"/>
      <c r="C55" s="65"/>
      <c r="D55" s="31"/>
      <c r="F55" s="3"/>
    </row>
    <row r="56" spans="1:6" ht="12.75" customHeight="1" x14ac:dyDescent="0.2">
      <c r="A56" s="6" t="s">
        <v>73</v>
      </c>
      <c r="B56" s="65"/>
      <c r="C56" s="65"/>
      <c r="D56" s="31"/>
      <c r="F56" s="3"/>
    </row>
    <row r="57" spans="1:6" ht="12.75" customHeight="1" x14ac:dyDescent="0.2">
      <c r="A57" s="6" t="s">
        <v>74</v>
      </c>
      <c r="B57" s="65"/>
      <c r="C57" s="65"/>
      <c r="D57" s="31"/>
      <c r="F57" s="3"/>
    </row>
    <row r="58" spans="1:6" ht="14.25" customHeight="1" x14ac:dyDescent="0.25">
      <c r="A58" s="25" t="s">
        <v>75</v>
      </c>
      <c r="B58" s="104">
        <f>SUM(B54:B57)</f>
        <v>0</v>
      </c>
      <c r="C58" s="104">
        <f>SUM(C54:C57)</f>
        <v>0</v>
      </c>
      <c r="D58" s="11">
        <f>SUM(D54:D57)</f>
        <v>0</v>
      </c>
      <c r="F58" s="3"/>
    </row>
    <row r="59" spans="1:6" x14ac:dyDescent="0.2">
      <c r="A59" s="4"/>
      <c r="B59" s="45"/>
      <c r="D59" s="9"/>
      <c r="F59" s="3"/>
    </row>
    <row r="60" spans="1:6" x14ac:dyDescent="0.2">
      <c r="A60" s="26"/>
      <c r="D60" s="27"/>
      <c r="F60" s="3"/>
    </row>
    <row r="61" spans="1:6" x14ac:dyDescent="0.2">
      <c r="A61" s="28"/>
      <c r="B61" s="110"/>
      <c r="C61" s="110"/>
      <c r="D61" s="29"/>
      <c r="E61" s="3"/>
      <c r="F61" s="5"/>
    </row>
    <row r="62" spans="1:6" x14ac:dyDescent="0.2">
      <c r="F62" s="3"/>
    </row>
    <row r="63" spans="1:6" x14ac:dyDescent="0.2">
      <c r="F63" s="3"/>
    </row>
    <row r="64" spans="1:6" x14ac:dyDescent="0.2">
      <c r="F64" s="3"/>
    </row>
    <row r="65" spans="6:6" x14ac:dyDescent="0.2">
      <c r="F65" s="3"/>
    </row>
    <row r="66" spans="6:6" x14ac:dyDescent="0.2">
      <c r="F66" s="3"/>
    </row>
    <row r="67" spans="6:6" x14ac:dyDescent="0.2">
      <c r="F67" s="3"/>
    </row>
  </sheetData>
  <mergeCells count="4">
    <mergeCell ref="C4:C5"/>
    <mergeCell ref="B4:B5"/>
    <mergeCell ref="A4:A5"/>
    <mergeCell ref="D4:D5"/>
  </mergeCells>
  <pageMargins left="1.25" right="0.25" top="0.55000000000000004" bottom="0.43" header="0.25" footer="0.26"/>
  <pageSetup scale="8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Y64"/>
  <sheetViews>
    <sheetView showGridLines="0" topLeftCell="A25" zoomScaleNormal="100" zoomScaleSheetLayoutView="100" workbookViewId="0">
      <selection activeCell="I49" sqref="I49"/>
    </sheetView>
  </sheetViews>
  <sheetFormatPr defaultColWidth="9.140625" defaultRowHeight="12.75" customHeight="1" x14ac:dyDescent="0.2"/>
  <cols>
    <col min="1" max="1" width="1.85546875" style="33" customWidth="1"/>
    <col min="2" max="2" width="45.85546875" style="33" bestFit="1" customWidth="1"/>
    <col min="3" max="3" width="2.85546875" style="33" customWidth="1"/>
    <col min="4" max="4" width="11.5703125" style="111" customWidth="1"/>
    <col min="5" max="5" width="2.7109375" style="1" customWidth="1"/>
    <col min="6" max="6" width="10.7109375" style="34" customWidth="1"/>
    <col min="7" max="7" width="2.7109375" style="1" customWidth="1"/>
    <col min="8" max="10" width="10.7109375" style="33" customWidth="1"/>
    <col min="11" max="11" width="12.42578125" style="33" bestFit="1" customWidth="1"/>
    <col min="12" max="14" width="10.7109375" style="33" customWidth="1"/>
    <col min="15" max="15" width="12.42578125" style="33" bestFit="1" customWidth="1"/>
    <col min="16" max="18" width="10.7109375" style="33" customWidth="1"/>
    <col min="19" max="19" width="12.5703125" style="33" bestFit="1" customWidth="1"/>
    <col min="20" max="21" width="10.7109375" style="33" customWidth="1"/>
    <col min="22" max="23" width="12.5703125" style="33" bestFit="1" customWidth="1"/>
    <col min="24" max="24" width="2.7109375" style="33" customWidth="1"/>
    <col min="25" max="25" width="14.85546875" style="33" customWidth="1"/>
    <col min="26" max="16384" width="9.140625" style="33"/>
  </cols>
  <sheetData>
    <row r="1" spans="1:25" ht="12.75" customHeight="1" x14ac:dyDescent="0.2">
      <c r="A1" s="51" t="str">
        <f>POP!B3</f>
        <v>Maya Angelou PCS</v>
      </c>
      <c r="B1" s="51"/>
    </row>
    <row r="2" spans="1:25" ht="12.75" customHeight="1" x14ac:dyDescent="0.2">
      <c r="A2" s="33" t="s">
        <v>291</v>
      </c>
    </row>
    <row r="3" spans="1:25" x14ac:dyDescent="0.2">
      <c r="A3" s="35"/>
      <c r="B3" s="36"/>
      <c r="C3" s="35"/>
      <c r="D3" s="56"/>
      <c r="F3" s="1"/>
      <c r="H3" s="36"/>
      <c r="I3" s="36"/>
      <c r="J3" s="36"/>
      <c r="K3" s="36"/>
      <c r="L3" s="36"/>
      <c r="M3" s="36"/>
      <c r="N3" s="36"/>
      <c r="O3" s="36"/>
      <c r="P3" s="36"/>
      <c r="Q3" s="36"/>
      <c r="R3" s="36"/>
      <c r="S3" s="36"/>
      <c r="T3" s="36"/>
      <c r="U3" s="36"/>
      <c r="V3" s="36"/>
      <c r="W3" s="36"/>
      <c r="X3" s="35"/>
    </row>
    <row r="4" spans="1:25" x14ac:dyDescent="0.2">
      <c r="A4" s="1"/>
      <c r="B4" s="1"/>
      <c r="C4" s="35"/>
      <c r="D4" s="112" t="s">
        <v>103</v>
      </c>
      <c r="E4" s="40"/>
      <c r="F4" s="40"/>
      <c r="G4" s="40"/>
      <c r="H4" s="39" t="s">
        <v>91</v>
      </c>
      <c r="I4" s="39" t="s">
        <v>92</v>
      </c>
      <c r="J4" s="39" t="s">
        <v>93</v>
      </c>
      <c r="K4" s="39" t="s">
        <v>77</v>
      </c>
      <c r="L4" s="39" t="s">
        <v>94</v>
      </c>
      <c r="M4" s="39" t="s">
        <v>95</v>
      </c>
      <c r="N4" s="39" t="s">
        <v>96</v>
      </c>
      <c r="O4" s="39" t="s">
        <v>78</v>
      </c>
      <c r="P4" s="39" t="s">
        <v>97</v>
      </c>
      <c r="Q4" s="39" t="s">
        <v>98</v>
      </c>
      <c r="R4" s="39" t="s">
        <v>99</v>
      </c>
      <c r="S4" s="39" t="s">
        <v>79</v>
      </c>
      <c r="T4" s="39" t="s">
        <v>100</v>
      </c>
      <c r="U4" s="39" t="s">
        <v>101</v>
      </c>
      <c r="V4" s="39" t="s">
        <v>102</v>
      </c>
      <c r="W4" s="39" t="s">
        <v>80</v>
      </c>
      <c r="X4" s="35"/>
      <c r="Y4" s="39" t="s">
        <v>104</v>
      </c>
    </row>
    <row r="5" spans="1:25" x14ac:dyDescent="0.2">
      <c r="B5" s="1"/>
      <c r="C5" s="35"/>
      <c r="D5" s="113" t="s">
        <v>126</v>
      </c>
      <c r="E5" s="42"/>
      <c r="F5" s="42"/>
      <c r="G5" s="42"/>
      <c r="H5" s="41" t="str">
        <f>D5</f>
        <v xml:space="preserve">   Projected</v>
      </c>
      <c r="I5" s="41" t="str">
        <f>H5</f>
        <v xml:space="preserve">   Projected</v>
      </c>
      <c r="J5" s="41" t="str">
        <f t="shared" ref="J5:W5" si="0">I5</f>
        <v xml:space="preserve">   Projected</v>
      </c>
      <c r="K5" s="41" t="str">
        <f t="shared" si="0"/>
        <v xml:space="preserve">   Projected</v>
      </c>
      <c r="L5" s="41" t="str">
        <f t="shared" si="0"/>
        <v xml:space="preserve">   Projected</v>
      </c>
      <c r="M5" s="41" t="str">
        <f t="shared" si="0"/>
        <v xml:space="preserve">   Projected</v>
      </c>
      <c r="N5" s="41" t="str">
        <f t="shared" si="0"/>
        <v xml:space="preserve">   Projected</v>
      </c>
      <c r="O5" s="41" t="str">
        <f t="shared" si="0"/>
        <v xml:space="preserve">   Projected</v>
      </c>
      <c r="P5" s="41" t="str">
        <f t="shared" si="0"/>
        <v xml:space="preserve">   Projected</v>
      </c>
      <c r="Q5" s="41" t="str">
        <f t="shared" si="0"/>
        <v xml:space="preserve">   Projected</v>
      </c>
      <c r="R5" s="41" t="str">
        <f t="shared" si="0"/>
        <v xml:space="preserve">   Projected</v>
      </c>
      <c r="S5" s="41" t="str">
        <f t="shared" si="0"/>
        <v xml:space="preserve">   Projected</v>
      </c>
      <c r="T5" s="41" t="str">
        <f t="shared" si="0"/>
        <v xml:space="preserve">   Projected</v>
      </c>
      <c r="U5" s="41" t="str">
        <f t="shared" si="0"/>
        <v xml:space="preserve">   Projected</v>
      </c>
      <c r="V5" s="41" t="str">
        <f t="shared" si="0"/>
        <v xml:space="preserve">   Projected</v>
      </c>
      <c r="W5" s="41" t="str">
        <f t="shared" si="0"/>
        <v xml:space="preserve">   Projected</v>
      </c>
      <c r="X5" s="35"/>
      <c r="Y5" s="41" t="s">
        <v>81</v>
      </c>
    </row>
    <row r="6" spans="1:25" x14ac:dyDescent="0.2">
      <c r="A6" s="43" t="s">
        <v>0</v>
      </c>
      <c r="B6" s="1"/>
      <c r="C6" s="35"/>
      <c r="X6" s="35"/>
    </row>
    <row r="7" spans="1:25" x14ac:dyDescent="0.2">
      <c r="A7" s="36"/>
      <c r="B7" s="36" t="s">
        <v>105</v>
      </c>
      <c r="C7" s="35"/>
      <c r="D7" s="44">
        <f>SUMIF(IS!P:P,B7,IS!N:N)</f>
        <v>5050396.7353644008</v>
      </c>
      <c r="E7" s="45"/>
      <c r="F7" s="45"/>
      <c r="G7" s="45"/>
      <c r="H7" s="44">
        <f>SUMIF('IS by month'!$AE:$AE,$B7,'IS by month'!P:P)</f>
        <v>420866.39461370005</v>
      </c>
      <c r="I7" s="44">
        <f>SUMIF('IS by month'!$AE:$AE,$B7,'IS by month'!Q:Q)</f>
        <v>420866.39461370005</v>
      </c>
      <c r="J7" s="44">
        <f>SUMIF('IS by month'!$AE:$AE,$B7,'IS by month'!R:R)</f>
        <v>420866.39461370005</v>
      </c>
      <c r="K7" s="45">
        <f>SUM(H7:J7)</f>
        <v>1262599.1838411002</v>
      </c>
      <c r="L7" s="44">
        <f>SUMIF('IS by month'!$AE:$AE,$B7,'IS by month'!S:S)</f>
        <v>420866.39461370005</v>
      </c>
      <c r="M7" s="44">
        <f>SUMIF('IS by month'!$AE:$AE,$B7,'IS by month'!T:T)</f>
        <v>420866.39461370005</v>
      </c>
      <c r="N7" s="44">
        <f>SUMIF('IS by month'!$AE:$AE,$B7,'IS by month'!U:U)</f>
        <v>420866.39461370005</v>
      </c>
      <c r="O7" s="45">
        <f>SUM(L7:N7)</f>
        <v>1262599.1838411002</v>
      </c>
      <c r="P7" s="44">
        <f>SUMIF('IS by month'!$AE:$AE,$B7,'IS by month'!V:V)</f>
        <v>420866.39461370005</v>
      </c>
      <c r="Q7" s="44">
        <f>SUMIF('IS by month'!$AE:$AE,$B7,'IS by month'!W:W)</f>
        <v>420866.39461370005</v>
      </c>
      <c r="R7" s="44">
        <f>SUMIF('IS by month'!$AE:$AE,$B7,'IS by month'!X:X)</f>
        <v>420866.39461370005</v>
      </c>
      <c r="S7" s="45">
        <f>SUM(P7:R7)</f>
        <v>1262599.1838411002</v>
      </c>
      <c r="T7" s="44">
        <f>SUMIF('IS by month'!$AE:$AE,$B7,'IS by month'!Y:Y)</f>
        <v>420866.39461370005</v>
      </c>
      <c r="U7" s="44">
        <f>SUMIF('IS by month'!$AE:$AE,$B7,'IS by month'!Z:Z)</f>
        <v>420866.39461370005</v>
      </c>
      <c r="V7" s="44">
        <f>SUMIF('IS by month'!$AE:$AE,$B7,'IS by month'!AA:AA)</f>
        <v>420866.39461370005</v>
      </c>
      <c r="W7" s="45">
        <f>SUM(T7:V7)</f>
        <v>1262599.1838411002</v>
      </c>
      <c r="X7" s="135"/>
      <c r="Y7" s="37">
        <f>SUM(K7,O7,S7,W7)</f>
        <v>5050396.7353644008</v>
      </c>
    </row>
    <row r="8" spans="1:25" x14ac:dyDescent="0.2">
      <c r="A8" s="36"/>
      <c r="B8" s="36" t="s">
        <v>106</v>
      </c>
      <c r="C8" s="35"/>
      <c r="D8" s="44">
        <f>SUMIF(IS!P:P,B8,IS!N:N)</f>
        <v>2908835.7158000004</v>
      </c>
      <c r="E8" s="45"/>
      <c r="F8" s="45"/>
      <c r="G8" s="45"/>
      <c r="H8" s="44">
        <f>SUMIF('IS by month'!$AE:$AE,$B8,'IS by month'!P:P)</f>
        <v>242402.97631666667</v>
      </c>
      <c r="I8" s="44">
        <f>SUMIF('IS by month'!$AE:$AE,$B8,'IS by month'!Q:Q)</f>
        <v>242402.97631666667</v>
      </c>
      <c r="J8" s="44">
        <f>SUMIF('IS by month'!$AE:$AE,$B8,'IS by month'!R:R)</f>
        <v>242402.97631666667</v>
      </c>
      <c r="K8" s="45">
        <f t="shared" ref="K8:K15" si="1">SUM(H8:J8)</f>
        <v>727208.92894999997</v>
      </c>
      <c r="L8" s="44">
        <f>SUMIF('IS by month'!$AE:$AE,$B8,'IS by month'!S:S)</f>
        <v>242402.97631666667</v>
      </c>
      <c r="M8" s="44">
        <f>SUMIF('IS by month'!$AE:$AE,$B8,'IS by month'!T:T)</f>
        <v>242402.97631666667</v>
      </c>
      <c r="N8" s="44">
        <f>SUMIF('IS by month'!$AE:$AE,$B8,'IS by month'!U:U)</f>
        <v>242402.97631666667</v>
      </c>
      <c r="O8" s="45">
        <f t="shared" ref="O8:O15" si="2">SUM(L8:N8)</f>
        <v>727208.92894999997</v>
      </c>
      <c r="P8" s="44">
        <f>SUMIF('IS by month'!$AE:$AE,$B8,'IS by month'!V:V)</f>
        <v>242402.97631666667</v>
      </c>
      <c r="Q8" s="44">
        <f>SUMIF('IS by month'!$AE:$AE,$B8,'IS by month'!W:W)</f>
        <v>242402.97631666667</v>
      </c>
      <c r="R8" s="44">
        <f>SUMIF('IS by month'!$AE:$AE,$B8,'IS by month'!X:X)</f>
        <v>242402.97631666667</v>
      </c>
      <c r="S8" s="45">
        <f t="shared" ref="S8:S15" si="3">SUM(P8:R8)</f>
        <v>727208.92894999997</v>
      </c>
      <c r="T8" s="44">
        <f>SUMIF('IS by month'!$AE:$AE,$B8,'IS by month'!Y:Y)</f>
        <v>242402.97631666667</v>
      </c>
      <c r="U8" s="44">
        <f>SUMIF('IS by month'!$AE:$AE,$B8,'IS by month'!Z:Z)</f>
        <v>242402.97631666667</v>
      </c>
      <c r="V8" s="44">
        <f>SUMIF('IS by month'!$AE:$AE,$B8,'IS by month'!AA:AA)</f>
        <v>242402.97631666667</v>
      </c>
      <c r="W8" s="45">
        <f t="shared" ref="W8:W15" si="4">SUM(T8:V8)</f>
        <v>727208.92894999997</v>
      </c>
      <c r="X8" s="135"/>
      <c r="Y8" s="37">
        <f t="shared" ref="Y8:Y15" si="5">SUM(K8,O8,S8,W8)</f>
        <v>2908835.7157999999</v>
      </c>
    </row>
    <row r="9" spans="1:25" x14ac:dyDescent="0.2">
      <c r="A9" s="36"/>
      <c r="B9" s="36" t="s">
        <v>1</v>
      </c>
      <c r="C9" s="35"/>
      <c r="D9" s="44">
        <f>SUMIF(IS!P:P,B9,IS!N:N)</f>
        <v>1273227.54</v>
      </c>
      <c r="E9" s="45"/>
      <c r="F9" s="45"/>
      <c r="G9" s="45"/>
      <c r="H9" s="44">
        <f>SUMIF('IS by month'!$AE:$AE,$B9,'IS by month'!P:P)</f>
        <v>106102.29500000001</v>
      </c>
      <c r="I9" s="44">
        <f>SUMIF('IS by month'!$AE:$AE,$B9,'IS by month'!Q:Q)</f>
        <v>106102.29500000001</v>
      </c>
      <c r="J9" s="44">
        <f>SUMIF('IS by month'!$AE:$AE,$B9,'IS by month'!R:R)</f>
        <v>106102.29500000001</v>
      </c>
      <c r="K9" s="45">
        <f t="shared" si="1"/>
        <v>318306.88500000001</v>
      </c>
      <c r="L9" s="44">
        <f>SUMIF('IS by month'!$AE:$AE,$B9,'IS by month'!S:S)</f>
        <v>106102.29500000001</v>
      </c>
      <c r="M9" s="44">
        <f>SUMIF('IS by month'!$AE:$AE,$B9,'IS by month'!T:T)</f>
        <v>106102.29500000001</v>
      </c>
      <c r="N9" s="44">
        <f>SUMIF('IS by month'!$AE:$AE,$B9,'IS by month'!U:U)</f>
        <v>106102.29500000001</v>
      </c>
      <c r="O9" s="45">
        <f t="shared" si="2"/>
        <v>318306.88500000001</v>
      </c>
      <c r="P9" s="44">
        <f>SUMIF('IS by month'!$AE:$AE,$B9,'IS by month'!V:V)</f>
        <v>106102.29500000001</v>
      </c>
      <c r="Q9" s="44">
        <f>SUMIF('IS by month'!$AE:$AE,$B9,'IS by month'!W:W)</f>
        <v>106102.29500000001</v>
      </c>
      <c r="R9" s="44">
        <f>SUMIF('IS by month'!$AE:$AE,$B9,'IS by month'!X:X)</f>
        <v>106102.29500000001</v>
      </c>
      <c r="S9" s="45">
        <f t="shared" si="3"/>
        <v>318306.88500000001</v>
      </c>
      <c r="T9" s="44">
        <f>SUMIF('IS by month'!$AE:$AE,$B9,'IS by month'!Y:Y)</f>
        <v>106102.29500000001</v>
      </c>
      <c r="U9" s="44">
        <f>SUMIF('IS by month'!$AE:$AE,$B9,'IS by month'!Z:Z)</f>
        <v>106102.29500000001</v>
      </c>
      <c r="V9" s="44">
        <f>SUMIF('IS by month'!$AE:$AE,$B9,'IS by month'!AA:AA)</f>
        <v>106102.29500000001</v>
      </c>
      <c r="W9" s="45">
        <f t="shared" si="4"/>
        <v>318306.88500000001</v>
      </c>
      <c r="X9" s="135"/>
      <c r="Y9" s="37">
        <f t="shared" si="5"/>
        <v>1273227.54</v>
      </c>
    </row>
    <row r="10" spans="1:25" x14ac:dyDescent="0.2">
      <c r="A10" s="36"/>
      <c r="B10" s="36" t="s">
        <v>119</v>
      </c>
      <c r="C10" s="35"/>
      <c r="D10" s="44">
        <f>SUMIF(IS!P:P,B10,IS!N:N)</f>
        <v>227649.592760181</v>
      </c>
      <c r="E10" s="45"/>
      <c r="F10" s="45"/>
      <c r="G10" s="45"/>
      <c r="H10" s="44">
        <f>SUMIF('IS by month'!$AE:$AE,$B10,'IS by month'!P:P)</f>
        <v>18970.799396681748</v>
      </c>
      <c r="I10" s="44">
        <f>SUMIF('IS by month'!$AE:$AE,$B10,'IS by month'!Q:Q)</f>
        <v>18970.799396681748</v>
      </c>
      <c r="J10" s="44">
        <f>SUMIF('IS by month'!$AE:$AE,$B10,'IS by month'!R:R)</f>
        <v>18970.799396681748</v>
      </c>
      <c r="K10" s="45">
        <f t="shared" si="1"/>
        <v>56912.398190045249</v>
      </c>
      <c r="L10" s="44">
        <f>SUMIF('IS by month'!$AE:$AE,$B10,'IS by month'!S:S)</f>
        <v>18970.799396681748</v>
      </c>
      <c r="M10" s="44">
        <f>SUMIF('IS by month'!$AE:$AE,$B10,'IS by month'!T:T)</f>
        <v>18970.799396681748</v>
      </c>
      <c r="N10" s="44">
        <f>SUMIF('IS by month'!$AE:$AE,$B10,'IS by month'!U:U)</f>
        <v>18970.799396681748</v>
      </c>
      <c r="O10" s="45">
        <f t="shared" si="2"/>
        <v>56912.398190045249</v>
      </c>
      <c r="P10" s="44">
        <f>SUMIF('IS by month'!$AE:$AE,$B10,'IS by month'!V:V)</f>
        <v>18970.799396681748</v>
      </c>
      <c r="Q10" s="44">
        <f>SUMIF('IS by month'!$AE:$AE,$B10,'IS by month'!W:W)</f>
        <v>18970.799396681748</v>
      </c>
      <c r="R10" s="44">
        <f>SUMIF('IS by month'!$AE:$AE,$B10,'IS by month'!X:X)</f>
        <v>18970.799396681748</v>
      </c>
      <c r="S10" s="45">
        <f t="shared" si="3"/>
        <v>56912.398190045249</v>
      </c>
      <c r="T10" s="44">
        <f>SUMIF('IS by month'!$AE:$AE,$B10,'IS by month'!Y:Y)</f>
        <v>18970.799396681748</v>
      </c>
      <c r="U10" s="44">
        <f>SUMIF('IS by month'!$AE:$AE,$B10,'IS by month'!Z:Z)</f>
        <v>18970.799396681748</v>
      </c>
      <c r="V10" s="44">
        <f>SUMIF('IS by month'!$AE:$AE,$B10,'IS by month'!AA:AA)</f>
        <v>18970.799396681748</v>
      </c>
      <c r="W10" s="45">
        <f t="shared" si="4"/>
        <v>56912.398190045249</v>
      </c>
      <c r="X10" s="135"/>
      <c r="Y10" s="37">
        <f t="shared" si="5"/>
        <v>227649.592760181</v>
      </c>
    </row>
    <row r="11" spans="1:25" x14ac:dyDescent="0.2">
      <c r="A11" s="36"/>
      <c r="B11" s="36" t="s">
        <v>2</v>
      </c>
      <c r="C11" s="35"/>
      <c r="D11" s="44">
        <f>SUMIF(IS!P:P,B11,IS!N:N)</f>
        <v>222332.50041164792</v>
      </c>
      <c r="E11" s="45"/>
      <c r="F11" s="45"/>
      <c r="G11" s="45"/>
      <c r="H11" s="44">
        <f>SUMIF('IS by month'!$AE:$AE,$B11,'IS by month'!P:P)</f>
        <v>18527.70836763733</v>
      </c>
      <c r="I11" s="44">
        <f>SUMIF('IS by month'!$AE:$AE,$B11,'IS by month'!Q:Q)</f>
        <v>18527.70836763733</v>
      </c>
      <c r="J11" s="44">
        <f>SUMIF('IS by month'!$AE:$AE,$B11,'IS by month'!R:R)</f>
        <v>18527.70836763733</v>
      </c>
      <c r="K11" s="45">
        <f t="shared" si="1"/>
        <v>55583.125102911989</v>
      </c>
      <c r="L11" s="44">
        <f>SUMIF('IS by month'!$AE:$AE,$B11,'IS by month'!S:S)</f>
        <v>18527.70836763733</v>
      </c>
      <c r="M11" s="44">
        <f>SUMIF('IS by month'!$AE:$AE,$B11,'IS by month'!T:T)</f>
        <v>18527.70836763733</v>
      </c>
      <c r="N11" s="44">
        <f>SUMIF('IS by month'!$AE:$AE,$B11,'IS by month'!U:U)</f>
        <v>18527.70836763733</v>
      </c>
      <c r="O11" s="45">
        <f t="shared" si="2"/>
        <v>55583.125102911989</v>
      </c>
      <c r="P11" s="44">
        <f>SUMIF('IS by month'!$AE:$AE,$B11,'IS by month'!V:V)</f>
        <v>18527.70836763733</v>
      </c>
      <c r="Q11" s="44">
        <f>SUMIF('IS by month'!$AE:$AE,$B11,'IS by month'!W:W)</f>
        <v>18527.70836763733</v>
      </c>
      <c r="R11" s="44">
        <f>SUMIF('IS by month'!$AE:$AE,$B11,'IS by month'!X:X)</f>
        <v>18527.70836763733</v>
      </c>
      <c r="S11" s="45">
        <f t="shared" si="3"/>
        <v>55583.125102911989</v>
      </c>
      <c r="T11" s="44">
        <f>SUMIF('IS by month'!$AE:$AE,$B11,'IS by month'!Y:Y)</f>
        <v>18527.70836763733</v>
      </c>
      <c r="U11" s="44">
        <f>SUMIF('IS by month'!$AE:$AE,$B11,'IS by month'!Z:Z)</f>
        <v>18527.70836763733</v>
      </c>
      <c r="V11" s="44">
        <f>SUMIF('IS by month'!$AE:$AE,$B11,'IS by month'!AA:AA)</f>
        <v>18527.70836763733</v>
      </c>
      <c r="W11" s="45">
        <f t="shared" si="4"/>
        <v>55583.125102911989</v>
      </c>
      <c r="X11" s="135"/>
      <c r="Y11" s="37">
        <f t="shared" si="5"/>
        <v>222332.50041164795</v>
      </c>
    </row>
    <row r="12" spans="1:25" x14ac:dyDescent="0.2">
      <c r="A12" s="36"/>
      <c r="B12" s="36" t="s">
        <v>3</v>
      </c>
      <c r="C12" s="35"/>
      <c r="D12" s="44">
        <f>SUMIF(IS!P:P,B12,IS!N:N)</f>
        <v>1300000</v>
      </c>
      <c r="E12" s="45"/>
      <c r="F12" s="45"/>
      <c r="G12" s="45"/>
      <c r="H12" s="44">
        <f>SUMIF('IS by month'!$AE:$AE,$B12,'IS by month'!P:P)</f>
        <v>108333.33333333333</v>
      </c>
      <c r="I12" s="44">
        <f>SUMIF('IS by month'!$AE:$AE,$B12,'IS by month'!Q:Q)</f>
        <v>108333.33333333333</v>
      </c>
      <c r="J12" s="44">
        <f>SUMIF('IS by month'!$AE:$AE,$B12,'IS by month'!R:R)</f>
        <v>108333.33333333333</v>
      </c>
      <c r="K12" s="45">
        <f t="shared" si="1"/>
        <v>325000</v>
      </c>
      <c r="L12" s="44">
        <f>SUMIF('IS by month'!$AE:$AE,$B12,'IS by month'!S:S)</f>
        <v>108333.33333333333</v>
      </c>
      <c r="M12" s="44">
        <f>SUMIF('IS by month'!$AE:$AE,$B12,'IS by month'!T:T)</f>
        <v>108333.33333333333</v>
      </c>
      <c r="N12" s="44">
        <f>SUMIF('IS by month'!$AE:$AE,$B12,'IS by month'!U:U)</f>
        <v>108333.33333333333</v>
      </c>
      <c r="O12" s="45">
        <f t="shared" si="2"/>
        <v>325000</v>
      </c>
      <c r="P12" s="44">
        <f>SUMIF('IS by month'!$AE:$AE,$B12,'IS by month'!V:V)</f>
        <v>108333.33333333333</v>
      </c>
      <c r="Q12" s="44">
        <f>SUMIF('IS by month'!$AE:$AE,$B12,'IS by month'!W:W)</f>
        <v>108333.33333333333</v>
      </c>
      <c r="R12" s="44">
        <f>SUMIF('IS by month'!$AE:$AE,$B12,'IS by month'!X:X)</f>
        <v>108333.33333333333</v>
      </c>
      <c r="S12" s="45">
        <f t="shared" si="3"/>
        <v>325000</v>
      </c>
      <c r="T12" s="44">
        <f>SUMIF('IS by month'!$AE:$AE,$B12,'IS by month'!Y:Y)</f>
        <v>108333.33333333333</v>
      </c>
      <c r="U12" s="44">
        <f>SUMIF('IS by month'!$AE:$AE,$B12,'IS by month'!Z:Z)</f>
        <v>108333.33333333333</v>
      </c>
      <c r="V12" s="44">
        <f>SUMIF('IS by month'!$AE:$AE,$B12,'IS by month'!AA:AA)</f>
        <v>108333.33333333333</v>
      </c>
      <c r="W12" s="45">
        <f t="shared" si="4"/>
        <v>325000</v>
      </c>
      <c r="X12" s="135"/>
      <c r="Y12" s="37">
        <f t="shared" si="5"/>
        <v>1300000</v>
      </c>
    </row>
    <row r="13" spans="1:25" x14ac:dyDescent="0.2">
      <c r="A13" s="36"/>
      <c r="B13" s="36" t="s">
        <v>4</v>
      </c>
      <c r="C13" s="35"/>
      <c r="D13" s="44">
        <f>SUMIF(IS!P:P,B13,IS!N:N)</f>
        <v>92.472527472527474</v>
      </c>
      <c r="E13" s="45"/>
      <c r="F13" s="45"/>
      <c r="G13" s="45"/>
      <c r="H13" s="44">
        <f>SUMIF('IS by month'!$AE:$AE,$B13,'IS by month'!P:P)</f>
        <v>7.7060439560439562</v>
      </c>
      <c r="I13" s="44">
        <f>SUMIF('IS by month'!$AE:$AE,$B13,'IS by month'!Q:Q)</f>
        <v>7.7060439560439562</v>
      </c>
      <c r="J13" s="44">
        <f>SUMIF('IS by month'!$AE:$AE,$B13,'IS by month'!R:R)</f>
        <v>7.7060439560439562</v>
      </c>
      <c r="K13" s="45">
        <f t="shared" si="1"/>
        <v>23.118131868131869</v>
      </c>
      <c r="L13" s="44">
        <f>SUMIF('IS by month'!$AE:$AE,$B13,'IS by month'!S:S)</f>
        <v>7.7060439560439562</v>
      </c>
      <c r="M13" s="44">
        <f>SUMIF('IS by month'!$AE:$AE,$B13,'IS by month'!T:T)</f>
        <v>7.7060439560439562</v>
      </c>
      <c r="N13" s="44">
        <f>SUMIF('IS by month'!$AE:$AE,$B13,'IS by month'!U:U)</f>
        <v>7.7060439560439562</v>
      </c>
      <c r="O13" s="45">
        <f t="shared" si="2"/>
        <v>23.118131868131869</v>
      </c>
      <c r="P13" s="44">
        <f>SUMIF('IS by month'!$AE:$AE,$B13,'IS by month'!V:V)</f>
        <v>7.7060439560439562</v>
      </c>
      <c r="Q13" s="44">
        <f>SUMIF('IS by month'!$AE:$AE,$B13,'IS by month'!W:W)</f>
        <v>7.7060439560439562</v>
      </c>
      <c r="R13" s="44">
        <f>SUMIF('IS by month'!$AE:$AE,$B13,'IS by month'!X:X)</f>
        <v>7.7060439560439562</v>
      </c>
      <c r="S13" s="45">
        <f t="shared" si="3"/>
        <v>23.118131868131869</v>
      </c>
      <c r="T13" s="44">
        <f>SUMIF('IS by month'!$AE:$AE,$B13,'IS by month'!Y:Y)</f>
        <v>7.7060439560439562</v>
      </c>
      <c r="U13" s="44">
        <f>SUMIF('IS by month'!$AE:$AE,$B13,'IS by month'!Z:Z)</f>
        <v>7.7060439560439562</v>
      </c>
      <c r="V13" s="44">
        <f>SUMIF('IS by month'!$AE:$AE,$B13,'IS by month'!AA:AA)</f>
        <v>7.7060439560439562</v>
      </c>
      <c r="W13" s="45">
        <f t="shared" si="4"/>
        <v>23.118131868131869</v>
      </c>
      <c r="X13" s="135"/>
      <c r="Y13" s="37">
        <f t="shared" si="5"/>
        <v>92.472527472527474</v>
      </c>
    </row>
    <row r="14" spans="1:25" x14ac:dyDescent="0.2">
      <c r="A14" s="36"/>
      <c r="B14" s="36" t="s">
        <v>107</v>
      </c>
      <c r="C14" s="35"/>
      <c r="D14" s="65">
        <f>SUMIF(IS!P:P,B14,IS!N:N)</f>
        <v>44154.114740728022</v>
      </c>
      <c r="E14" s="45"/>
      <c r="F14" s="45"/>
      <c r="G14" s="45"/>
      <c r="H14" s="65">
        <f>SUMIF('IS by month'!$AE:$AE,$B14,'IS by month'!P:P)</f>
        <v>3679.509561727335</v>
      </c>
      <c r="I14" s="65">
        <f>SUMIF('IS by month'!$AE:$AE,$B14,'IS by month'!Q:Q)</f>
        <v>3679.509561727335</v>
      </c>
      <c r="J14" s="65">
        <f>SUMIF('IS by month'!$AE:$AE,$B14,'IS by month'!R:R)</f>
        <v>3679.509561727335</v>
      </c>
      <c r="K14" s="45">
        <f t="shared" si="1"/>
        <v>11038.528685182006</v>
      </c>
      <c r="L14" s="65">
        <f>SUMIF('IS by month'!$AE:$AE,$B14,'IS by month'!S:S)</f>
        <v>3679.509561727335</v>
      </c>
      <c r="M14" s="65">
        <f>SUMIF('IS by month'!$AE:$AE,$B14,'IS by month'!T:T)</f>
        <v>3679.509561727335</v>
      </c>
      <c r="N14" s="65">
        <f>SUMIF('IS by month'!$AE:$AE,$B14,'IS by month'!U:U)</f>
        <v>3679.509561727335</v>
      </c>
      <c r="O14" s="45">
        <f t="shared" si="2"/>
        <v>11038.528685182006</v>
      </c>
      <c r="P14" s="65">
        <f>SUMIF('IS by month'!$AE:$AE,$B14,'IS by month'!V:V)</f>
        <v>3679.509561727335</v>
      </c>
      <c r="Q14" s="65">
        <f>SUMIF('IS by month'!$AE:$AE,$B14,'IS by month'!W:W)</f>
        <v>3679.509561727335</v>
      </c>
      <c r="R14" s="65">
        <f>SUMIF('IS by month'!$AE:$AE,$B14,'IS by month'!X:X)</f>
        <v>3679.509561727335</v>
      </c>
      <c r="S14" s="45">
        <f t="shared" si="3"/>
        <v>11038.528685182006</v>
      </c>
      <c r="T14" s="65">
        <f>SUMIF('IS by month'!$AE:$AE,$B14,'IS by month'!Y:Y)</f>
        <v>3679.509561727335</v>
      </c>
      <c r="U14" s="65">
        <f>SUMIF('IS by month'!$AE:$AE,$B14,'IS by month'!Z:Z)</f>
        <v>3679.509561727335</v>
      </c>
      <c r="V14" s="65">
        <f>SUMIF('IS by month'!$AE:$AE,$B14,'IS by month'!AA:AA)</f>
        <v>3679.509561727335</v>
      </c>
      <c r="W14" s="45">
        <f t="shared" si="4"/>
        <v>11038.528685182006</v>
      </c>
      <c r="X14" s="135"/>
      <c r="Y14" s="37">
        <f t="shared" si="5"/>
        <v>44154.114740728022</v>
      </c>
    </row>
    <row r="15" spans="1:25" x14ac:dyDescent="0.2">
      <c r="A15" s="36"/>
      <c r="B15" s="36" t="s">
        <v>5</v>
      </c>
      <c r="C15" s="35"/>
      <c r="D15" s="44">
        <f>SUMIF(IS!P:P,B15,IS!N:N)</f>
        <v>328383.25442307693</v>
      </c>
      <c r="E15" s="45"/>
      <c r="F15" s="45"/>
      <c r="G15" s="45"/>
      <c r="H15" s="44">
        <f>SUMIF('IS by month'!$AE:$AE,$B15,'IS by month'!P:P)</f>
        <v>27365.271201923078</v>
      </c>
      <c r="I15" s="44">
        <f>SUMIF('IS by month'!$AE:$AE,$B15,'IS by month'!Q:Q)</f>
        <v>27365.271201923078</v>
      </c>
      <c r="J15" s="44">
        <f>SUMIF('IS by month'!$AE:$AE,$B15,'IS by month'!R:R)</f>
        <v>27365.271201923078</v>
      </c>
      <c r="K15" s="45">
        <f t="shared" si="1"/>
        <v>82095.813605769232</v>
      </c>
      <c r="L15" s="44">
        <f>SUMIF('IS by month'!$AE:$AE,$B15,'IS by month'!S:S)</f>
        <v>27365.271201923078</v>
      </c>
      <c r="M15" s="44">
        <f>SUMIF('IS by month'!$AE:$AE,$B15,'IS by month'!T:T)</f>
        <v>27365.271201923078</v>
      </c>
      <c r="N15" s="44">
        <f>SUMIF('IS by month'!$AE:$AE,$B15,'IS by month'!U:U)</f>
        <v>27365.271201923078</v>
      </c>
      <c r="O15" s="45">
        <f t="shared" si="2"/>
        <v>82095.813605769232</v>
      </c>
      <c r="P15" s="44">
        <f>SUMIF('IS by month'!$AE:$AE,$B15,'IS by month'!V:V)</f>
        <v>27365.271201923078</v>
      </c>
      <c r="Q15" s="44">
        <f>SUMIF('IS by month'!$AE:$AE,$B15,'IS by month'!W:W)</f>
        <v>27365.271201923078</v>
      </c>
      <c r="R15" s="44">
        <f>SUMIF('IS by month'!$AE:$AE,$B15,'IS by month'!X:X)</f>
        <v>27365.271201923078</v>
      </c>
      <c r="S15" s="45">
        <f t="shared" si="3"/>
        <v>82095.813605769232</v>
      </c>
      <c r="T15" s="44">
        <f>SUMIF('IS by month'!$AE:$AE,$B15,'IS by month'!Y:Y)</f>
        <v>27365.271201923078</v>
      </c>
      <c r="U15" s="44">
        <f>SUMIF('IS by month'!$AE:$AE,$B15,'IS by month'!Z:Z)</f>
        <v>27365.271201923078</v>
      </c>
      <c r="V15" s="44">
        <f>SUMIF('IS by month'!$AE:$AE,$B15,'IS by month'!AA:AA)</f>
        <v>27365.271201923078</v>
      </c>
      <c r="W15" s="45">
        <f t="shared" si="4"/>
        <v>82095.813605769232</v>
      </c>
      <c r="X15" s="135"/>
      <c r="Y15" s="38">
        <f t="shared" si="5"/>
        <v>328383.25442307693</v>
      </c>
    </row>
    <row r="16" spans="1:25" x14ac:dyDescent="0.2">
      <c r="A16" s="36"/>
      <c r="B16" s="46" t="s">
        <v>6</v>
      </c>
      <c r="C16" s="35"/>
      <c r="D16" s="114">
        <f>SUM(D7:D15)</f>
        <v>11355071.926027507</v>
      </c>
      <c r="E16" s="63"/>
      <c r="F16" s="63"/>
      <c r="G16" s="63"/>
      <c r="H16" s="114">
        <f>SUM(H7:H15)</f>
        <v>946255.99383562547</v>
      </c>
      <c r="I16" s="114">
        <f>SUM(I7:I15)</f>
        <v>946255.99383562547</v>
      </c>
      <c r="J16" s="114">
        <f>SUM(J7:J15)</f>
        <v>946255.99383562547</v>
      </c>
      <c r="K16" s="114">
        <f>SUM(H16:J16)</f>
        <v>2838767.9815068766</v>
      </c>
      <c r="L16" s="114">
        <f>SUM(L7:L15)</f>
        <v>946255.99383562547</v>
      </c>
      <c r="M16" s="114">
        <f>SUM(M7:M15)</f>
        <v>946255.99383562547</v>
      </c>
      <c r="N16" s="114">
        <f>SUM(N7:N15)</f>
        <v>946255.99383562547</v>
      </c>
      <c r="O16" s="114">
        <f>SUM(L16:N16)</f>
        <v>2838767.9815068766</v>
      </c>
      <c r="P16" s="114">
        <f>SUM(P7:P15)</f>
        <v>946255.99383562547</v>
      </c>
      <c r="Q16" s="114">
        <f>SUM(Q7:Q15)</f>
        <v>946255.99383562547</v>
      </c>
      <c r="R16" s="114">
        <f>SUM(R7:R15)</f>
        <v>946255.99383562547</v>
      </c>
      <c r="S16" s="114">
        <f>SUM(P16:R16)</f>
        <v>2838767.9815068766</v>
      </c>
      <c r="T16" s="114">
        <f>SUM(T7:T15)</f>
        <v>946255.99383562547</v>
      </c>
      <c r="U16" s="114">
        <f>SUM(U7:U15)</f>
        <v>946255.99383562547</v>
      </c>
      <c r="V16" s="114">
        <f>SUM(V7:V15)</f>
        <v>946255.99383562547</v>
      </c>
      <c r="W16" s="114">
        <f>SUM(T16:V16)</f>
        <v>2838767.9815068766</v>
      </c>
      <c r="X16" s="136"/>
      <c r="Y16" s="111">
        <f>SUM(K16,O16,S16,W16)</f>
        <v>11355071.926027507</v>
      </c>
    </row>
    <row r="17" spans="1:25" x14ac:dyDescent="0.2">
      <c r="A17" s="36"/>
      <c r="B17" s="49"/>
      <c r="C17" s="35"/>
      <c r="D17" s="115"/>
      <c r="E17" s="50"/>
      <c r="F17" s="50"/>
      <c r="G17" s="50"/>
      <c r="H17" s="137"/>
      <c r="I17" s="137"/>
      <c r="J17" s="137"/>
      <c r="K17" s="137"/>
      <c r="L17" s="137"/>
      <c r="M17" s="137"/>
      <c r="N17" s="137"/>
      <c r="O17" s="137"/>
      <c r="P17" s="137"/>
      <c r="Q17" s="137"/>
      <c r="R17" s="137"/>
      <c r="S17" s="137"/>
      <c r="T17" s="137"/>
      <c r="U17" s="137"/>
      <c r="V17" s="137"/>
      <c r="W17" s="137"/>
      <c r="X17" s="135"/>
      <c r="Y17" s="37"/>
    </row>
    <row r="18" spans="1:25" ht="15" x14ac:dyDescent="0.25">
      <c r="A18" s="51" t="s">
        <v>111</v>
      </c>
      <c r="B18" s="1"/>
      <c r="C18" s="35"/>
      <c r="D18" s="55" t="s">
        <v>272</v>
      </c>
      <c r="E18"/>
      <c r="F18" s="134">
        <v>129</v>
      </c>
      <c r="G18" s="52"/>
      <c r="H18" s="138"/>
      <c r="I18" s="138"/>
      <c r="J18" s="138"/>
      <c r="K18" s="138"/>
      <c r="L18" s="138"/>
      <c r="M18" s="138"/>
      <c r="N18" s="138"/>
      <c r="O18" s="138"/>
      <c r="P18" s="138"/>
      <c r="Q18" s="138"/>
      <c r="R18" s="138"/>
      <c r="S18" s="138"/>
      <c r="T18" s="138"/>
      <c r="U18" s="138"/>
      <c r="V18" s="138"/>
      <c r="W18" s="138"/>
      <c r="X18" s="135"/>
      <c r="Y18" s="37"/>
    </row>
    <row r="19" spans="1:25" ht="15" x14ac:dyDescent="0.25">
      <c r="A19" s="53" t="s">
        <v>7</v>
      </c>
      <c r="B19" s="1"/>
      <c r="C19" s="35"/>
      <c r="D19" s="55"/>
      <c r="E19"/>
      <c r="F19" t="s">
        <v>273</v>
      </c>
      <c r="H19" s="138"/>
      <c r="I19" s="138"/>
      <c r="J19" s="138"/>
      <c r="K19" s="138"/>
      <c r="L19" s="138"/>
      <c r="M19" s="138"/>
      <c r="N19" s="138"/>
      <c r="O19" s="138"/>
      <c r="P19" s="138"/>
      <c r="Q19" s="138"/>
      <c r="R19" s="138"/>
      <c r="S19" s="138"/>
      <c r="T19" s="138"/>
      <c r="U19" s="138"/>
      <c r="V19" s="138"/>
      <c r="W19" s="138"/>
      <c r="X19" s="135"/>
      <c r="Y19" s="37"/>
    </row>
    <row r="20" spans="1:25" ht="15" x14ac:dyDescent="0.25">
      <c r="A20" s="36"/>
      <c r="B20" s="1" t="s">
        <v>8</v>
      </c>
      <c r="C20" s="35"/>
      <c r="D20" s="54">
        <f>SUMIF(IS!P:P,B20,IS!N:N)</f>
        <v>411855</v>
      </c>
      <c r="E20"/>
      <c r="F20" s="54">
        <f>SUMIFS(Staff!E:E, Staff!I:I, "&gt;0", Staff!B:B, "7000 *")+SUMIFS(Staff!E:E, Staff!I:I, "&gt;0", Staff!B:B, "7300 *")</f>
        <v>4</v>
      </c>
      <c r="G20" s="55"/>
      <c r="H20" s="54">
        <f>SUMIF('IS by month'!$AE:$AE,$B20,'IS by month'!P:P)</f>
        <v>34321.25</v>
      </c>
      <c r="I20" s="54">
        <f>SUMIF('IS by month'!$AE:$AE,$B20,'IS by month'!Q:Q)</f>
        <v>34321.25</v>
      </c>
      <c r="J20" s="54">
        <f>SUMIF('IS by month'!$AE:$AE,$B20,'IS by month'!R:R)</f>
        <v>34321.25</v>
      </c>
      <c r="K20" s="56">
        <f t="shared" ref="K20:K26" si="6">SUM(H20:J20)</f>
        <v>102963.75</v>
      </c>
      <c r="L20" s="54">
        <f>SUMIF('IS by month'!$AE:$AE,$B20,'IS by month'!S:S)</f>
        <v>34321.25</v>
      </c>
      <c r="M20" s="54">
        <f>SUMIF('IS by month'!$AE:$AE,$B20,'IS by month'!T:T)</f>
        <v>34321.25</v>
      </c>
      <c r="N20" s="54">
        <f>SUMIF('IS by month'!$AE:$AE,$B20,'IS by month'!U:U)</f>
        <v>34321.25</v>
      </c>
      <c r="O20" s="56">
        <f t="shared" ref="O20:O26" si="7">SUM(L20:N20)</f>
        <v>102963.75</v>
      </c>
      <c r="P20" s="54">
        <f>SUMIF('IS by month'!$AE:$AE,$B20,'IS by month'!V:V)</f>
        <v>34321.25</v>
      </c>
      <c r="Q20" s="54">
        <f>SUMIF('IS by month'!$AE:$AE,$B20,'IS by month'!W:W)</f>
        <v>34321.25</v>
      </c>
      <c r="R20" s="54">
        <f>SUMIF('IS by month'!$AE:$AE,$B20,'IS by month'!X:X)</f>
        <v>34321.25</v>
      </c>
      <c r="S20" s="56">
        <f t="shared" ref="S20:S26" si="8">SUM(P20:R20)</f>
        <v>102963.75</v>
      </c>
      <c r="T20" s="54">
        <f>SUMIF('IS by month'!$AE:$AE,$B20,'IS by month'!Y:Y)</f>
        <v>34321.25</v>
      </c>
      <c r="U20" s="54">
        <f>SUMIF('IS by month'!$AE:$AE,$B20,'IS by month'!Z:Z)</f>
        <v>34321.25</v>
      </c>
      <c r="V20" s="54">
        <f>SUMIF('IS by month'!$AE:$AE,$B20,'IS by month'!AA:AA)</f>
        <v>34321.25</v>
      </c>
      <c r="W20" s="56">
        <f t="shared" ref="W20:W26" si="9">SUM(T20:V20)</f>
        <v>102963.75</v>
      </c>
      <c r="X20" s="135"/>
      <c r="Y20" s="37">
        <f t="shared" ref="Y20:Y27" si="10">SUM(K20,O20,S20,W20)</f>
        <v>411855</v>
      </c>
    </row>
    <row r="21" spans="1:25" ht="15" x14ac:dyDescent="0.25">
      <c r="A21" s="36"/>
      <c r="B21" s="1" t="s">
        <v>9</v>
      </c>
      <c r="C21" s="35"/>
      <c r="D21" s="54">
        <f>SUMIF(IS!P:P,B21,IS!N:N)</f>
        <v>1475172.8145000001</v>
      </c>
      <c r="E21"/>
      <c r="F21" s="54">
        <f>SUMIFS(Staff!E:E, Staff!I:I, "&gt;0", Staff!B:B, "7010 *")+SUMIFS(Staff!E:E, Staff!I:I, "&gt;0", Staff!B:B, "7012 *")+SUMIFS(Staff!E:E, Staff!I:I, "&gt;0", Staff!B:B, "7013 *")+SUMIFS(Staff!E:E, Staff!I:I, "&gt;0", Staff!B:B, "7014 *")</f>
        <v>17</v>
      </c>
      <c r="G21" s="55"/>
      <c r="H21" s="54">
        <f>SUMIF('IS by month'!$AE:$AE,$B21,'IS by month'!P:P)</f>
        <v>122931.06787500001</v>
      </c>
      <c r="I21" s="54">
        <f>SUMIF('IS by month'!$AE:$AE,$B21,'IS by month'!Q:Q)</f>
        <v>122931.06787500001</v>
      </c>
      <c r="J21" s="54">
        <f>SUMIF('IS by month'!$AE:$AE,$B21,'IS by month'!R:R)</f>
        <v>122931.06787500001</v>
      </c>
      <c r="K21" s="56">
        <f t="shared" si="6"/>
        <v>368793.20362500002</v>
      </c>
      <c r="L21" s="54">
        <f>SUMIF('IS by month'!$AE:$AE,$B21,'IS by month'!S:S)</f>
        <v>122931.06787500001</v>
      </c>
      <c r="M21" s="54">
        <f>SUMIF('IS by month'!$AE:$AE,$B21,'IS by month'!T:T)</f>
        <v>122931.06787500001</v>
      </c>
      <c r="N21" s="54">
        <f>SUMIF('IS by month'!$AE:$AE,$B21,'IS by month'!U:U)</f>
        <v>122931.06787500001</v>
      </c>
      <c r="O21" s="56">
        <f t="shared" si="7"/>
        <v>368793.20362500002</v>
      </c>
      <c r="P21" s="54">
        <f>SUMIF('IS by month'!$AE:$AE,$B21,'IS by month'!V:V)</f>
        <v>122931.06787500001</v>
      </c>
      <c r="Q21" s="54">
        <f>SUMIF('IS by month'!$AE:$AE,$B21,'IS by month'!W:W)</f>
        <v>122931.06787500001</v>
      </c>
      <c r="R21" s="54">
        <f>SUMIF('IS by month'!$AE:$AE,$B21,'IS by month'!X:X)</f>
        <v>122931.06787500001</v>
      </c>
      <c r="S21" s="56">
        <f t="shared" si="8"/>
        <v>368793.20362500002</v>
      </c>
      <c r="T21" s="54">
        <f>SUMIF('IS by month'!$AE:$AE,$B21,'IS by month'!Y:Y)</f>
        <v>122931.06787500001</v>
      </c>
      <c r="U21" s="54">
        <f>SUMIF('IS by month'!$AE:$AE,$B21,'IS by month'!Z:Z)</f>
        <v>122931.06787500001</v>
      </c>
      <c r="V21" s="54">
        <f>SUMIF('IS by month'!$AE:$AE,$B21,'IS by month'!AA:AA)</f>
        <v>122931.06787500001</v>
      </c>
      <c r="W21" s="56">
        <f t="shared" si="9"/>
        <v>368793.20362500002</v>
      </c>
      <c r="X21" s="135"/>
      <c r="Y21" s="37">
        <f t="shared" si="10"/>
        <v>1475172.8145000001</v>
      </c>
    </row>
    <row r="22" spans="1:25" ht="15" x14ac:dyDescent="0.25">
      <c r="A22" s="36"/>
      <c r="B22" s="1" t="s">
        <v>10</v>
      </c>
      <c r="C22" s="35"/>
      <c r="D22" s="54">
        <f>SUMIF(IS!P:P,B22,IS!N:N)</f>
        <v>558634.83624999993</v>
      </c>
      <c r="E22"/>
      <c r="F22" s="54">
        <f>SUMIFS(Staff!E:E, Staff!I:I, "&gt;0", Staff!B:B, "7011 *")</f>
        <v>9</v>
      </c>
      <c r="G22" s="55"/>
      <c r="H22" s="54">
        <f>SUMIF('IS by month'!$AE:$AE,$B22,'IS by month'!P:P)</f>
        <v>46552.903020833328</v>
      </c>
      <c r="I22" s="54">
        <f>SUMIF('IS by month'!$AE:$AE,$B22,'IS by month'!Q:Q)</f>
        <v>46552.903020833328</v>
      </c>
      <c r="J22" s="54">
        <f>SUMIF('IS by month'!$AE:$AE,$B22,'IS by month'!R:R)</f>
        <v>46552.903020833328</v>
      </c>
      <c r="K22" s="56">
        <f t="shared" si="6"/>
        <v>139658.70906249998</v>
      </c>
      <c r="L22" s="54">
        <f>SUMIF('IS by month'!$AE:$AE,$B22,'IS by month'!S:S)</f>
        <v>46552.903020833328</v>
      </c>
      <c r="M22" s="54">
        <f>SUMIF('IS by month'!$AE:$AE,$B22,'IS by month'!T:T)</f>
        <v>46552.903020833328</v>
      </c>
      <c r="N22" s="54">
        <f>SUMIF('IS by month'!$AE:$AE,$B22,'IS by month'!U:U)</f>
        <v>46552.903020833328</v>
      </c>
      <c r="O22" s="56">
        <f t="shared" si="7"/>
        <v>139658.70906249998</v>
      </c>
      <c r="P22" s="54">
        <f>SUMIF('IS by month'!$AE:$AE,$B22,'IS by month'!V:V)</f>
        <v>46552.903020833328</v>
      </c>
      <c r="Q22" s="54">
        <f>SUMIF('IS by month'!$AE:$AE,$B22,'IS by month'!W:W)</f>
        <v>46552.903020833328</v>
      </c>
      <c r="R22" s="54">
        <f>SUMIF('IS by month'!$AE:$AE,$B22,'IS by month'!X:X)</f>
        <v>46552.903020833328</v>
      </c>
      <c r="S22" s="56">
        <f t="shared" si="8"/>
        <v>139658.70906249998</v>
      </c>
      <c r="T22" s="54">
        <f>SUMIF('IS by month'!$AE:$AE,$B22,'IS by month'!Y:Y)</f>
        <v>46552.903020833328</v>
      </c>
      <c r="U22" s="54">
        <f>SUMIF('IS by month'!$AE:$AE,$B22,'IS by month'!Z:Z)</f>
        <v>46552.903020833328</v>
      </c>
      <c r="V22" s="54">
        <f>SUMIF('IS by month'!$AE:$AE,$B22,'IS by month'!AA:AA)</f>
        <v>46552.903020833328</v>
      </c>
      <c r="W22" s="56">
        <f t="shared" si="9"/>
        <v>139658.70906249998</v>
      </c>
      <c r="X22" s="135"/>
      <c r="Y22" s="37">
        <f t="shared" si="10"/>
        <v>558634.83624999993</v>
      </c>
    </row>
    <row r="23" spans="1:25" ht="15" x14ac:dyDescent="0.25">
      <c r="A23" s="36"/>
      <c r="B23" s="1" t="s">
        <v>11</v>
      </c>
      <c r="C23" s="35"/>
      <c r="D23" s="54">
        <f>SUMIF(IS!P:P,B23,IS!N:N)</f>
        <v>2533640.375</v>
      </c>
      <c r="E23"/>
      <c r="F23" s="54">
        <f>SUMIFS(Staff!E:E, Staff!I:I, "&gt;0", Staff!B:B, "7020 *")+SUMIFS(Staff!E:E, Staff!I:I, "&gt;0", Staff!B:B, "7030 *")+SUMIFS(Staff!E:E, Staff!I:I, "&gt;0", Staff!B:B, "7100 *")+SUMIFS(Staff!E:E, Staff!I:I, "&gt;0", Staff!B:B, "7110 *")</f>
        <v>53</v>
      </c>
      <c r="G23" s="55"/>
      <c r="H23" s="54">
        <f>SUMIF('IS by month'!$AE:$AE,$B23,'IS by month'!P:P)</f>
        <v>211136.69791666666</v>
      </c>
      <c r="I23" s="54">
        <f>SUMIF('IS by month'!$AE:$AE,$B23,'IS by month'!Q:Q)</f>
        <v>211136.69791666666</v>
      </c>
      <c r="J23" s="54">
        <f>SUMIF('IS by month'!$AE:$AE,$B23,'IS by month'!R:R)</f>
        <v>211136.69791666666</v>
      </c>
      <c r="K23" s="56">
        <f t="shared" si="6"/>
        <v>633410.09375</v>
      </c>
      <c r="L23" s="54">
        <f>SUMIF('IS by month'!$AE:$AE,$B23,'IS by month'!S:S)</f>
        <v>211136.69791666666</v>
      </c>
      <c r="M23" s="54">
        <f>SUMIF('IS by month'!$AE:$AE,$B23,'IS by month'!T:T)</f>
        <v>211136.69791666666</v>
      </c>
      <c r="N23" s="54">
        <f>SUMIF('IS by month'!$AE:$AE,$B23,'IS by month'!U:U)</f>
        <v>211136.69791666666</v>
      </c>
      <c r="O23" s="56">
        <f t="shared" si="7"/>
        <v>633410.09375</v>
      </c>
      <c r="P23" s="54">
        <f>SUMIF('IS by month'!$AE:$AE,$B23,'IS by month'!V:V)</f>
        <v>211136.69791666666</v>
      </c>
      <c r="Q23" s="54">
        <f>SUMIF('IS by month'!$AE:$AE,$B23,'IS by month'!W:W)</f>
        <v>211136.69791666666</v>
      </c>
      <c r="R23" s="54">
        <f>SUMIF('IS by month'!$AE:$AE,$B23,'IS by month'!X:X)</f>
        <v>211136.69791666666</v>
      </c>
      <c r="S23" s="56">
        <f t="shared" si="8"/>
        <v>633410.09375</v>
      </c>
      <c r="T23" s="54">
        <f>SUMIF('IS by month'!$AE:$AE,$B23,'IS by month'!Y:Y)</f>
        <v>211136.69791666666</v>
      </c>
      <c r="U23" s="54">
        <f>SUMIF('IS by month'!$AE:$AE,$B23,'IS by month'!Z:Z)</f>
        <v>211136.69791666666</v>
      </c>
      <c r="V23" s="54">
        <f>SUMIF('IS by month'!$AE:$AE,$B23,'IS by month'!AA:AA)</f>
        <v>211136.69791666666</v>
      </c>
      <c r="W23" s="56">
        <f t="shared" si="9"/>
        <v>633410.09375</v>
      </c>
      <c r="X23" s="135"/>
      <c r="Y23" s="37">
        <f t="shared" si="10"/>
        <v>2533640.375</v>
      </c>
    </row>
    <row r="24" spans="1:25" ht="15" x14ac:dyDescent="0.25">
      <c r="A24" s="36"/>
      <c r="B24" s="1" t="s">
        <v>12</v>
      </c>
      <c r="C24" s="35"/>
      <c r="D24" s="54">
        <f>SUMIF(IS!P:P,B24,IS!N:N)</f>
        <v>976749.10999999987</v>
      </c>
      <c r="E24"/>
      <c r="F24" s="54">
        <f>SUMIFS(Staff!E:E, Staff!I:I, "&gt;0", Staff!B:B, "7130 *")+SUMIFS(Staff!E:E, Staff!I:I, "&gt;0", Staff!B:B, "7131 *")+SUMIFS(Staff!E:E, Staff!I:I, "&gt;0", Staff!B:B, "7140 *")+SUMIFS(Staff!E:E, Staff!I:I, "&gt;0", Staff!B:B, "7150 *")</f>
        <v>10</v>
      </c>
      <c r="G24" s="55"/>
      <c r="H24" s="54">
        <f>SUMIF('IS by month'!$AE:$AE,$B24,'IS by month'!P:P)</f>
        <v>81395.759166666641</v>
      </c>
      <c r="I24" s="54">
        <f>SUMIF('IS by month'!$AE:$AE,$B24,'IS by month'!Q:Q)</f>
        <v>81395.759166666641</v>
      </c>
      <c r="J24" s="54">
        <f>SUMIF('IS by month'!$AE:$AE,$B24,'IS by month'!R:R)</f>
        <v>81395.759166666641</v>
      </c>
      <c r="K24" s="56">
        <f t="shared" si="6"/>
        <v>244187.27749999991</v>
      </c>
      <c r="L24" s="54">
        <f>SUMIF('IS by month'!$AE:$AE,$B24,'IS by month'!S:S)</f>
        <v>81395.759166666641</v>
      </c>
      <c r="M24" s="54">
        <f>SUMIF('IS by month'!$AE:$AE,$B24,'IS by month'!T:T)</f>
        <v>81395.759166666641</v>
      </c>
      <c r="N24" s="54">
        <f>SUMIF('IS by month'!$AE:$AE,$B24,'IS by month'!U:U)</f>
        <v>81395.759166666641</v>
      </c>
      <c r="O24" s="56">
        <f t="shared" si="7"/>
        <v>244187.27749999991</v>
      </c>
      <c r="P24" s="54">
        <f>SUMIF('IS by month'!$AE:$AE,$B24,'IS by month'!V:V)</f>
        <v>81395.759166666641</v>
      </c>
      <c r="Q24" s="54">
        <f>SUMIF('IS by month'!$AE:$AE,$B24,'IS by month'!W:W)</f>
        <v>81395.759166666641</v>
      </c>
      <c r="R24" s="54">
        <f>SUMIF('IS by month'!$AE:$AE,$B24,'IS by month'!X:X)</f>
        <v>81395.759166666641</v>
      </c>
      <c r="S24" s="56">
        <f t="shared" si="8"/>
        <v>244187.27749999991</v>
      </c>
      <c r="T24" s="54">
        <f>SUMIF('IS by month'!$AE:$AE,$B24,'IS by month'!Y:Y)</f>
        <v>81395.759166666641</v>
      </c>
      <c r="U24" s="54">
        <f>SUMIF('IS by month'!$AE:$AE,$B24,'IS by month'!Z:Z)</f>
        <v>81395.759166666641</v>
      </c>
      <c r="V24" s="54">
        <f>SUMIF('IS by month'!$AE:$AE,$B24,'IS by month'!AA:AA)</f>
        <v>81395.759166666641</v>
      </c>
      <c r="W24" s="56">
        <f t="shared" si="9"/>
        <v>244187.27749999991</v>
      </c>
      <c r="X24" s="135"/>
      <c r="Y24" s="37">
        <f t="shared" si="10"/>
        <v>976749.10999999964</v>
      </c>
    </row>
    <row r="25" spans="1:25" ht="15" x14ac:dyDescent="0.25">
      <c r="A25" s="36"/>
      <c r="B25" s="1" t="s">
        <v>120</v>
      </c>
      <c r="C25" s="35"/>
      <c r="D25" s="54">
        <f>SUMIF(IS!P:P,B25,IS!N:N)</f>
        <v>0</v>
      </c>
      <c r="E25"/>
      <c r="F25" s="54">
        <f>F18-SUM(F20:F24)</f>
        <v>36</v>
      </c>
      <c r="G25" s="55"/>
      <c r="H25" s="54">
        <f>SUMIF('IS by month'!$AE:$AE,$B25,'IS by month'!P:P)</f>
        <v>0</v>
      </c>
      <c r="I25" s="54">
        <f>SUMIF('IS by month'!$AE:$AE,$B25,'IS by month'!Q:Q)</f>
        <v>0</v>
      </c>
      <c r="J25" s="54">
        <f>SUMIF('IS by month'!$AE:$AE,$B25,'IS by month'!R:R)</f>
        <v>0</v>
      </c>
      <c r="K25" s="56">
        <f t="shared" si="6"/>
        <v>0</v>
      </c>
      <c r="L25" s="54">
        <f>SUMIF('IS by month'!$AE:$AE,$B25,'IS by month'!S:S)</f>
        <v>0</v>
      </c>
      <c r="M25" s="54">
        <f>SUMIF('IS by month'!$AE:$AE,$B25,'IS by month'!T:T)</f>
        <v>0</v>
      </c>
      <c r="N25" s="54">
        <f>SUMIF('IS by month'!$AE:$AE,$B25,'IS by month'!U:U)</f>
        <v>0</v>
      </c>
      <c r="O25" s="56">
        <f t="shared" si="7"/>
        <v>0</v>
      </c>
      <c r="P25" s="54">
        <f>SUMIF('IS by month'!$AE:$AE,$B25,'IS by month'!V:V)</f>
        <v>0</v>
      </c>
      <c r="Q25" s="54">
        <f>SUMIF('IS by month'!$AE:$AE,$B25,'IS by month'!W:W)</f>
        <v>0</v>
      </c>
      <c r="R25" s="54">
        <f>SUMIF('IS by month'!$AE:$AE,$B25,'IS by month'!X:X)</f>
        <v>0</v>
      </c>
      <c r="S25" s="56">
        <f t="shared" si="8"/>
        <v>0</v>
      </c>
      <c r="T25" s="54">
        <f>SUMIF('IS by month'!$AE:$AE,$B25,'IS by month'!Y:Y)</f>
        <v>0</v>
      </c>
      <c r="U25" s="54">
        <f>SUMIF('IS by month'!$AE:$AE,$B25,'IS by month'!Z:Z)</f>
        <v>0</v>
      </c>
      <c r="V25" s="54">
        <f>SUMIF('IS by month'!$AE:$AE,$B25,'IS by month'!AA:AA)</f>
        <v>0</v>
      </c>
      <c r="W25" s="56">
        <f t="shared" si="9"/>
        <v>0</v>
      </c>
      <c r="X25" s="135"/>
      <c r="Y25" s="37">
        <f t="shared" si="10"/>
        <v>0</v>
      </c>
    </row>
    <row r="26" spans="1:25" x14ac:dyDescent="0.2">
      <c r="A26" s="36"/>
      <c r="B26" s="1" t="s">
        <v>121</v>
      </c>
      <c r="C26" s="35"/>
      <c r="D26" s="54">
        <f>SUMIF(IS!P:P,B26,IS!N:N)</f>
        <v>1338168.361464015</v>
      </c>
      <c r="E26" s="55"/>
      <c r="F26" s="133" t="s">
        <v>265</v>
      </c>
      <c r="G26" s="55"/>
      <c r="H26" s="54">
        <f>SUMIF('IS by month'!$AE:$AE,$B26,'IS by month'!P:P)</f>
        <v>111514.03012200123</v>
      </c>
      <c r="I26" s="54">
        <f>SUMIF('IS by month'!$AE:$AE,$B26,'IS by month'!Q:Q)</f>
        <v>111514.03012200123</v>
      </c>
      <c r="J26" s="54">
        <f>SUMIF('IS by month'!$AE:$AE,$B26,'IS by month'!R:R)</f>
        <v>111514.03012200123</v>
      </c>
      <c r="K26" s="56">
        <f t="shared" si="6"/>
        <v>334542.09036600369</v>
      </c>
      <c r="L26" s="54">
        <f>SUMIF('IS by month'!$AE:$AE,$B26,'IS by month'!S:S)</f>
        <v>111514.03012200123</v>
      </c>
      <c r="M26" s="54">
        <f>SUMIF('IS by month'!$AE:$AE,$B26,'IS by month'!T:T)</f>
        <v>111514.03012200123</v>
      </c>
      <c r="N26" s="54">
        <f>SUMIF('IS by month'!$AE:$AE,$B26,'IS by month'!U:U)</f>
        <v>111514.03012200123</v>
      </c>
      <c r="O26" s="56">
        <f t="shared" si="7"/>
        <v>334542.09036600369</v>
      </c>
      <c r="P26" s="54">
        <f>SUMIF('IS by month'!$AE:$AE,$B26,'IS by month'!V:V)</f>
        <v>111514.03012200123</v>
      </c>
      <c r="Q26" s="54">
        <f>SUMIF('IS by month'!$AE:$AE,$B26,'IS by month'!W:W)</f>
        <v>111514.03012200123</v>
      </c>
      <c r="R26" s="54">
        <f>SUMIF('IS by month'!$AE:$AE,$B26,'IS by month'!X:X)</f>
        <v>111514.03012200123</v>
      </c>
      <c r="S26" s="56">
        <f t="shared" si="8"/>
        <v>334542.09036600369</v>
      </c>
      <c r="T26" s="54">
        <f>SUMIF('IS by month'!$AE:$AE,$B26,'IS by month'!Y:Y)</f>
        <v>111514.03012200123</v>
      </c>
      <c r="U26" s="54">
        <f>SUMIF('IS by month'!$AE:$AE,$B26,'IS by month'!Z:Z)</f>
        <v>111514.03012200123</v>
      </c>
      <c r="V26" s="54">
        <f>SUMIF('IS by month'!$AE:$AE,$B26,'IS by month'!AA:AA)</f>
        <v>111514.03012200123</v>
      </c>
      <c r="W26" s="56">
        <f t="shared" si="9"/>
        <v>334542.09036600369</v>
      </c>
      <c r="X26" s="135"/>
      <c r="Y26" s="38">
        <f t="shared" si="10"/>
        <v>1338168.3614640147</v>
      </c>
    </row>
    <row r="27" spans="1:25" x14ac:dyDescent="0.2">
      <c r="A27" s="1"/>
      <c r="B27" s="46" t="s">
        <v>13</v>
      </c>
      <c r="C27" s="35"/>
      <c r="D27" s="114">
        <f>SUM(D20:D26)</f>
        <v>7294220.4972140146</v>
      </c>
      <c r="E27" s="63"/>
      <c r="F27" s="61">
        <f>SUM(F26:F26)</f>
        <v>0</v>
      </c>
      <c r="G27" s="63"/>
      <c r="H27" s="114">
        <f>SUM(H20:H26)</f>
        <v>607851.70810116781</v>
      </c>
      <c r="I27" s="114">
        <f>SUM(I20:I26)</f>
        <v>607851.70810116781</v>
      </c>
      <c r="J27" s="114">
        <f>SUM(J20:J26)</f>
        <v>607851.70810116781</v>
      </c>
      <c r="K27" s="114">
        <f>SUM(H27:J27)</f>
        <v>1823555.1243035034</v>
      </c>
      <c r="L27" s="114">
        <f>SUM(L20:L26)</f>
        <v>607851.70810116781</v>
      </c>
      <c r="M27" s="114">
        <f>SUM(M20:M26)</f>
        <v>607851.70810116781</v>
      </c>
      <c r="N27" s="114">
        <f>SUM(N20:N26)</f>
        <v>607851.70810116781</v>
      </c>
      <c r="O27" s="114">
        <f>SUM(L27:N27)</f>
        <v>1823555.1243035034</v>
      </c>
      <c r="P27" s="114">
        <f>SUM(P20:P26)</f>
        <v>607851.70810116781</v>
      </c>
      <c r="Q27" s="114">
        <f>SUM(Q20:Q26)</f>
        <v>607851.70810116781</v>
      </c>
      <c r="R27" s="114">
        <f>SUM(R20:R26)</f>
        <v>607851.70810116781</v>
      </c>
      <c r="S27" s="114">
        <f>SUM(P27:R27)</f>
        <v>1823555.1243035034</v>
      </c>
      <c r="T27" s="114">
        <f>SUM(T20:T26)</f>
        <v>607851.70810116781</v>
      </c>
      <c r="U27" s="114">
        <f>SUM(U20:U26)</f>
        <v>607851.70810116781</v>
      </c>
      <c r="V27" s="114">
        <f>SUM(V20:V26)</f>
        <v>607851.70810116781</v>
      </c>
      <c r="W27" s="114">
        <f>SUM(T27:V27)</f>
        <v>1823555.1243035034</v>
      </c>
      <c r="X27" s="136"/>
      <c r="Y27" s="111">
        <f t="shared" si="10"/>
        <v>7294220.4972140137</v>
      </c>
    </row>
    <row r="28" spans="1:25" x14ac:dyDescent="0.2">
      <c r="A28" s="1"/>
      <c r="C28" s="35"/>
      <c r="D28" s="116"/>
      <c r="E28" s="50"/>
      <c r="F28" s="50"/>
      <c r="G28" s="50"/>
      <c r="H28" s="48"/>
      <c r="I28" s="48"/>
      <c r="J28" s="48"/>
      <c r="K28" s="48"/>
      <c r="L28" s="48"/>
      <c r="M28" s="48"/>
      <c r="N28" s="48"/>
      <c r="O28" s="48"/>
      <c r="P28" s="48"/>
      <c r="Q28" s="48"/>
      <c r="R28" s="48"/>
      <c r="S28" s="48"/>
      <c r="T28" s="48"/>
      <c r="U28" s="48"/>
      <c r="V28" s="48"/>
      <c r="W28" s="48"/>
      <c r="X28" s="135"/>
      <c r="Y28" s="37"/>
    </row>
    <row r="29" spans="1:25" ht="13.5" x14ac:dyDescent="0.25">
      <c r="A29" s="53" t="s">
        <v>14</v>
      </c>
      <c r="B29" s="1"/>
      <c r="C29" s="35"/>
      <c r="D29" s="55"/>
      <c r="F29" s="1"/>
      <c r="H29" s="138"/>
      <c r="I29" s="138"/>
      <c r="J29" s="138"/>
      <c r="K29" s="138"/>
      <c r="L29" s="138"/>
      <c r="M29" s="138"/>
      <c r="N29" s="138"/>
      <c r="O29" s="138"/>
      <c r="P29" s="138"/>
      <c r="Q29" s="138"/>
      <c r="R29" s="138"/>
      <c r="S29" s="138"/>
      <c r="T29" s="138"/>
      <c r="U29" s="138"/>
      <c r="V29" s="138"/>
      <c r="W29" s="138"/>
      <c r="X29" s="135"/>
      <c r="Y29" s="37"/>
    </row>
    <row r="30" spans="1:25" x14ac:dyDescent="0.2">
      <c r="A30" s="36"/>
      <c r="B30" s="1" t="s">
        <v>122</v>
      </c>
      <c r="C30" s="35"/>
      <c r="D30" s="54">
        <f>SUMIF(IS!P:P,B30,IS!N:N)</f>
        <v>177942.23071153846</v>
      </c>
      <c r="E30" s="55"/>
      <c r="F30" s="55"/>
      <c r="G30" s="55"/>
      <c r="H30" s="54">
        <f>SUMIF('IS by month'!$AE:$AE,$B30,'IS by month'!P:P)</f>
        <v>14828.519225961538</v>
      </c>
      <c r="I30" s="54">
        <f>SUMIF('IS by month'!$AE:$AE,$B30,'IS by month'!Q:Q)</f>
        <v>14828.519225961538</v>
      </c>
      <c r="J30" s="54">
        <f>SUMIF('IS by month'!$AE:$AE,$B30,'IS by month'!R:R)</f>
        <v>14828.519225961538</v>
      </c>
      <c r="K30" s="56">
        <f t="shared" ref="K30:K35" si="11">SUM(H30:J30)</f>
        <v>44485.557677884615</v>
      </c>
      <c r="L30" s="54">
        <f>SUMIF('IS by month'!$AE:$AE,$B30,'IS by month'!S:S)</f>
        <v>14828.519225961538</v>
      </c>
      <c r="M30" s="54">
        <f>SUMIF('IS by month'!$AE:$AE,$B30,'IS by month'!T:T)</f>
        <v>14828.519225961538</v>
      </c>
      <c r="N30" s="54">
        <f>SUMIF('IS by month'!$AE:$AE,$B30,'IS by month'!U:U)</f>
        <v>14828.519225961538</v>
      </c>
      <c r="O30" s="56">
        <f t="shared" ref="O30:O35" si="12">SUM(L30:N30)</f>
        <v>44485.557677884615</v>
      </c>
      <c r="P30" s="54">
        <f>SUMIF('IS by month'!$AE:$AE,$B30,'IS by month'!V:V)</f>
        <v>14828.519225961538</v>
      </c>
      <c r="Q30" s="54">
        <f>SUMIF('IS by month'!$AE:$AE,$B30,'IS by month'!W:W)</f>
        <v>14828.519225961538</v>
      </c>
      <c r="R30" s="54">
        <f>SUMIF('IS by month'!$AE:$AE,$B30,'IS by month'!X:X)</f>
        <v>14828.519225961538</v>
      </c>
      <c r="S30" s="56">
        <f t="shared" ref="S30:S35" si="13">SUM(P30:R30)</f>
        <v>44485.557677884615</v>
      </c>
      <c r="T30" s="54">
        <f>SUMIF('IS by month'!$AE:$AE,$B30,'IS by month'!Y:Y)</f>
        <v>14828.519225961538</v>
      </c>
      <c r="U30" s="54">
        <f>SUMIF('IS by month'!$AE:$AE,$B30,'IS by month'!Z:Z)</f>
        <v>14828.519225961538</v>
      </c>
      <c r="V30" s="54">
        <f>SUMIF('IS by month'!$AE:$AE,$B30,'IS by month'!AA:AA)</f>
        <v>14828.519225961538</v>
      </c>
      <c r="W30" s="56">
        <f t="shared" ref="W30:W35" si="14">SUM(T30:V30)</f>
        <v>44485.557677884615</v>
      </c>
      <c r="X30" s="135"/>
      <c r="Y30" s="37">
        <f t="shared" ref="Y30:Y35" si="15">SUM(K30,O30,S30,W30)</f>
        <v>177942.23071153846</v>
      </c>
    </row>
    <row r="31" spans="1:25" x14ac:dyDescent="0.2">
      <c r="A31" s="36"/>
      <c r="B31" s="1" t="s">
        <v>123</v>
      </c>
      <c r="C31" s="35"/>
      <c r="D31" s="54">
        <f>SUMIF(IS!P:P,B31,IS!N:N)</f>
        <v>82698.050400000007</v>
      </c>
      <c r="E31" s="55"/>
      <c r="F31" s="55"/>
      <c r="G31" s="55"/>
      <c r="H31" s="54">
        <f>SUMIF('IS by month'!$AE:$AE,$B31,'IS by month'!P:P)</f>
        <v>6891.5042000000003</v>
      </c>
      <c r="I31" s="54">
        <f>SUMIF('IS by month'!$AE:$AE,$B31,'IS by month'!Q:Q)</f>
        <v>6891.5042000000003</v>
      </c>
      <c r="J31" s="54">
        <f>SUMIF('IS by month'!$AE:$AE,$B31,'IS by month'!R:R)</f>
        <v>6891.5042000000003</v>
      </c>
      <c r="K31" s="56">
        <f t="shared" si="11"/>
        <v>20674.512600000002</v>
      </c>
      <c r="L31" s="54">
        <f>SUMIF('IS by month'!$AE:$AE,$B31,'IS by month'!S:S)</f>
        <v>6891.5042000000003</v>
      </c>
      <c r="M31" s="54">
        <f>SUMIF('IS by month'!$AE:$AE,$B31,'IS by month'!T:T)</f>
        <v>6891.5042000000003</v>
      </c>
      <c r="N31" s="54">
        <f>SUMIF('IS by month'!$AE:$AE,$B31,'IS by month'!U:U)</f>
        <v>6891.5042000000003</v>
      </c>
      <c r="O31" s="56">
        <f t="shared" si="12"/>
        <v>20674.512600000002</v>
      </c>
      <c r="P31" s="54">
        <f>SUMIF('IS by month'!$AE:$AE,$B31,'IS by month'!V:V)</f>
        <v>6891.5042000000003</v>
      </c>
      <c r="Q31" s="54">
        <f>SUMIF('IS by month'!$AE:$AE,$B31,'IS by month'!W:W)</f>
        <v>6891.5042000000003</v>
      </c>
      <c r="R31" s="54">
        <f>SUMIF('IS by month'!$AE:$AE,$B31,'IS by month'!X:X)</f>
        <v>6891.5042000000003</v>
      </c>
      <c r="S31" s="56">
        <f t="shared" si="13"/>
        <v>20674.512600000002</v>
      </c>
      <c r="T31" s="54">
        <f>SUMIF('IS by month'!$AE:$AE,$B31,'IS by month'!Y:Y)</f>
        <v>6891.5042000000003</v>
      </c>
      <c r="U31" s="54">
        <f>SUMIF('IS by month'!$AE:$AE,$B31,'IS by month'!Z:Z)</f>
        <v>6891.5042000000003</v>
      </c>
      <c r="V31" s="54">
        <f>SUMIF('IS by month'!$AE:$AE,$B31,'IS by month'!AA:AA)</f>
        <v>6891.5042000000003</v>
      </c>
      <c r="W31" s="56">
        <f t="shared" si="14"/>
        <v>20674.512600000002</v>
      </c>
      <c r="X31" s="135"/>
      <c r="Y31" s="37">
        <f t="shared" si="15"/>
        <v>82698.050400000007</v>
      </c>
    </row>
    <row r="32" spans="1:25" x14ac:dyDescent="0.2">
      <c r="A32" s="36"/>
      <c r="B32" s="1" t="s">
        <v>15</v>
      </c>
      <c r="C32" s="35"/>
      <c r="D32" s="54">
        <f>SUMIF(IS!P:P,B32,IS!N:N)</f>
        <v>360257.71921733348</v>
      </c>
      <c r="E32" s="55"/>
      <c r="F32" s="55"/>
      <c r="G32" s="55"/>
      <c r="H32" s="54">
        <f>SUMIF('IS by month'!$AE:$AE,$B32,'IS by month'!P:P)</f>
        <v>30021.476601444454</v>
      </c>
      <c r="I32" s="54">
        <f>SUMIF('IS by month'!$AE:$AE,$B32,'IS by month'!Q:Q)</f>
        <v>30021.476601444454</v>
      </c>
      <c r="J32" s="54">
        <f>SUMIF('IS by month'!$AE:$AE,$B32,'IS by month'!R:R)</f>
        <v>30021.476601444454</v>
      </c>
      <c r="K32" s="56">
        <f t="shared" si="11"/>
        <v>90064.429804333369</v>
      </c>
      <c r="L32" s="54">
        <f>SUMIF('IS by month'!$AE:$AE,$B32,'IS by month'!S:S)</f>
        <v>30021.476601444454</v>
      </c>
      <c r="M32" s="54">
        <f>SUMIF('IS by month'!$AE:$AE,$B32,'IS by month'!T:T)</f>
        <v>30021.476601444454</v>
      </c>
      <c r="N32" s="54">
        <f>SUMIF('IS by month'!$AE:$AE,$B32,'IS by month'!U:U)</f>
        <v>30021.476601444454</v>
      </c>
      <c r="O32" s="56">
        <f t="shared" si="12"/>
        <v>90064.429804333369</v>
      </c>
      <c r="P32" s="54">
        <f>SUMIF('IS by month'!$AE:$AE,$B32,'IS by month'!V:V)</f>
        <v>30021.476601444454</v>
      </c>
      <c r="Q32" s="54">
        <f>SUMIF('IS by month'!$AE:$AE,$B32,'IS by month'!W:W)</f>
        <v>30021.476601444454</v>
      </c>
      <c r="R32" s="54">
        <f>SUMIF('IS by month'!$AE:$AE,$B32,'IS by month'!X:X)</f>
        <v>30021.476601444454</v>
      </c>
      <c r="S32" s="56">
        <f t="shared" si="13"/>
        <v>90064.429804333369</v>
      </c>
      <c r="T32" s="54">
        <f>SUMIF('IS by month'!$AE:$AE,$B32,'IS by month'!Y:Y)</f>
        <v>30021.476601444454</v>
      </c>
      <c r="U32" s="54">
        <f>SUMIF('IS by month'!$AE:$AE,$B32,'IS by month'!Z:Z)</f>
        <v>30021.476601444454</v>
      </c>
      <c r="V32" s="54">
        <f>SUMIF('IS by month'!$AE:$AE,$B32,'IS by month'!AA:AA)</f>
        <v>30021.476601444454</v>
      </c>
      <c r="W32" s="56">
        <f t="shared" si="14"/>
        <v>90064.429804333369</v>
      </c>
      <c r="X32" s="135"/>
      <c r="Y32" s="37">
        <f t="shared" si="15"/>
        <v>360257.71921733348</v>
      </c>
    </row>
    <row r="33" spans="1:25" x14ac:dyDescent="0.2">
      <c r="A33" s="36"/>
      <c r="B33" s="36" t="s">
        <v>28</v>
      </c>
      <c r="C33" s="35"/>
      <c r="D33" s="54">
        <f>SUMIF(IS!P:P,B33,IS!N:N)</f>
        <v>99249.733679000667</v>
      </c>
      <c r="E33" s="55"/>
      <c r="F33" s="55"/>
      <c r="G33" s="55"/>
      <c r="H33" s="54">
        <f>SUMIF('IS by month'!$AE:$AE,$B33,'IS by month'!P:P)</f>
        <v>8270.8111399167228</v>
      </c>
      <c r="I33" s="54">
        <f>SUMIF('IS by month'!$AE:$AE,$B33,'IS by month'!Q:Q)</f>
        <v>8270.8111399167228</v>
      </c>
      <c r="J33" s="54">
        <f>SUMIF('IS by month'!$AE:$AE,$B33,'IS by month'!R:R)</f>
        <v>8270.8111399167228</v>
      </c>
      <c r="K33" s="56">
        <f t="shared" si="11"/>
        <v>24812.433419750167</v>
      </c>
      <c r="L33" s="54">
        <f>SUMIF('IS by month'!$AE:$AE,$B33,'IS by month'!S:S)</f>
        <v>8270.8111399167228</v>
      </c>
      <c r="M33" s="54">
        <f>SUMIF('IS by month'!$AE:$AE,$B33,'IS by month'!T:T)</f>
        <v>8270.8111399167228</v>
      </c>
      <c r="N33" s="54">
        <f>SUMIF('IS by month'!$AE:$AE,$B33,'IS by month'!U:U)</f>
        <v>8270.8111399167228</v>
      </c>
      <c r="O33" s="56">
        <f t="shared" si="12"/>
        <v>24812.433419750167</v>
      </c>
      <c r="P33" s="54">
        <f>SUMIF('IS by month'!$AE:$AE,$B33,'IS by month'!V:V)</f>
        <v>8270.8111399167228</v>
      </c>
      <c r="Q33" s="54">
        <f>SUMIF('IS by month'!$AE:$AE,$B33,'IS by month'!W:W)</f>
        <v>8270.8111399167228</v>
      </c>
      <c r="R33" s="54">
        <f>SUMIF('IS by month'!$AE:$AE,$B33,'IS by month'!X:X)</f>
        <v>8270.8111399167228</v>
      </c>
      <c r="S33" s="56">
        <f t="shared" si="13"/>
        <v>24812.433419750167</v>
      </c>
      <c r="T33" s="54">
        <f>SUMIF('IS by month'!$AE:$AE,$B33,'IS by month'!Y:Y)</f>
        <v>8270.8111399167228</v>
      </c>
      <c r="U33" s="54">
        <f>SUMIF('IS by month'!$AE:$AE,$B33,'IS by month'!Z:Z)</f>
        <v>8270.8111399167228</v>
      </c>
      <c r="V33" s="54">
        <f>SUMIF('IS by month'!$AE:$AE,$B33,'IS by month'!AA:AA)</f>
        <v>8270.8111399167228</v>
      </c>
      <c r="W33" s="56">
        <f t="shared" si="14"/>
        <v>24812.433419750167</v>
      </c>
      <c r="X33" s="135"/>
      <c r="Y33" s="37">
        <f>SUM(K33,O33,S33,W33)</f>
        <v>99249.733679000667</v>
      </c>
    </row>
    <row r="34" spans="1:25" x14ac:dyDescent="0.2">
      <c r="A34" s="36"/>
      <c r="B34" s="1" t="s">
        <v>124</v>
      </c>
      <c r="C34" s="35"/>
      <c r="D34" s="54">
        <f>SUMIF(IS!P:P,B34,IS!N:N)</f>
        <v>350808.71427434287</v>
      </c>
      <c r="E34" s="55"/>
      <c r="F34" s="55"/>
      <c r="G34" s="55"/>
      <c r="H34" s="54">
        <f>SUMIF('IS by month'!$AE:$AE,$B34,'IS by month'!P:P)</f>
        <v>29234.059522861909</v>
      </c>
      <c r="I34" s="54">
        <f>SUMIF('IS by month'!$AE:$AE,$B34,'IS by month'!Q:Q)</f>
        <v>29234.059522861909</v>
      </c>
      <c r="J34" s="54">
        <f>SUMIF('IS by month'!$AE:$AE,$B34,'IS by month'!R:R)</f>
        <v>29234.059522861909</v>
      </c>
      <c r="K34" s="56">
        <f t="shared" si="11"/>
        <v>87702.178568585732</v>
      </c>
      <c r="L34" s="54">
        <f>SUMIF('IS by month'!$AE:$AE,$B34,'IS by month'!S:S)</f>
        <v>29234.059522861909</v>
      </c>
      <c r="M34" s="54">
        <f>SUMIF('IS by month'!$AE:$AE,$B34,'IS by month'!T:T)</f>
        <v>29234.059522861909</v>
      </c>
      <c r="N34" s="54">
        <f>SUMIF('IS by month'!$AE:$AE,$B34,'IS by month'!U:U)</f>
        <v>29234.059522861909</v>
      </c>
      <c r="O34" s="56">
        <f t="shared" si="12"/>
        <v>87702.178568585732</v>
      </c>
      <c r="P34" s="54">
        <f>SUMIF('IS by month'!$AE:$AE,$B34,'IS by month'!V:V)</f>
        <v>29234.059522861909</v>
      </c>
      <c r="Q34" s="54">
        <f>SUMIF('IS by month'!$AE:$AE,$B34,'IS by month'!W:W)</f>
        <v>29234.059522861909</v>
      </c>
      <c r="R34" s="54">
        <f>SUMIF('IS by month'!$AE:$AE,$B34,'IS by month'!X:X)</f>
        <v>29234.059522861909</v>
      </c>
      <c r="S34" s="56">
        <f t="shared" si="13"/>
        <v>87702.178568585732</v>
      </c>
      <c r="T34" s="54">
        <f>SUMIF('IS by month'!$AE:$AE,$B34,'IS by month'!Y:Y)</f>
        <v>29234.059522861909</v>
      </c>
      <c r="U34" s="54">
        <f>SUMIF('IS by month'!$AE:$AE,$B34,'IS by month'!Z:Z)</f>
        <v>29234.059522861909</v>
      </c>
      <c r="V34" s="54">
        <f>SUMIF('IS by month'!$AE:$AE,$B34,'IS by month'!AA:AA)</f>
        <v>29234.059522861909</v>
      </c>
      <c r="W34" s="56">
        <f t="shared" si="14"/>
        <v>87702.178568585732</v>
      </c>
      <c r="X34" s="135"/>
      <c r="Y34" s="38">
        <f t="shared" si="15"/>
        <v>350808.71427434293</v>
      </c>
    </row>
    <row r="35" spans="1:25" x14ac:dyDescent="0.2">
      <c r="A35" s="1"/>
      <c r="B35" s="46" t="s">
        <v>16</v>
      </c>
      <c r="C35" s="35"/>
      <c r="D35" s="114">
        <f>SUM(D30:D34)</f>
        <v>1070956.4482822153</v>
      </c>
      <c r="E35" s="48"/>
      <c r="F35" s="48"/>
      <c r="G35" s="48"/>
      <c r="H35" s="47">
        <f>SUM(H30:H34)</f>
        <v>89246.370690184631</v>
      </c>
      <c r="I35" s="47">
        <f>SUM(I30:I34)</f>
        <v>89246.370690184631</v>
      </c>
      <c r="J35" s="47">
        <f>SUM(J30:J34)</f>
        <v>89246.370690184631</v>
      </c>
      <c r="K35" s="47">
        <f t="shared" si="11"/>
        <v>267739.11207055388</v>
      </c>
      <c r="L35" s="47">
        <f>SUM(L30:L34)</f>
        <v>89246.370690184631</v>
      </c>
      <c r="M35" s="47">
        <f>SUM(M30:M34)</f>
        <v>89246.370690184631</v>
      </c>
      <c r="N35" s="47">
        <f>SUM(N30:N34)</f>
        <v>89246.370690184631</v>
      </c>
      <c r="O35" s="47">
        <f t="shared" si="12"/>
        <v>267739.11207055388</v>
      </c>
      <c r="P35" s="47">
        <f>SUM(P30:P34)</f>
        <v>89246.370690184631</v>
      </c>
      <c r="Q35" s="47">
        <f>SUM(Q30:Q34)</f>
        <v>89246.370690184631</v>
      </c>
      <c r="R35" s="47">
        <f>SUM(R30:R34)</f>
        <v>89246.370690184631</v>
      </c>
      <c r="S35" s="47">
        <f t="shared" si="13"/>
        <v>267739.11207055388</v>
      </c>
      <c r="T35" s="47">
        <f>SUM(T30:T34)</f>
        <v>89246.370690184631</v>
      </c>
      <c r="U35" s="47">
        <f>SUM(U30:U34)</f>
        <v>89246.370690184631</v>
      </c>
      <c r="V35" s="47">
        <f>SUM(V30:V34)</f>
        <v>89246.370690184631</v>
      </c>
      <c r="W35" s="47">
        <f t="shared" si="14"/>
        <v>267739.11207055388</v>
      </c>
      <c r="X35" s="135"/>
      <c r="Y35" s="37">
        <f t="shared" si="15"/>
        <v>1070956.4482822155</v>
      </c>
    </row>
    <row r="36" spans="1:25" x14ac:dyDescent="0.2">
      <c r="A36" s="43"/>
      <c r="B36" s="43"/>
      <c r="C36" s="35"/>
      <c r="D36" s="56"/>
      <c r="F36" s="1"/>
      <c r="H36" s="139"/>
      <c r="I36" s="139"/>
      <c r="J36" s="139"/>
      <c r="K36" s="139"/>
      <c r="L36" s="139"/>
      <c r="M36" s="139"/>
      <c r="N36" s="139"/>
      <c r="O36" s="139"/>
      <c r="P36" s="139"/>
      <c r="Q36" s="139"/>
      <c r="R36" s="139"/>
      <c r="S36" s="139"/>
      <c r="T36" s="139"/>
      <c r="U36" s="139"/>
      <c r="V36" s="139"/>
      <c r="W36" s="139"/>
      <c r="X36" s="135"/>
      <c r="Y36" s="37"/>
    </row>
    <row r="37" spans="1:25" ht="13.5" x14ac:dyDescent="0.25">
      <c r="A37" s="57" t="s">
        <v>17</v>
      </c>
      <c r="B37" s="36"/>
      <c r="C37" s="35"/>
      <c r="D37" s="56"/>
      <c r="E37" s="55"/>
      <c r="F37" s="55"/>
      <c r="G37" s="55"/>
      <c r="H37" s="56"/>
      <c r="I37" s="56"/>
      <c r="J37" s="56"/>
      <c r="K37" s="56"/>
      <c r="L37" s="56"/>
      <c r="M37" s="56"/>
      <c r="N37" s="56"/>
      <c r="O37" s="56"/>
      <c r="P37" s="56"/>
      <c r="Q37" s="56"/>
      <c r="R37" s="56"/>
      <c r="S37" s="56"/>
      <c r="T37" s="56"/>
      <c r="U37" s="56"/>
      <c r="V37" s="56"/>
      <c r="W37" s="56"/>
      <c r="X37" s="135"/>
      <c r="Y37" s="37"/>
    </row>
    <row r="38" spans="1:25" x14ac:dyDescent="0.2">
      <c r="A38" s="36"/>
      <c r="B38" s="36" t="s">
        <v>18</v>
      </c>
      <c r="C38" s="35"/>
      <c r="D38" s="54">
        <f>SUMIF(IS!P:P,B38,IS!N:N)</f>
        <v>230662.80000000002</v>
      </c>
      <c r="E38" s="55"/>
      <c r="F38" s="55"/>
      <c r="G38" s="55"/>
      <c r="H38" s="54">
        <f>SUMIF('IS by month'!$AE:$AE,$B38,'IS by month'!P:P)</f>
        <v>19221.900000000001</v>
      </c>
      <c r="I38" s="54">
        <f>SUMIF('IS by month'!$AE:$AE,$B38,'IS by month'!Q:Q)</f>
        <v>19221.900000000001</v>
      </c>
      <c r="J38" s="54">
        <f>SUMIF('IS by month'!$AE:$AE,$B38,'IS by month'!R:R)</f>
        <v>19221.900000000001</v>
      </c>
      <c r="K38" s="56">
        <f t="shared" ref="K38:K43" si="16">SUM(H38:J38)</f>
        <v>57665.700000000004</v>
      </c>
      <c r="L38" s="54">
        <f>SUMIF('IS by month'!$AE:$AE,$B38,'IS by month'!S:S)</f>
        <v>19221.900000000001</v>
      </c>
      <c r="M38" s="54">
        <f>SUMIF('IS by month'!$AE:$AE,$B38,'IS by month'!T:T)</f>
        <v>19221.900000000001</v>
      </c>
      <c r="N38" s="54">
        <f>SUMIF('IS by month'!$AE:$AE,$B38,'IS by month'!U:U)</f>
        <v>19221.900000000001</v>
      </c>
      <c r="O38" s="56">
        <f t="shared" ref="O38:O43" si="17">SUM(L38:N38)</f>
        <v>57665.700000000004</v>
      </c>
      <c r="P38" s="54">
        <f>SUMIF('IS by month'!$AE:$AE,$B38,'IS by month'!V:V)</f>
        <v>19221.900000000001</v>
      </c>
      <c r="Q38" s="54">
        <f>SUMIF('IS by month'!$AE:$AE,$B38,'IS by month'!W:W)</f>
        <v>19221.900000000001</v>
      </c>
      <c r="R38" s="54">
        <f>SUMIF('IS by month'!$AE:$AE,$B38,'IS by month'!X:X)</f>
        <v>19221.900000000001</v>
      </c>
      <c r="S38" s="56">
        <f t="shared" ref="S38:S43" si="18">SUM(P38:R38)</f>
        <v>57665.700000000004</v>
      </c>
      <c r="T38" s="54">
        <f>SUMIF('IS by month'!$AE:$AE,$B38,'IS by month'!Y:Y)</f>
        <v>19221.900000000001</v>
      </c>
      <c r="U38" s="54">
        <f>SUMIF('IS by month'!$AE:$AE,$B38,'IS by month'!Z:Z)</f>
        <v>19221.900000000001</v>
      </c>
      <c r="V38" s="54">
        <f>SUMIF('IS by month'!$AE:$AE,$B38,'IS by month'!AA:AA)</f>
        <v>19221.900000000001</v>
      </c>
      <c r="W38" s="56">
        <f t="shared" ref="W38:W43" si="19">SUM(T38:V38)</f>
        <v>57665.700000000004</v>
      </c>
      <c r="X38" s="135"/>
      <c r="Y38" s="37">
        <f t="shared" ref="Y38:Y44" si="20">SUM(K38,O38,S38,W38)</f>
        <v>230662.80000000002</v>
      </c>
    </row>
    <row r="39" spans="1:25" x14ac:dyDescent="0.2">
      <c r="A39" s="36"/>
      <c r="B39" s="36" t="s">
        <v>108</v>
      </c>
      <c r="C39" s="35"/>
      <c r="D39" s="64">
        <f>SUMIF(IS!P:P,B39,IS!N:N)</f>
        <v>747505.95702942507</v>
      </c>
      <c r="E39" s="55"/>
      <c r="F39" s="55"/>
      <c r="G39" s="55"/>
      <c r="H39" s="64">
        <f>SUMIF('IS by month'!$AE:$AE,$B39,'IS by month'!P:P)</f>
        <v>62292.163085785418</v>
      </c>
      <c r="I39" s="64">
        <f>SUMIF('IS by month'!$AE:$AE,$B39,'IS by month'!Q:Q)</f>
        <v>62292.163085785418</v>
      </c>
      <c r="J39" s="64">
        <f>SUMIF('IS by month'!$AE:$AE,$B39,'IS by month'!R:R)</f>
        <v>62292.163085785418</v>
      </c>
      <c r="K39" s="56">
        <f t="shared" si="16"/>
        <v>186876.48925735627</v>
      </c>
      <c r="L39" s="64">
        <f>SUMIF('IS by month'!$AE:$AE,$B39,'IS by month'!S:S)</f>
        <v>62292.163085785418</v>
      </c>
      <c r="M39" s="64">
        <f>SUMIF('IS by month'!$AE:$AE,$B39,'IS by month'!T:T)</f>
        <v>62292.163085785418</v>
      </c>
      <c r="N39" s="64">
        <f>SUMIF('IS by month'!$AE:$AE,$B39,'IS by month'!U:U)</f>
        <v>62292.163085785418</v>
      </c>
      <c r="O39" s="56">
        <f t="shared" si="17"/>
        <v>186876.48925735627</v>
      </c>
      <c r="P39" s="64">
        <f>SUMIF('IS by month'!$AE:$AE,$B39,'IS by month'!V:V)</f>
        <v>62292.163085785418</v>
      </c>
      <c r="Q39" s="64">
        <f>SUMIF('IS by month'!$AE:$AE,$B39,'IS by month'!W:W)</f>
        <v>62292.163085785418</v>
      </c>
      <c r="R39" s="64">
        <f>SUMIF('IS by month'!$AE:$AE,$B39,'IS by month'!X:X)</f>
        <v>62292.163085785418</v>
      </c>
      <c r="S39" s="56">
        <f t="shared" si="18"/>
        <v>186876.48925735627</v>
      </c>
      <c r="T39" s="64">
        <f>SUMIF('IS by month'!$AE:$AE,$B39,'IS by month'!Y:Y)</f>
        <v>62292.163085785418</v>
      </c>
      <c r="U39" s="64">
        <f>SUMIF('IS by month'!$AE:$AE,$B39,'IS by month'!Z:Z)</f>
        <v>62292.163085785418</v>
      </c>
      <c r="V39" s="64">
        <f>SUMIF('IS by month'!$AE:$AE,$B39,'IS by month'!AA:AA)</f>
        <v>62292.163085785418</v>
      </c>
      <c r="W39" s="56">
        <f t="shared" si="19"/>
        <v>186876.48925735627</v>
      </c>
      <c r="X39" s="135"/>
      <c r="Y39" s="37">
        <f t="shared" si="20"/>
        <v>747505.95702942507</v>
      </c>
    </row>
    <row r="40" spans="1:25" x14ac:dyDescent="0.2">
      <c r="A40" s="36"/>
      <c r="B40" s="36" t="s">
        <v>109</v>
      </c>
      <c r="C40" s="35"/>
      <c r="D40" s="64">
        <f>SUMIF(IS!P:P,B40,IS!N:N)</f>
        <v>188192.46</v>
      </c>
      <c r="E40" s="55"/>
      <c r="F40" s="55"/>
      <c r="G40" s="55"/>
      <c r="H40" s="64">
        <f>SUMIF('IS by month'!$AE:$AE,$B40,'IS by month'!P:P)</f>
        <v>15682.705</v>
      </c>
      <c r="I40" s="64">
        <f>SUMIF('IS by month'!$AE:$AE,$B40,'IS by month'!Q:Q)</f>
        <v>15682.705</v>
      </c>
      <c r="J40" s="64">
        <f>SUMIF('IS by month'!$AE:$AE,$B40,'IS by month'!R:R)</f>
        <v>15682.705</v>
      </c>
      <c r="K40" s="56">
        <f t="shared" si="16"/>
        <v>47048.114999999998</v>
      </c>
      <c r="L40" s="64">
        <f>SUMIF('IS by month'!$AE:$AE,$B40,'IS by month'!S:S)</f>
        <v>15682.705</v>
      </c>
      <c r="M40" s="64">
        <f>SUMIF('IS by month'!$AE:$AE,$B40,'IS by month'!T:T)</f>
        <v>15682.705</v>
      </c>
      <c r="N40" s="64">
        <f>SUMIF('IS by month'!$AE:$AE,$B40,'IS by month'!U:U)</f>
        <v>15682.705</v>
      </c>
      <c r="O40" s="56">
        <f t="shared" si="17"/>
        <v>47048.114999999998</v>
      </c>
      <c r="P40" s="64">
        <f>SUMIF('IS by month'!$AE:$AE,$B40,'IS by month'!V:V)</f>
        <v>15682.705</v>
      </c>
      <c r="Q40" s="64">
        <f>SUMIF('IS by month'!$AE:$AE,$B40,'IS by month'!W:W)</f>
        <v>15682.705</v>
      </c>
      <c r="R40" s="64">
        <f>SUMIF('IS by month'!$AE:$AE,$B40,'IS by month'!X:X)</f>
        <v>15682.705</v>
      </c>
      <c r="S40" s="56">
        <f t="shared" si="18"/>
        <v>47048.114999999998</v>
      </c>
      <c r="T40" s="64">
        <f>SUMIF('IS by month'!$AE:$AE,$B40,'IS by month'!Y:Y)</f>
        <v>15682.705</v>
      </c>
      <c r="U40" s="64">
        <f>SUMIF('IS by month'!$AE:$AE,$B40,'IS by month'!Z:Z)</f>
        <v>15682.705</v>
      </c>
      <c r="V40" s="64">
        <f>SUMIF('IS by month'!$AE:$AE,$B40,'IS by month'!AA:AA)</f>
        <v>15682.705</v>
      </c>
      <c r="W40" s="56">
        <f t="shared" si="19"/>
        <v>47048.114999999998</v>
      </c>
      <c r="X40" s="135"/>
      <c r="Y40" s="37">
        <f t="shared" si="20"/>
        <v>188192.46</v>
      </c>
    </row>
    <row r="41" spans="1:25" x14ac:dyDescent="0.2">
      <c r="A41" s="36"/>
      <c r="B41" s="36" t="s">
        <v>19</v>
      </c>
      <c r="C41" s="35"/>
      <c r="D41" s="54">
        <f>SUMIF(IS!P:P,B41,IS!N:N)</f>
        <v>151050.55916015626</v>
      </c>
      <c r="E41" s="55"/>
      <c r="F41" s="55"/>
      <c r="G41" s="55"/>
      <c r="H41" s="54">
        <f>SUMIF('IS by month'!$AE:$AE,$B41,'IS by month'!P:P)</f>
        <v>12587.546596679687</v>
      </c>
      <c r="I41" s="54">
        <f>SUMIF('IS by month'!$AE:$AE,$B41,'IS by month'!Q:Q)</f>
        <v>12587.546596679687</v>
      </c>
      <c r="J41" s="54">
        <f>SUMIF('IS by month'!$AE:$AE,$B41,'IS by month'!R:R)</f>
        <v>12587.546596679687</v>
      </c>
      <c r="K41" s="56">
        <f t="shared" si="16"/>
        <v>37762.639790039058</v>
      </c>
      <c r="L41" s="54">
        <f>SUMIF('IS by month'!$AE:$AE,$B41,'IS by month'!S:S)</f>
        <v>12587.546596679687</v>
      </c>
      <c r="M41" s="54">
        <f>SUMIF('IS by month'!$AE:$AE,$B41,'IS by month'!T:T)</f>
        <v>12587.546596679687</v>
      </c>
      <c r="N41" s="54">
        <f>SUMIF('IS by month'!$AE:$AE,$B41,'IS by month'!U:U)</f>
        <v>12587.546596679687</v>
      </c>
      <c r="O41" s="56">
        <f t="shared" si="17"/>
        <v>37762.639790039058</v>
      </c>
      <c r="P41" s="54">
        <f>SUMIF('IS by month'!$AE:$AE,$B41,'IS by month'!V:V)</f>
        <v>12587.546596679687</v>
      </c>
      <c r="Q41" s="54">
        <f>SUMIF('IS by month'!$AE:$AE,$B41,'IS by month'!W:W)</f>
        <v>12587.546596679687</v>
      </c>
      <c r="R41" s="54">
        <f>SUMIF('IS by month'!$AE:$AE,$B41,'IS by month'!X:X)</f>
        <v>12587.546596679687</v>
      </c>
      <c r="S41" s="56">
        <f t="shared" si="18"/>
        <v>37762.639790039058</v>
      </c>
      <c r="T41" s="54">
        <f>SUMIF('IS by month'!$AE:$AE,$B41,'IS by month'!Y:Y)</f>
        <v>12587.546596679687</v>
      </c>
      <c r="U41" s="54">
        <f>SUMIF('IS by month'!$AE:$AE,$B41,'IS by month'!Z:Z)</f>
        <v>12587.546596679687</v>
      </c>
      <c r="V41" s="54">
        <f>SUMIF('IS by month'!$AE:$AE,$B41,'IS by month'!AA:AA)</f>
        <v>12587.546596679687</v>
      </c>
      <c r="W41" s="56">
        <f t="shared" si="19"/>
        <v>37762.639790039058</v>
      </c>
      <c r="X41" s="135"/>
      <c r="Y41" s="37">
        <f t="shared" si="20"/>
        <v>151050.55916015623</v>
      </c>
    </row>
    <row r="42" spans="1:25" x14ac:dyDescent="0.2">
      <c r="A42" s="36"/>
      <c r="B42" s="36" t="s">
        <v>20</v>
      </c>
      <c r="C42" s="35"/>
      <c r="D42" s="54">
        <f>SUMIF(IS!P:P,B42,IS!N:N)</f>
        <v>698509.36482142843</v>
      </c>
      <c r="E42" s="55"/>
      <c r="F42" s="55"/>
      <c r="G42" s="55"/>
      <c r="H42" s="54">
        <f>SUMIF('IS by month'!$AE:$AE,$B42,'IS by month'!P:P)</f>
        <v>58209.113735119034</v>
      </c>
      <c r="I42" s="54">
        <f>SUMIF('IS by month'!$AE:$AE,$B42,'IS by month'!Q:Q)</f>
        <v>58209.113735119034</v>
      </c>
      <c r="J42" s="54">
        <f>SUMIF('IS by month'!$AE:$AE,$B42,'IS by month'!R:R)</f>
        <v>58209.113735119034</v>
      </c>
      <c r="K42" s="56">
        <f t="shared" si="16"/>
        <v>174627.34120535711</v>
      </c>
      <c r="L42" s="54">
        <f>SUMIF('IS by month'!$AE:$AE,$B42,'IS by month'!S:S)</f>
        <v>58209.113735119034</v>
      </c>
      <c r="M42" s="54">
        <f>SUMIF('IS by month'!$AE:$AE,$B42,'IS by month'!T:T)</f>
        <v>58209.113735119034</v>
      </c>
      <c r="N42" s="54">
        <f>SUMIF('IS by month'!$AE:$AE,$B42,'IS by month'!U:U)</f>
        <v>58209.113735119034</v>
      </c>
      <c r="O42" s="56">
        <f t="shared" si="17"/>
        <v>174627.34120535711</v>
      </c>
      <c r="P42" s="54">
        <f>SUMIF('IS by month'!$AE:$AE,$B42,'IS by month'!V:V)</f>
        <v>58209.113735119034</v>
      </c>
      <c r="Q42" s="54">
        <f>SUMIF('IS by month'!$AE:$AE,$B42,'IS by month'!W:W)</f>
        <v>58209.113735119034</v>
      </c>
      <c r="R42" s="54">
        <f>SUMIF('IS by month'!$AE:$AE,$B42,'IS by month'!X:X)</f>
        <v>58209.113735119034</v>
      </c>
      <c r="S42" s="56">
        <f t="shared" si="18"/>
        <v>174627.34120535711</v>
      </c>
      <c r="T42" s="54">
        <f>SUMIF('IS by month'!$AE:$AE,$B42,'IS by month'!Y:Y)</f>
        <v>58209.113735119034</v>
      </c>
      <c r="U42" s="54">
        <f>SUMIF('IS by month'!$AE:$AE,$B42,'IS by month'!Z:Z)</f>
        <v>58209.113735119034</v>
      </c>
      <c r="V42" s="54">
        <f>SUMIF('IS by month'!$AE:$AE,$B42,'IS by month'!AA:AA)</f>
        <v>58209.113735119034</v>
      </c>
      <c r="W42" s="56">
        <f t="shared" si="19"/>
        <v>174627.34120535711</v>
      </c>
      <c r="X42" s="135"/>
      <c r="Y42" s="37">
        <f t="shared" si="20"/>
        <v>698509.36482142843</v>
      </c>
    </row>
    <row r="43" spans="1:25" x14ac:dyDescent="0.2">
      <c r="A43" s="36"/>
      <c r="B43" s="36" t="s">
        <v>110</v>
      </c>
      <c r="C43" s="35"/>
      <c r="D43" s="54">
        <f>SUMIF(IS!P:P,B43,IS!N:N)</f>
        <v>402846.76279999997</v>
      </c>
      <c r="E43" s="55"/>
      <c r="F43" s="55"/>
      <c r="G43" s="55"/>
      <c r="H43" s="54">
        <f>SUMIF('IS by month'!$AE:$AE,$B43,'IS by month'!P:P)</f>
        <v>33570.563566666664</v>
      </c>
      <c r="I43" s="54">
        <f>SUMIF('IS by month'!$AE:$AE,$B43,'IS by month'!Q:Q)</f>
        <v>33570.563566666664</v>
      </c>
      <c r="J43" s="54">
        <f>SUMIF('IS by month'!$AE:$AE,$B43,'IS by month'!R:R)</f>
        <v>33570.563566666664</v>
      </c>
      <c r="K43" s="56">
        <f t="shared" si="16"/>
        <v>100711.69069999999</v>
      </c>
      <c r="L43" s="54">
        <f>SUMIF('IS by month'!$AE:$AE,$B43,'IS by month'!S:S)</f>
        <v>33570.563566666664</v>
      </c>
      <c r="M43" s="54">
        <f>SUMIF('IS by month'!$AE:$AE,$B43,'IS by month'!T:T)</f>
        <v>33570.563566666664</v>
      </c>
      <c r="N43" s="54">
        <f>SUMIF('IS by month'!$AE:$AE,$B43,'IS by month'!U:U)</f>
        <v>33570.563566666664</v>
      </c>
      <c r="O43" s="56">
        <f t="shared" si="17"/>
        <v>100711.69069999999</v>
      </c>
      <c r="P43" s="54">
        <f>SUMIF('IS by month'!$AE:$AE,$B43,'IS by month'!V:V)</f>
        <v>33570.563566666664</v>
      </c>
      <c r="Q43" s="54">
        <f>SUMIF('IS by month'!$AE:$AE,$B43,'IS by month'!W:W)</f>
        <v>33570.563566666664</v>
      </c>
      <c r="R43" s="54">
        <f>SUMIF('IS by month'!$AE:$AE,$B43,'IS by month'!X:X)</f>
        <v>33570.563566666664</v>
      </c>
      <c r="S43" s="56">
        <f t="shared" si="18"/>
        <v>100711.69069999999</v>
      </c>
      <c r="T43" s="54">
        <f>SUMIF('IS by month'!$AE:$AE,$B43,'IS by month'!Y:Y)</f>
        <v>33570.563566666664</v>
      </c>
      <c r="U43" s="54">
        <f>SUMIF('IS by month'!$AE:$AE,$B43,'IS by month'!Z:Z)</f>
        <v>33570.563566666664</v>
      </c>
      <c r="V43" s="54">
        <f>SUMIF('IS by month'!$AE:$AE,$B43,'IS by month'!AA:AA)</f>
        <v>33570.563566666664</v>
      </c>
      <c r="W43" s="56">
        <f t="shared" si="19"/>
        <v>100711.69069999999</v>
      </c>
      <c r="X43" s="135"/>
      <c r="Y43" s="38">
        <f t="shared" si="20"/>
        <v>402846.76279999997</v>
      </c>
    </row>
    <row r="44" spans="1:25" x14ac:dyDescent="0.2">
      <c r="A44" s="36"/>
      <c r="B44" s="46" t="s">
        <v>21</v>
      </c>
      <c r="C44" s="35"/>
      <c r="D44" s="114">
        <f>SUM(D38:D43)</f>
        <v>2418767.9038110096</v>
      </c>
      <c r="E44" s="48"/>
      <c r="F44" s="48"/>
      <c r="G44" s="48"/>
      <c r="H44" s="47">
        <f>SUM(H38:H43)</f>
        <v>201563.99198425084</v>
      </c>
      <c r="I44" s="47">
        <f>SUM(I38:I43)</f>
        <v>201563.99198425084</v>
      </c>
      <c r="J44" s="47">
        <f>SUM(J38:J43)</f>
        <v>201563.99198425084</v>
      </c>
      <c r="K44" s="47">
        <f>SUM(H44:J44)</f>
        <v>604691.97595275252</v>
      </c>
      <c r="L44" s="47">
        <f>SUM(L38:L43)</f>
        <v>201563.99198425084</v>
      </c>
      <c r="M44" s="47">
        <f>SUM(M38:M43)</f>
        <v>201563.99198425084</v>
      </c>
      <c r="N44" s="47">
        <f>SUM(N38:N43)</f>
        <v>201563.99198425084</v>
      </c>
      <c r="O44" s="47">
        <f>SUM(L44:N44)</f>
        <v>604691.97595275252</v>
      </c>
      <c r="P44" s="47">
        <f>SUM(P38:P43)</f>
        <v>201563.99198425084</v>
      </c>
      <c r="Q44" s="47">
        <f>SUM(Q38:Q43)</f>
        <v>201563.99198425084</v>
      </c>
      <c r="R44" s="47">
        <f>SUM(R38:R43)</f>
        <v>201563.99198425084</v>
      </c>
      <c r="S44" s="47">
        <f>SUM(P44:R44)</f>
        <v>604691.97595275252</v>
      </c>
      <c r="T44" s="47">
        <f>SUM(T38:T43)</f>
        <v>201563.99198425084</v>
      </c>
      <c r="U44" s="47">
        <f>SUM(U38:U43)</f>
        <v>201563.99198425084</v>
      </c>
      <c r="V44" s="47">
        <f>SUM(V38:V43)</f>
        <v>201563.99198425084</v>
      </c>
      <c r="W44" s="47">
        <f>SUM(T44:V44)</f>
        <v>604691.97595275252</v>
      </c>
      <c r="X44" s="135"/>
      <c r="Y44" s="37">
        <f t="shared" si="20"/>
        <v>2418767.9038110101</v>
      </c>
    </row>
    <row r="45" spans="1:25" x14ac:dyDescent="0.2">
      <c r="A45" s="36"/>
      <c r="B45" s="43"/>
      <c r="C45" s="35"/>
      <c r="D45" s="116"/>
      <c r="E45" s="50"/>
      <c r="F45" s="50"/>
      <c r="G45" s="50"/>
      <c r="H45" s="48"/>
      <c r="I45" s="48"/>
      <c r="J45" s="48"/>
      <c r="K45" s="48"/>
      <c r="L45" s="48"/>
      <c r="M45" s="48"/>
      <c r="N45" s="48"/>
      <c r="O45" s="48"/>
      <c r="P45" s="48"/>
      <c r="Q45" s="48"/>
      <c r="R45" s="48"/>
      <c r="S45" s="48"/>
      <c r="T45" s="48"/>
      <c r="U45" s="48"/>
      <c r="V45" s="48"/>
      <c r="W45" s="48"/>
      <c r="X45" s="135"/>
      <c r="Y45" s="37"/>
    </row>
    <row r="46" spans="1:25" ht="13.5" x14ac:dyDescent="0.25">
      <c r="A46" s="57" t="s">
        <v>112</v>
      </c>
      <c r="B46" s="36"/>
      <c r="C46" s="35"/>
      <c r="D46" s="56"/>
      <c r="F46" s="1"/>
      <c r="H46" s="139"/>
      <c r="I46" s="139"/>
      <c r="J46" s="139"/>
      <c r="K46" s="139"/>
      <c r="L46" s="139"/>
      <c r="M46" s="139"/>
      <c r="N46" s="139"/>
      <c r="O46" s="139"/>
      <c r="P46" s="139"/>
      <c r="Q46" s="139"/>
      <c r="R46" s="139"/>
      <c r="S46" s="139"/>
      <c r="T46" s="139"/>
      <c r="U46" s="139"/>
      <c r="V46" s="139"/>
      <c r="W46" s="139"/>
      <c r="X46" s="135"/>
      <c r="Y46" s="37"/>
    </row>
    <row r="47" spans="1:25" x14ac:dyDescent="0.2">
      <c r="A47" s="36"/>
      <c r="B47" s="36" t="s">
        <v>22</v>
      </c>
      <c r="C47" s="35"/>
      <c r="D47" s="54">
        <f>SUMIF(IS!P:P,B47,IS!N:N)</f>
        <v>122775.1658844866</v>
      </c>
      <c r="E47" s="55"/>
      <c r="F47" s="55"/>
      <c r="G47" s="55"/>
      <c r="H47" s="54">
        <f>SUMIF('IS by month'!$AE:$AE,$B47,'IS by month'!P:P)</f>
        <v>10231.263823707217</v>
      </c>
      <c r="I47" s="54">
        <f>SUMIF('IS by month'!$AE:$AE,$B47,'IS by month'!Q:Q)</f>
        <v>10231.263823707217</v>
      </c>
      <c r="J47" s="54">
        <f>SUMIF('IS by month'!$AE:$AE,$B47,'IS by month'!R:R)</f>
        <v>10231.263823707217</v>
      </c>
      <c r="K47" s="56">
        <f t="shared" ref="K47:K58" si="21">SUM(H47:J47)</f>
        <v>30693.791471121651</v>
      </c>
      <c r="L47" s="54">
        <f>SUMIF('IS by month'!$AE:$AE,$B47,'IS by month'!S:S)</f>
        <v>10231.263823707217</v>
      </c>
      <c r="M47" s="54">
        <f>SUMIF('IS by month'!$AE:$AE,$B47,'IS by month'!T:T)</f>
        <v>10231.263823707217</v>
      </c>
      <c r="N47" s="54">
        <f>SUMIF('IS by month'!$AE:$AE,$B47,'IS by month'!U:U)</f>
        <v>10231.263823707217</v>
      </c>
      <c r="O47" s="56">
        <f t="shared" ref="O47:O58" si="22">SUM(L47:N47)</f>
        <v>30693.791471121651</v>
      </c>
      <c r="P47" s="54">
        <f>SUMIF('IS by month'!$AE:$AE,$B47,'IS by month'!V:V)</f>
        <v>10231.263823707217</v>
      </c>
      <c r="Q47" s="54">
        <f>SUMIF('IS by month'!$AE:$AE,$B47,'IS by month'!W:W)</f>
        <v>10231.263823707217</v>
      </c>
      <c r="R47" s="54">
        <f>SUMIF('IS by month'!$AE:$AE,$B47,'IS by month'!X:X)</f>
        <v>10231.263823707217</v>
      </c>
      <c r="S47" s="56">
        <f t="shared" ref="S47:S58" si="23">SUM(P47:R47)</f>
        <v>30693.791471121651</v>
      </c>
      <c r="T47" s="54">
        <f>SUMIF('IS by month'!$AE:$AE,$B47,'IS by month'!Y:Y)</f>
        <v>10231.263823707217</v>
      </c>
      <c r="U47" s="54">
        <f>SUMIF('IS by month'!$AE:$AE,$B47,'IS by month'!Z:Z)</f>
        <v>10231.263823707217</v>
      </c>
      <c r="V47" s="54">
        <f>SUMIF('IS by month'!$AE:$AE,$B47,'IS by month'!AA:AA)</f>
        <v>10231.263823707217</v>
      </c>
      <c r="W47" s="56">
        <f t="shared" ref="W47:W58" si="24">SUM(T47:V47)</f>
        <v>30693.791471121651</v>
      </c>
      <c r="X47" s="135"/>
      <c r="Y47" s="37">
        <f t="shared" ref="Y47:Y59" si="25">SUM(K47,O47,S47,W47)</f>
        <v>122775.1658844866</v>
      </c>
    </row>
    <row r="48" spans="1:25" x14ac:dyDescent="0.2">
      <c r="A48" s="36"/>
      <c r="B48" s="36" t="s">
        <v>23</v>
      </c>
      <c r="C48" s="35"/>
      <c r="D48" s="54">
        <f>SUMIF(IS!P:P,B48,IS!N:N)</f>
        <v>17867.186630022319</v>
      </c>
      <c r="E48" s="55"/>
      <c r="F48" s="55"/>
      <c r="G48" s="55"/>
      <c r="H48" s="54">
        <f>SUMIF('IS by month'!$AE:$AE,$B48,'IS by month'!P:P)</f>
        <v>1488.9322191685267</v>
      </c>
      <c r="I48" s="54">
        <f>SUMIF('IS by month'!$AE:$AE,$B48,'IS by month'!Q:Q)</f>
        <v>1488.9322191685267</v>
      </c>
      <c r="J48" s="54">
        <f>SUMIF('IS by month'!$AE:$AE,$B48,'IS by month'!R:R)</f>
        <v>1488.9322191685267</v>
      </c>
      <c r="K48" s="56">
        <f t="shared" si="21"/>
        <v>4466.7966575055798</v>
      </c>
      <c r="L48" s="54">
        <f>SUMIF('IS by month'!$AE:$AE,$B48,'IS by month'!S:S)</f>
        <v>1488.9322191685267</v>
      </c>
      <c r="M48" s="54">
        <f>SUMIF('IS by month'!$AE:$AE,$B48,'IS by month'!T:T)</f>
        <v>1488.9322191685267</v>
      </c>
      <c r="N48" s="54">
        <f>SUMIF('IS by month'!$AE:$AE,$B48,'IS by month'!U:U)</f>
        <v>1488.9322191685267</v>
      </c>
      <c r="O48" s="56">
        <f t="shared" si="22"/>
        <v>4466.7966575055798</v>
      </c>
      <c r="P48" s="54">
        <f>SUMIF('IS by month'!$AE:$AE,$B48,'IS by month'!V:V)</f>
        <v>1488.9322191685267</v>
      </c>
      <c r="Q48" s="54">
        <f>SUMIF('IS by month'!$AE:$AE,$B48,'IS by month'!W:W)</f>
        <v>1488.9322191685267</v>
      </c>
      <c r="R48" s="54">
        <f>SUMIF('IS by month'!$AE:$AE,$B48,'IS by month'!X:X)</f>
        <v>1488.9322191685267</v>
      </c>
      <c r="S48" s="56">
        <f t="shared" si="23"/>
        <v>4466.7966575055798</v>
      </c>
      <c r="T48" s="54">
        <f>SUMIF('IS by month'!$AE:$AE,$B48,'IS by month'!Y:Y)</f>
        <v>1488.9322191685267</v>
      </c>
      <c r="U48" s="54">
        <f>SUMIF('IS by month'!$AE:$AE,$B48,'IS by month'!Z:Z)</f>
        <v>1488.9322191685267</v>
      </c>
      <c r="V48" s="54">
        <f>SUMIF('IS by month'!$AE:$AE,$B48,'IS by month'!AA:AA)</f>
        <v>1488.9322191685267</v>
      </c>
      <c r="W48" s="56">
        <f t="shared" si="24"/>
        <v>4466.7966575055798</v>
      </c>
      <c r="X48" s="135"/>
      <c r="Y48" s="37">
        <f t="shared" si="25"/>
        <v>17867.186630022319</v>
      </c>
    </row>
    <row r="49" spans="1:25" x14ac:dyDescent="0.2">
      <c r="A49" s="36"/>
      <c r="B49" s="36" t="s">
        <v>24</v>
      </c>
      <c r="C49" s="35"/>
      <c r="D49" s="54">
        <f>SUMIF(IS!P:P,B49,IS!N:N)</f>
        <v>78532.910929104561</v>
      </c>
      <c r="E49" s="55"/>
      <c r="F49" s="55"/>
      <c r="G49" s="55"/>
      <c r="H49" s="54">
        <f>SUMIF('IS by month'!$AE:$AE,$B49,'IS by month'!P:P)</f>
        <v>6544.4092440920467</v>
      </c>
      <c r="I49" s="54">
        <f>SUMIF('IS by month'!$AE:$AE,$B49,'IS by month'!Q:Q)</f>
        <v>6544.4092440920467</v>
      </c>
      <c r="J49" s="54">
        <f>SUMIF('IS by month'!$AE:$AE,$B49,'IS by month'!R:R)</f>
        <v>6544.4092440920467</v>
      </c>
      <c r="K49" s="56">
        <f t="shared" si="21"/>
        <v>19633.22773227614</v>
      </c>
      <c r="L49" s="54">
        <f>SUMIF('IS by month'!$AE:$AE,$B49,'IS by month'!S:S)</f>
        <v>6544.4092440920467</v>
      </c>
      <c r="M49" s="54">
        <f>SUMIF('IS by month'!$AE:$AE,$B49,'IS by month'!T:T)</f>
        <v>6544.4092440920467</v>
      </c>
      <c r="N49" s="54">
        <f>SUMIF('IS by month'!$AE:$AE,$B49,'IS by month'!U:U)</f>
        <v>6544.4092440920467</v>
      </c>
      <c r="O49" s="56">
        <f t="shared" si="22"/>
        <v>19633.22773227614</v>
      </c>
      <c r="P49" s="54">
        <f>SUMIF('IS by month'!$AE:$AE,$B49,'IS by month'!V:V)</f>
        <v>6544.4092440920467</v>
      </c>
      <c r="Q49" s="54">
        <f>SUMIF('IS by month'!$AE:$AE,$B49,'IS by month'!W:W)</f>
        <v>6544.4092440920467</v>
      </c>
      <c r="R49" s="54">
        <f>SUMIF('IS by month'!$AE:$AE,$B49,'IS by month'!X:X)</f>
        <v>6544.4092440920467</v>
      </c>
      <c r="S49" s="56">
        <f t="shared" si="23"/>
        <v>19633.22773227614</v>
      </c>
      <c r="T49" s="54">
        <f>SUMIF('IS by month'!$AE:$AE,$B49,'IS by month'!Y:Y)</f>
        <v>6544.4092440920467</v>
      </c>
      <c r="U49" s="54">
        <f>SUMIF('IS by month'!$AE:$AE,$B49,'IS by month'!Z:Z)</f>
        <v>6544.4092440920467</v>
      </c>
      <c r="V49" s="54">
        <f>SUMIF('IS by month'!$AE:$AE,$B49,'IS by month'!AA:AA)</f>
        <v>6544.4092440920467</v>
      </c>
      <c r="W49" s="56">
        <f t="shared" si="24"/>
        <v>19633.22773227614</v>
      </c>
      <c r="X49" s="135"/>
      <c r="Y49" s="37">
        <f t="shared" si="25"/>
        <v>78532.910929104561</v>
      </c>
    </row>
    <row r="50" spans="1:25" x14ac:dyDescent="0.2">
      <c r="A50" s="36"/>
      <c r="B50" s="36" t="s">
        <v>25</v>
      </c>
      <c r="C50" s="35"/>
      <c r="D50" s="54">
        <f>SUMIF(IS!P:P,B50,IS!N:N)</f>
        <v>173022.42037316895</v>
      </c>
      <c r="E50" s="55"/>
      <c r="F50" s="55"/>
      <c r="G50" s="55"/>
      <c r="H50" s="54">
        <f>SUMIF('IS by month'!$AE:$AE,$B50,'IS by month'!P:P)</f>
        <v>14418.535031097412</v>
      </c>
      <c r="I50" s="54">
        <f>SUMIF('IS by month'!$AE:$AE,$B50,'IS by month'!Q:Q)</f>
        <v>14418.535031097412</v>
      </c>
      <c r="J50" s="54">
        <f>SUMIF('IS by month'!$AE:$AE,$B50,'IS by month'!R:R)</f>
        <v>14418.535031097412</v>
      </c>
      <c r="K50" s="56">
        <f t="shared" si="21"/>
        <v>43255.605093292237</v>
      </c>
      <c r="L50" s="54">
        <f>SUMIF('IS by month'!$AE:$AE,$B50,'IS by month'!S:S)</f>
        <v>14418.535031097412</v>
      </c>
      <c r="M50" s="54">
        <f>SUMIF('IS by month'!$AE:$AE,$B50,'IS by month'!T:T)</f>
        <v>14418.535031097412</v>
      </c>
      <c r="N50" s="54">
        <f>SUMIF('IS by month'!$AE:$AE,$B50,'IS by month'!U:U)</f>
        <v>14418.535031097412</v>
      </c>
      <c r="O50" s="56">
        <f t="shared" si="22"/>
        <v>43255.605093292237</v>
      </c>
      <c r="P50" s="54">
        <f>SUMIF('IS by month'!$AE:$AE,$B50,'IS by month'!V:V)</f>
        <v>14418.535031097412</v>
      </c>
      <c r="Q50" s="54">
        <f>SUMIF('IS by month'!$AE:$AE,$B50,'IS by month'!W:W)</f>
        <v>14418.535031097412</v>
      </c>
      <c r="R50" s="54">
        <f>SUMIF('IS by month'!$AE:$AE,$B50,'IS by month'!X:X)</f>
        <v>14418.535031097412</v>
      </c>
      <c r="S50" s="56">
        <f t="shared" si="23"/>
        <v>43255.605093292237</v>
      </c>
      <c r="T50" s="54">
        <f>SUMIF('IS by month'!$AE:$AE,$B50,'IS by month'!Y:Y)</f>
        <v>14418.535031097412</v>
      </c>
      <c r="U50" s="54">
        <f>SUMIF('IS by month'!$AE:$AE,$B50,'IS by month'!Z:Z)</f>
        <v>14418.535031097412</v>
      </c>
      <c r="V50" s="54">
        <f>SUMIF('IS by month'!$AE:$AE,$B50,'IS by month'!AA:AA)</f>
        <v>14418.535031097412</v>
      </c>
      <c r="W50" s="56">
        <f t="shared" si="24"/>
        <v>43255.605093292237</v>
      </c>
      <c r="X50" s="135"/>
      <c r="Y50" s="37">
        <f t="shared" si="25"/>
        <v>173022.42037316895</v>
      </c>
    </row>
    <row r="51" spans="1:25" x14ac:dyDescent="0.2">
      <c r="A51" s="36"/>
      <c r="B51" s="36" t="s">
        <v>26</v>
      </c>
      <c r="C51" s="35"/>
      <c r="D51" s="64">
        <f>SUMIF(IS!P:P,B51,IS!N:N)</f>
        <v>135886.05412862287</v>
      </c>
      <c r="E51" s="55"/>
      <c r="F51" s="55"/>
      <c r="G51" s="55"/>
      <c r="H51" s="64">
        <f>SUMIF('IS by month'!$AE:$AE,$B51,'IS by month'!P:P)</f>
        <v>11323.837844051906</v>
      </c>
      <c r="I51" s="64">
        <f>SUMIF('IS by month'!$AE:$AE,$B51,'IS by month'!Q:Q)</f>
        <v>11323.837844051906</v>
      </c>
      <c r="J51" s="64">
        <f>SUMIF('IS by month'!$AE:$AE,$B51,'IS by month'!R:R)</f>
        <v>11323.837844051906</v>
      </c>
      <c r="K51" s="56">
        <f t="shared" si="21"/>
        <v>33971.513532155717</v>
      </c>
      <c r="L51" s="64">
        <f>SUMIF('IS by month'!$AE:$AE,$B51,'IS by month'!S:S)</f>
        <v>11323.837844051906</v>
      </c>
      <c r="M51" s="64">
        <f>SUMIF('IS by month'!$AE:$AE,$B51,'IS by month'!T:T)</f>
        <v>11323.837844051906</v>
      </c>
      <c r="N51" s="64">
        <f>SUMIF('IS by month'!$AE:$AE,$B51,'IS by month'!U:U)</f>
        <v>11323.837844051906</v>
      </c>
      <c r="O51" s="56">
        <f t="shared" si="22"/>
        <v>33971.513532155717</v>
      </c>
      <c r="P51" s="64">
        <f>SUMIF('IS by month'!$AE:$AE,$B51,'IS by month'!V:V)</f>
        <v>11323.837844051906</v>
      </c>
      <c r="Q51" s="64">
        <f>SUMIF('IS by month'!$AE:$AE,$B51,'IS by month'!W:W)</f>
        <v>11323.837844051906</v>
      </c>
      <c r="R51" s="64">
        <f>SUMIF('IS by month'!$AE:$AE,$B51,'IS by month'!X:X)</f>
        <v>11323.837844051906</v>
      </c>
      <c r="S51" s="56">
        <f t="shared" si="23"/>
        <v>33971.513532155717</v>
      </c>
      <c r="T51" s="64">
        <f>SUMIF('IS by month'!$AE:$AE,$B51,'IS by month'!Y:Y)</f>
        <v>11323.837844051906</v>
      </c>
      <c r="U51" s="64">
        <f>SUMIF('IS by month'!$AE:$AE,$B51,'IS by month'!Z:Z)</f>
        <v>11323.837844051906</v>
      </c>
      <c r="V51" s="64">
        <f>SUMIF('IS by month'!$AE:$AE,$B51,'IS by month'!AA:AA)</f>
        <v>11323.837844051906</v>
      </c>
      <c r="W51" s="56">
        <f t="shared" si="24"/>
        <v>33971.513532155717</v>
      </c>
      <c r="X51" s="135"/>
      <c r="Y51" s="37">
        <f t="shared" si="25"/>
        <v>135886.05412862287</v>
      </c>
    </row>
    <row r="52" spans="1:25" x14ac:dyDescent="0.2">
      <c r="A52" s="36"/>
      <c r="B52" s="36" t="s">
        <v>27</v>
      </c>
      <c r="C52" s="35"/>
      <c r="D52" s="64">
        <f>SUMIF(IS!P:P,B52,IS!N:N)</f>
        <v>0</v>
      </c>
      <c r="E52" s="55"/>
      <c r="F52" s="55"/>
      <c r="G52" s="55"/>
      <c r="H52" s="64">
        <f>SUMIF('IS by month'!$AE:$AE,$B52,'IS by month'!P:P)</f>
        <v>0</v>
      </c>
      <c r="I52" s="64">
        <f>SUMIF('IS by month'!$AE:$AE,$B52,'IS by month'!Q:Q)</f>
        <v>0</v>
      </c>
      <c r="J52" s="64">
        <f>SUMIF('IS by month'!$AE:$AE,$B52,'IS by month'!R:R)</f>
        <v>0</v>
      </c>
      <c r="K52" s="56">
        <f t="shared" si="21"/>
        <v>0</v>
      </c>
      <c r="L52" s="64">
        <f>SUMIF('IS by month'!$AE:$AE,$B52,'IS by month'!S:S)</f>
        <v>0</v>
      </c>
      <c r="M52" s="64">
        <f>SUMIF('IS by month'!$AE:$AE,$B52,'IS by month'!T:T)</f>
        <v>0</v>
      </c>
      <c r="N52" s="64">
        <f>SUMIF('IS by month'!$AE:$AE,$B52,'IS by month'!U:U)</f>
        <v>0</v>
      </c>
      <c r="O52" s="56">
        <f t="shared" si="22"/>
        <v>0</v>
      </c>
      <c r="P52" s="64">
        <f>SUMIF('IS by month'!$AE:$AE,$B52,'IS by month'!V:V)</f>
        <v>0</v>
      </c>
      <c r="Q52" s="64">
        <f>SUMIF('IS by month'!$AE:$AE,$B52,'IS by month'!W:W)</f>
        <v>0</v>
      </c>
      <c r="R52" s="64">
        <f>SUMIF('IS by month'!$AE:$AE,$B52,'IS by month'!X:X)</f>
        <v>0</v>
      </c>
      <c r="S52" s="56">
        <f t="shared" si="23"/>
        <v>0</v>
      </c>
      <c r="T52" s="64">
        <f>SUMIF('IS by month'!$AE:$AE,$B52,'IS by month'!Y:Y)</f>
        <v>0</v>
      </c>
      <c r="U52" s="64">
        <f>SUMIF('IS by month'!$AE:$AE,$B52,'IS by month'!Z:Z)</f>
        <v>0</v>
      </c>
      <c r="V52" s="64">
        <f>SUMIF('IS by month'!$AE:$AE,$B52,'IS by month'!AA:AA)</f>
        <v>0</v>
      </c>
      <c r="W52" s="56">
        <f t="shared" si="24"/>
        <v>0</v>
      </c>
      <c r="X52" s="135"/>
      <c r="Y52" s="37">
        <f t="shared" si="25"/>
        <v>0</v>
      </c>
    </row>
    <row r="53" spans="1:25" x14ac:dyDescent="0.2">
      <c r="A53" s="36"/>
      <c r="B53" s="36" t="s">
        <v>113</v>
      </c>
      <c r="C53" s="35"/>
      <c r="D53" s="64">
        <f>SUMIF(IS!P:P,B53,IS!N:N)</f>
        <v>81714.28571428571</v>
      </c>
      <c r="E53" s="55"/>
      <c r="F53" s="55"/>
      <c r="G53" s="55"/>
      <c r="H53" s="64">
        <f>SUMIF('IS by month'!$AE:$AE,$B53,'IS by month'!P:P)</f>
        <v>6809.5238095238092</v>
      </c>
      <c r="I53" s="64">
        <f>SUMIF('IS by month'!$AE:$AE,$B53,'IS by month'!Q:Q)</f>
        <v>6809.5238095238092</v>
      </c>
      <c r="J53" s="64">
        <f>SUMIF('IS by month'!$AE:$AE,$B53,'IS by month'!R:R)</f>
        <v>6809.5238095238092</v>
      </c>
      <c r="K53" s="56">
        <f t="shared" si="21"/>
        <v>20428.571428571428</v>
      </c>
      <c r="L53" s="64">
        <f>SUMIF('IS by month'!$AE:$AE,$B53,'IS by month'!S:S)</f>
        <v>6809.5238095238092</v>
      </c>
      <c r="M53" s="64">
        <f>SUMIF('IS by month'!$AE:$AE,$B53,'IS by month'!T:T)</f>
        <v>6809.5238095238092</v>
      </c>
      <c r="N53" s="64">
        <f>SUMIF('IS by month'!$AE:$AE,$B53,'IS by month'!U:U)</f>
        <v>6809.5238095238092</v>
      </c>
      <c r="O53" s="56">
        <f t="shared" si="22"/>
        <v>20428.571428571428</v>
      </c>
      <c r="P53" s="64">
        <f>SUMIF('IS by month'!$AE:$AE,$B53,'IS by month'!V:V)</f>
        <v>6809.5238095238092</v>
      </c>
      <c r="Q53" s="64">
        <f>SUMIF('IS by month'!$AE:$AE,$B53,'IS by month'!W:W)</f>
        <v>6809.5238095238092</v>
      </c>
      <c r="R53" s="64">
        <f>SUMIF('IS by month'!$AE:$AE,$B53,'IS by month'!X:X)</f>
        <v>6809.5238095238092</v>
      </c>
      <c r="S53" s="56">
        <f t="shared" si="23"/>
        <v>20428.571428571428</v>
      </c>
      <c r="T53" s="64">
        <f>SUMIF('IS by month'!$AE:$AE,$B53,'IS by month'!Y:Y)</f>
        <v>6809.5238095238092</v>
      </c>
      <c r="U53" s="64">
        <f>SUMIF('IS by month'!$AE:$AE,$B53,'IS by month'!Z:Z)</f>
        <v>6809.5238095238092</v>
      </c>
      <c r="V53" s="64">
        <f>SUMIF('IS by month'!$AE:$AE,$B53,'IS by month'!AA:AA)</f>
        <v>6809.5238095238092</v>
      </c>
      <c r="W53" s="56">
        <f t="shared" si="24"/>
        <v>20428.571428571428</v>
      </c>
      <c r="X53" s="135"/>
      <c r="Y53" s="37">
        <f t="shared" si="25"/>
        <v>81714.28571428571</v>
      </c>
    </row>
    <row r="54" spans="1:25" x14ac:dyDescent="0.2">
      <c r="A54" s="36"/>
      <c r="B54" s="36" t="s">
        <v>114</v>
      </c>
      <c r="C54" s="35"/>
      <c r="D54" s="64">
        <f>SUMIF(IS!P:P,B54,IS!N:N)</f>
        <v>79568.467656247551</v>
      </c>
      <c r="E54" s="55"/>
      <c r="F54" s="55"/>
      <c r="G54" s="55"/>
      <c r="H54" s="64">
        <f>SUMIF('IS by month'!$AE:$AE,$B54,'IS by month'!P:P)</f>
        <v>6630.7056380206295</v>
      </c>
      <c r="I54" s="64">
        <f>SUMIF('IS by month'!$AE:$AE,$B54,'IS by month'!Q:Q)</f>
        <v>6630.7056380206295</v>
      </c>
      <c r="J54" s="64">
        <f>SUMIF('IS by month'!$AE:$AE,$B54,'IS by month'!R:R)</f>
        <v>6630.7056380206295</v>
      </c>
      <c r="K54" s="56">
        <f t="shared" si="21"/>
        <v>19892.116914061888</v>
      </c>
      <c r="L54" s="64">
        <f>SUMIF('IS by month'!$AE:$AE,$B54,'IS by month'!S:S)</f>
        <v>6630.7056380206295</v>
      </c>
      <c r="M54" s="64">
        <f>SUMIF('IS by month'!$AE:$AE,$B54,'IS by month'!T:T)</f>
        <v>6630.7056380206295</v>
      </c>
      <c r="N54" s="64">
        <f>SUMIF('IS by month'!$AE:$AE,$B54,'IS by month'!U:U)</f>
        <v>6630.7056380206295</v>
      </c>
      <c r="O54" s="56">
        <f t="shared" si="22"/>
        <v>19892.116914061888</v>
      </c>
      <c r="P54" s="64">
        <f>SUMIF('IS by month'!$AE:$AE,$B54,'IS by month'!V:V)</f>
        <v>6630.7056380206295</v>
      </c>
      <c r="Q54" s="64">
        <f>SUMIF('IS by month'!$AE:$AE,$B54,'IS by month'!W:W)</f>
        <v>6630.7056380206295</v>
      </c>
      <c r="R54" s="64">
        <f>SUMIF('IS by month'!$AE:$AE,$B54,'IS by month'!X:X)</f>
        <v>6630.7056380206295</v>
      </c>
      <c r="S54" s="56">
        <f t="shared" si="23"/>
        <v>19892.116914061888</v>
      </c>
      <c r="T54" s="64">
        <f>SUMIF('IS by month'!$AE:$AE,$B54,'IS by month'!Y:Y)</f>
        <v>6630.7056380206295</v>
      </c>
      <c r="U54" s="64">
        <f>SUMIF('IS by month'!$AE:$AE,$B54,'IS by month'!Z:Z)</f>
        <v>6630.7056380206295</v>
      </c>
      <c r="V54" s="64">
        <f>SUMIF('IS by month'!$AE:$AE,$B54,'IS by month'!AA:AA)</f>
        <v>6630.7056380206295</v>
      </c>
      <c r="W54" s="56">
        <f t="shared" si="24"/>
        <v>19892.116914061888</v>
      </c>
      <c r="X54" s="135"/>
      <c r="Y54" s="37">
        <f t="shared" si="25"/>
        <v>79568.467656247551</v>
      </c>
    </row>
    <row r="55" spans="1:25" x14ac:dyDescent="0.2">
      <c r="A55" s="36"/>
      <c r="B55" s="36" t="s">
        <v>29</v>
      </c>
      <c r="C55" s="35"/>
      <c r="D55" s="64">
        <f>SUMIF(IS!P:P,B55,IS!N:N)</f>
        <v>0</v>
      </c>
      <c r="E55" s="55"/>
      <c r="F55" s="55"/>
      <c r="G55" s="55"/>
      <c r="H55" s="64">
        <f>SUMIF('IS by month'!$AE:$AE,$B55,'IS by month'!P:P)</f>
        <v>0</v>
      </c>
      <c r="I55" s="64">
        <f>SUMIF('IS by month'!$AE:$AE,$B55,'IS by month'!Q:Q)</f>
        <v>0</v>
      </c>
      <c r="J55" s="64">
        <f>SUMIF('IS by month'!$AE:$AE,$B55,'IS by month'!R:R)</f>
        <v>0</v>
      </c>
      <c r="K55" s="56">
        <f t="shared" si="21"/>
        <v>0</v>
      </c>
      <c r="L55" s="64">
        <f>SUMIF('IS by month'!$AE:$AE,$B55,'IS by month'!S:S)</f>
        <v>0</v>
      </c>
      <c r="M55" s="64">
        <f>SUMIF('IS by month'!$AE:$AE,$B55,'IS by month'!T:T)</f>
        <v>0</v>
      </c>
      <c r="N55" s="64">
        <f>SUMIF('IS by month'!$AE:$AE,$B55,'IS by month'!U:U)</f>
        <v>0</v>
      </c>
      <c r="O55" s="56">
        <f t="shared" si="22"/>
        <v>0</v>
      </c>
      <c r="P55" s="64">
        <f>SUMIF('IS by month'!$AE:$AE,$B55,'IS by month'!V:V)</f>
        <v>0</v>
      </c>
      <c r="Q55" s="64">
        <f>SUMIF('IS by month'!$AE:$AE,$B55,'IS by month'!W:W)</f>
        <v>0</v>
      </c>
      <c r="R55" s="64">
        <f>SUMIF('IS by month'!$AE:$AE,$B55,'IS by month'!X:X)</f>
        <v>0</v>
      </c>
      <c r="S55" s="56">
        <f t="shared" si="23"/>
        <v>0</v>
      </c>
      <c r="T55" s="64">
        <f>SUMIF('IS by month'!$AE:$AE,$B55,'IS by month'!Y:Y)</f>
        <v>0</v>
      </c>
      <c r="U55" s="64">
        <f>SUMIF('IS by month'!$AE:$AE,$B55,'IS by month'!Z:Z)</f>
        <v>0</v>
      </c>
      <c r="V55" s="64">
        <f>SUMIF('IS by month'!$AE:$AE,$B55,'IS by month'!AA:AA)</f>
        <v>0</v>
      </c>
      <c r="W55" s="56">
        <f t="shared" si="24"/>
        <v>0</v>
      </c>
      <c r="X55" s="135"/>
      <c r="Y55" s="37">
        <f t="shared" si="25"/>
        <v>0</v>
      </c>
    </row>
    <row r="56" spans="1:25" x14ac:dyDescent="0.2">
      <c r="A56" s="36"/>
      <c r="B56" s="36" t="s">
        <v>115</v>
      </c>
      <c r="C56" s="35"/>
      <c r="D56" s="64">
        <f>SUMIF(IS!P:P,B56,IS!N:N)</f>
        <v>0</v>
      </c>
      <c r="E56" s="55"/>
      <c r="F56" s="55"/>
      <c r="G56" s="55"/>
      <c r="H56" s="64">
        <f>SUMIF('IS by month'!$AE:$AE,$B56,'IS by month'!P:P)</f>
        <v>0</v>
      </c>
      <c r="I56" s="64">
        <f>SUMIF('IS by month'!$AE:$AE,$B56,'IS by month'!Q:Q)</f>
        <v>0</v>
      </c>
      <c r="J56" s="64">
        <f>SUMIF('IS by month'!$AE:$AE,$B56,'IS by month'!R:R)</f>
        <v>0</v>
      </c>
      <c r="K56" s="56">
        <f t="shared" si="21"/>
        <v>0</v>
      </c>
      <c r="L56" s="64">
        <f>SUMIF('IS by month'!$AE:$AE,$B56,'IS by month'!S:S)</f>
        <v>0</v>
      </c>
      <c r="M56" s="64">
        <f>SUMIF('IS by month'!$AE:$AE,$B56,'IS by month'!T:T)</f>
        <v>0</v>
      </c>
      <c r="N56" s="64">
        <f>SUMIF('IS by month'!$AE:$AE,$B56,'IS by month'!U:U)</f>
        <v>0</v>
      </c>
      <c r="O56" s="56">
        <f t="shared" si="22"/>
        <v>0</v>
      </c>
      <c r="P56" s="64">
        <f>SUMIF('IS by month'!$AE:$AE,$B56,'IS by month'!V:V)</f>
        <v>0</v>
      </c>
      <c r="Q56" s="64">
        <f>SUMIF('IS by month'!$AE:$AE,$B56,'IS by month'!W:W)</f>
        <v>0</v>
      </c>
      <c r="R56" s="64">
        <f>SUMIF('IS by month'!$AE:$AE,$B56,'IS by month'!X:X)</f>
        <v>0</v>
      </c>
      <c r="S56" s="56">
        <f t="shared" si="23"/>
        <v>0</v>
      </c>
      <c r="T56" s="64">
        <f>SUMIF('IS by month'!$AE:$AE,$B56,'IS by month'!Y:Y)</f>
        <v>0</v>
      </c>
      <c r="U56" s="64">
        <f>SUMIF('IS by month'!$AE:$AE,$B56,'IS by month'!Z:Z)</f>
        <v>0</v>
      </c>
      <c r="V56" s="64">
        <f>SUMIF('IS by month'!$AE:$AE,$B56,'IS by month'!AA:AA)</f>
        <v>0</v>
      </c>
      <c r="W56" s="56">
        <f t="shared" si="24"/>
        <v>0</v>
      </c>
      <c r="X56" s="135"/>
      <c r="Y56" s="37">
        <f t="shared" si="25"/>
        <v>0</v>
      </c>
    </row>
    <row r="57" spans="1:25" x14ac:dyDescent="0.2">
      <c r="A57" s="36"/>
      <c r="B57" s="36" t="s">
        <v>116</v>
      </c>
      <c r="C57" s="35"/>
      <c r="D57" s="54">
        <f>SUMIF(IS!P:P,B57,IS!N:N)</f>
        <v>183643.30704721453</v>
      </c>
      <c r="E57" s="55"/>
      <c r="F57" s="55"/>
      <c r="G57" s="55"/>
      <c r="H57" s="54">
        <f>SUMIF('IS by month'!$AE:$AE,$B57,'IS by month'!P:P)</f>
        <v>15303.608920601211</v>
      </c>
      <c r="I57" s="54">
        <f>SUMIF('IS by month'!$AE:$AE,$B57,'IS by month'!Q:Q)</f>
        <v>15303.608920601211</v>
      </c>
      <c r="J57" s="54">
        <f>SUMIF('IS by month'!$AE:$AE,$B57,'IS by month'!R:R)</f>
        <v>15303.608920601211</v>
      </c>
      <c r="K57" s="56">
        <f t="shared" si="21"/>
        <v>45910.826761803633</v>
      </c>
      <c r="L57" s="54">
        <f>SUMIF('IS by month'!$AE:$AE,$B57,'IS by month'!S:S)</f>
        <v>15303.608920601211</v>
      </c>
      <c r="M57" s="54">
        <f>SUMIF('IS by month'!$AE:$AE,$B57,'IS by month'!T:T)</f>
        <v>15303.608920601211</v>
      </c>
      <c r="N57" s="54">
        <f>SUMIF('IS by month'!$AE:$AE,$B57,'IS by month'!U:U)</f>
        <v>15303.608920601211</v>
      </c>
      <c r="O57" s="56">
        <f t="shared" si="22"/>
        <v>45910.826761803633</v>
      </c>
      <c r="P57" s="54">
        <f>SUMIF('IS by month'!$AE:$AE,$B57,'IS by month'!V:V)</f>
        <v>15303.608920601211</v>
      </c>
      <c r="Q57" s="54">
        <f>SUMIF('IS by month'!$AE:$AE,$B57,'IS by month'!W:W)</f>
        <v>15303.608920601211</v>
      </c>
      <c r="R57" s="54">
        <f>SUMIF('IS by month'!$AE:$AE,$B57,'IS by month'!X:X)</f>
        <v>15303.608920601211</v>
      </c>
      <c r="S57" s="56">
        <f t="shared" si="23"/>
        <v>45910.826761803633</v>
      </c>
      <c r="T57" s="54">
        <f>SUMIF('IS by month'!$AE:$AE,$B57,'IS by month'!Y:Y)</f>
        <v>15303.608920601211</v>
      </c>
      <c r="U57" s="54">
        <f>SUMIF('IS by month'!$AE:$AE,$B57,'IS by month'!Z:Z)</f>
        <v>15303.608920601211</v>
      </c>
      <c r="V57" s="54">
        <f>SUMIF('IS by month'!$AE:$AE,$B57,'IS by month'!AA:AA)</f>
        <v>15303.608920601211</v>
      </c>
      <c r="W57" s="56">
        <f t="shared" si="24"/>
        <v>45910.826761803633</v>
      </c>
      <c r="X57" s="135"/>
      <c r="Y57" s="37">
        <f t="shared" si="25"/>
        <v>183643.30704721453</v>
      </c>
    </row>
    <row r="58" spans="1:25" x14ac:dyDescent="0.2">
      <c r="A58" s="36"/>
      <c r="B58" s="36" t="s">
        <v>30</v>
      </c>
      <c r="C58" s="35"/>
      <c r="D58" s="54">
        <f>SUMIF(IS!P:P,B58,IS!N:N)</f>
        <v>187778.57047722416</v>
      </c>
      <c r="E58" s="55"/>
      <c r="F58" s="55"/>
      <c r="G58" s="55"/>
      <c r="H58" s="54">
        <f>SUMIF('IS by month'!$AE:$AE,$B58,'IS by month'!P:P)</f>
        <v>15648.214206435348</v>
      </c>
      <c r="I58" s="54">
        <f>SUMIF('IS by month'!$AE:$AE,$B58,'IS by month'!Q:Q)</f>
        <v>15648.214206435348</v>
      </c>
      <c r="J58" s="54">
        <f>SUMIF('IS by month'!$AE:$AE,$B58,'IS by month'!R:R)</f>
        <v>15648.214206435348</v>
      </c>
      <c r="K58" s="56">
        <f t="shared" si="21"/>
        <v>46944.642619306047</v>
      </c>
      <c r="L58" s="54">
        <f>SUMIF('IS by month'!$AE:$AE,$B58,'IS by month'!S:S)</f>
        <v>15648.214206435348</v>
      </c>
      <c r="M58" s="54">
        <f>SUMIF('IS by month'!$AE:$AE,$B58,'IS by month'!T:T)</f>
        <v>15648.214206435348</v>
      </c>
      <c r="N58" s="54">
        <f>SUMIF('IS by month'!$AE:$AE,$B58,'IS by month'!U:U)</f>
        <v>15648.214206435348</v>
      </c>
      <c r="O58" s="56">
        <f t="shared" si="22"/>
        <v>46944.642619306047</v>
      </c>
      <c r="P58" s="54">
        <f>SUMIF('IS by month'!$AE:$AE,$B58,'IS by month'!V:V)</f>
        <v>15648.214206435348</v>
      </c>
      <c r="Q58" s="54">
        <f>SUMIF('IS by month'!$AE:$AE,$B58,'IS by month'!W:W)</f>
        <v>15648.214206435348</v>
      </c>
      <c r="R58" s="54">
        <f>SUMIF('IS by month'!$AE:$AE,$B58,'IS by month'!X:X)</f>
        <v>15648.214206435348</v>
      </c>
      <c r="S58" s="56">
        <f t="shared" si="23"/>
        <v>46944.642619306047</v>
      </c>
      <c r="T58" s="54">
        <f>SUMIF('IS by month'!$AE:$AE,$B58,'IS by month'!Y:Y)</f>
        <v>15648.214206435348</v>
      </c>
      <c r="U58" s="54">
        <f>SUMIF('IS by month'!$AE:$AE,$B58,'IS by month'!Z:Z)</f>
        <v>15648.214206435348</v>
      </c>
      <c r="V58" s="54">
        <f>SUMIF('IS by month'!$AE:$AE,$B58,'IS by month'!AA:AA)</f>
        <v>15648.214206435348</v>
      </c>
      <c r="W58" s="56">
        <f t="shared" si="24"/>
        <v>46944.642619306047</v>
      </c>
      <c r="X58" s="135"/>
      <c r="Y58" s="38">
        <f t="shared" si="25"/>
        <v>187778.57047722419</v>
      </c>
    </row>
    <row r="59" spans="1:25" x14ac:dyDescent="0.2">
      <c r="A59" s="36"/>
      <c r="B59" s="46" t="s">
        <v>31</v>
      </c>
      <c r="C59" s="35"/>
      <c r="D59" s="114">
        <f>SUM(D47:D58)</f>
        <v>1060788.3688403773</v>
      </c>
      <c r="E59" s="48"/>
      <c r="F59" s="48"/>
      <c r="G59" s="48"/>
      <c r="H59" s="47">
        <f>SUM(H47:H58)</f>
        <v>88399.030736698114</v>
      </c>
      <c r="I59" s="47">
        <f>SUM(I47:I58)</f>
        <v>88399.030736698114</v>
      </c>
      <c r="J59" s="47">
        <f>SUM(J47:J58)</f>
        <v>88399.030736698114</v>
      </c>
      <c r="K59" s="47">
        <f>SUM(H59:J59)</f>
        <v>265197.09221009433</v>
      </c>
      <c r="L59" s="47">
        <f>SUM(L47:L58)</f>
        <v>88399.030736698114</v>
      </c>
      <c r="M59" s="47">
        <f>SUM(M47:M58)</f>
        <v>88399.030736698114</v>
      </c>
      <c r="N59" s="47">
        <f>SUM(N47:N58)</f>
        <v>88399.030736698114</v>
      </c>
      <c r="O59" s="47">
        <f>SUM(L59:N59)</f>
        <v>265197.09221009433</v>
      </c>
      <c r="P59" s="47">
        <f>SUM(P47:P58)</f>
        <v>88399.030736698114</v>
      </c>
      <c r="Q59" s="47">
        <f>SUM(Q47:Q58)</f>
        <v>88399.030736698114</v>
      </c>
      <c r="R59" s="47">
        <f>SUM(R47:R58)</f>
        <v>88399.030736698114</v>
      </c>
      <c r="S59" s="47">
        <f>SUM(P59:R59)</f>
        <v>265197.09221009433</v>
      </c>
      <c r="T59" s="47">
        <f>SUM(T47:T58)</f>
        <v>88399.030736698114</v>
      </c>
      <c r="U59" s="47">
        <f>SUM(U47:U58)</f>
        <v>88399.030736698114</v>
      </c>
      <c r="V59" s="47">
        <f>SUM(V47:V58)</f>
        <v>88399.030736698114</v>
      </c>
      <c r="W59" s="47">
        <f>SUM(T59:V59)</f>
        <v>265197.09221009433</v>
      </c>
      <c r="X59" s="135"/>
      <c r="Y59" s="37">
        <f t="shared" si="25"/>
        <v>1060788.3688403773</v>
      </c>
    </row>
    <row r="60" spans="1:25" x14ac:dyDescent="0.2">
      <c r="A60" s="36"/>
      <c r="B60" s="43"/>
      <c r="C60" s="35"/>
      <c r="D60" s="116"/>
      <c r="E60" s="50"/>
      <c r="F60" s="50"/>
      <c r="G60" s="50"/>
      <c r="H60" s="48"/>
      <c r="I60" s="48"/>
      <c r="J60" s="48"/>
      <c r="K60" s="48"/>
      <c r="L60" s="48"/>
      <c r="M60" s="48"/>
      <c r="N60" s="48"/>
      <c r="O60" s="48"/>
      <c r="P60" s="48"/>
      <c r="Q60" s="48"/>
      <c r="R60" s="48"/>
      <c r="S60" s="48"/>
      <c r="T60" s="48"/>
      <c r="U60" s="48"/>
      <c r="V60" s="48"/>
      <c r="W60" s="48"/>
      <c r="X60" s="135"/>
      <c r="Y60" s="37"/>
    </row>
    <row r="61" spans="1:25" x14ac:dyDescent="0.2">
      <c r="A61" s="36"/>
      <c r="B61" s="46" t="s">
        <v>117</v>
      </c>
      <c r="C61" s="35"/>
      <c r="D61" s="114">
        <f>D59+D44+D35+D27</f>
        <v>11844733.218147617</v>
      </c>
      <c r="E61" s="48"/>
      <c r="F61" s="48"/>
      <c r="G61" s="48"/>
      <c r="H61" s="47">
        <f t="shared" ref="H61:W61" si="26">H59+H44+H35+H27</f>
        <v>987061.10151230148</v>
      </c>
      <c r="I61" s="47">
        <f t="shared" si="26"/>
        <v>987061.10151230148</v>
      </c>
      <c r="J61" s="47">
        <f t="shared" si="26"/>
        <v>987061.10151230148</v>
      </c>
      <c r="K61" s="47">
        <f t="shared" si="26"/>
        <v>2961183.3045369042</v>
      </c>
      <c r="L61" s="47">
        <f t="shared" si="26"/>
        <v>987061.10151230148</v>
      </c>
      <c r="M61" s="47">
        <f t="shared" si="26"/>
        <v>987061.10151230148</v>
      </c>
      <c r="N61" s="47">
        <f t="shared" si="26"/>
        <v>987061.10151230148</v>
      </c>
      <c r="O61" s="47">
        <f t="shared" si="26"/>
        <v>2961183.3045369042</v>
      </c>
      <c r="P61" s="47">
        <f t="shared" si="26"/>
        <v>987061.10151230148</v>
      </c>
      <c r="Q61" s="47">
        <f t="shared" si="26"/>
        <v>987061.10151230148</v>
      </c>
      <c r="R61" s="47">
        <f t="shared" si="26"/>
        <v>987061.10151230148</v>
      </c>
      <c r="S61" s="47">
        <f t="shared" si="26"/>
        <v>2961183.3045369042</v>
      </c>
      <c r="T61" s="47">
        <f t="shared" si="26"/>
        <v>987061.10151230148</v>
      </c>
      <c r="U61" s="47">
        <f t="shared" si="26"/>
        <v>987061.10151230148</v>
      </c>
      <c r="V61" s="47">
        <f t="shared" si="26"/>
        <v>987061.10151230148</v>
      </c>
      <c r="W61" s="58">
        <f t="shared" si="26"/>
        <v>2961183.3045369042</v>
      </c>
      <c r="X61" s="135"/>
      <c r="Y61" s="38">
        <f>SUM(K61,O61,S61,W61)</f>
        <v>11844733.218147617</v>
      </c>
    </row>
    <row r="62" spans="1:25" ht="12.75" customHeight="1" x14ac:dyDescent="0.2">
      <c r="A62" s="49" t="s">
        <v>118</v>
      </c>
      <c r="B62" s="46"/>
      <c r="C62" s="35"/>
      <c r="D62" s="114">
        <f>D16-D61</f>
        <v>-489661.29212011024</v>
      </c>
      <c r="E62" s="48"/>
      <c r="F62" s="48"/>
      <c r="G62" s="48"/>
      <c r="H62" s="47">
        <f t="shared" ref="H62:W62" si="27">H16-H61</f>
        <v>-40805.107676676009</v>
      </c>
      <c r="I62" s="47">
        <f t="shared" si="27"/>
        <v>-40805.107676676009</v>
      </c>
      <c r="J62" s="47">
        <f t="shared" si="27"/>
        <v>-40805.107676676009</v>
      </c>
      <c r="K62" s="47">
        <f t="shared" si="27"/>
        <v>-122415.32303002756</v>
      </c>
      <c r="L62" s="47">
        <f t="shared" si="27"/>
        <v>-40805.107676676009</v>
      </c>
      <c r="M62" s="47">
        <f t="shared" si="27"/>
        <v>-40805.107676676009</v>
      </c>
      <c r="N62" s="47">
        <f t="shared" si="27"/>
        <v>-40805.107676676009</v>
      </c>
      <c r="O62" s="47">
        <f t="shared" si="27"/>
        <v>-122415.32303002756</v>
      </c>
      <c r="P62" s="47">
        <f t="shared" si="27"/>
        <v>-40805.107676676009</v>
      </c>
      <c r="Q62" s="47">
        <f t="shared" si="27"/>
        <v>-40805.107676676009</v>
      </c>
      <c r="R62" s="47">
        <f t="shared" si="27"/>
        <v>-40805.107676676009</v>
      </c>
      <c r="S62" s="47">
        <f t="shared" si="27"/>
        <v>-122415.32303002756</v>
      </c>
      <c r="T62" s="47">
        <f t="shared" si="27"/>
        <v>-40805.107676676009</v>
      </c>
      <c r="U62" s="47">
        <f t="shared" si="27"/>
        <v>-40805.107676676009</v>
      </c>
      <c r="V62" s="47">
        <f t="shared" si="27"/>
        <v>-40805.107676676009</v>
      </c>
      <c r="W62" s="47">
        <f t="shared" si="27"/>
        <v>-122415.32303002756</v>
      </c>
      <c r="X62" s="135"/>
      <c r="Y62" s="37">
        <f>SUM(K62,O62,S62,W62)</f>
        <v>-489661.29212011024</v>
      </c>
    </row>
    <row r="63" spans="1:25" ht="12.75" customHeight="1" x14ac:dyDescent="0.2">
      <c r="A63" s="49"/>
      <c r="B63" s="43"/>
      <c r="C63" s="35"/>
      <c r="D63" s="117"/>
      <c r="E63" s="48"/>
      <c r="F63" s="48"/>
      <c r="G63" s="48"/>
      <c r="H63" s="59"/>
      <c r="I63" s="59"/>
      <c r="J63" s="59"/>
      <c r="K63" s="48"/>
      <c r="L63" s="59"/>
      <c r="M63" s="59"/>
      <c r="N63" s="59"/>
      <c r="O63" s="48"/>
      <c r="P63" s="59"/>
      <c r="Q63" s="59"/>
      <c r="R63" s="59"/>
      <c r="S63" s="48"/>
      <c r="T63" s="59"/>
      <c r="U63" s="59"/>
      <c r="V63" s="59"/>
      <c r="W63" s="48"/>
      <c r="X63" s="135"/>
      <c r="Y63" s="37"/>
    </row>
    <row r="64" spans="1:25" x14ac:dyDescent="0.2">
      <c r="A64" s="49" t="s">
        <v>32</v>
      </c>
      <c r="B64" s="46"/>
      <c r="C64" s="35"/>
      <c r="D64" s="114">
        <f>D62</f>
        <v>-489661.29212011024</v>
      </c>
      <c r="E64" s="62"/>
      <c r="F64" s="62"/>
      <c r="G64" s="62"/>
      <c r="H64" s="140">
        <f>H62</f>
        <v>-40805.107676676009</v>
      </c>
      <c r="I64" s="140">
        <f t="shared" ref="I64:W64" si="28">I62</f>
        <v>-40805.107676676009</v>
      </c>
      <c r="J64" s="140">
        <f t="shared" si="28"/>
        <v>-40805.107676676009</v>
      </c>
      <c r="K64" s="140">
        <f t="shared" si="28"/>
        <v>-122415.32303002756</v>
      </c>
      <c r="L64" s="140">
        <f t="shared" si="28"/>
        <v>-40805.107676676009</v>
      </c>
      <c r="M64" s="140">
        <f t="shared" si="28"/>
        <v>-40805.107676676009</v>
      </c>
      <c r="N64" s="140">
        <f t="shared" si="28"/>
        <v>-40805.107676676009</v>
      </c>
      <c r="O64" s="140">
        <f t="shared" si="28"/>
        <v>-122415.32303002756</v>
      </c>
      <c r="P64" s="140">
        <f t="shared" si="28"/>
        <v>-40805.107676676009</v>
      </c>
      <c r="Q64" s="140">
        <f t="shared" si="28"/>
        <v>-40805.107676676009</v>
      </c>
      <c r="R64" s="140">
        <f t="shared" si="28"/>
        <v>-40805.107676676009</v>
      </c>
      <c r="S64" s="140">
        <f t="shared" si="28"/>
        <v>-122415.32303002756</v>
      </c>
      <c r="T64" s="140">
        <f t="shared" si="28"/>
        <v>-40805.107676676009</v>
      </c>
      <c r="U64" s="140">
        <f t="shared" si="28"/>
        <v>-40805.107676676009</v>
      </c>
      <c r="V64" s="140">
        <f t="shared" si="28"/>
        <v>-40805.107676676009</v>
      </c>
      <c r="W64" s="140">
        <f t="shared" si="28"/>
        <v>-122415.32303002756</v>
      </c>
      <c r="X64" s="141"/>
      <c r="Y64" s="142">
        <f>SUM(K64,O64,S64,W64)</f>
        <v>-489661.29212011024</v>
      </c>
    </row>
  </sheetData>
  <pageMargins left="0.75" right="0.35" top="0.5" bottom="0.5" header="0.5" footer="0.5"/>
  <pageSetup scale="34" orientation="portrait" horizontalDpi="300" verticalDpi="300" r:id="rId1"/>
  <headerFooter alignWithMargins="0">
    <oddHeader xml:space="preserve">&amp;C&amp;"Arial,Bold"&amp;11
</oddHeader>
    <oddFooter>&amp;RPage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sheetPr>
  <dimension ref="A1:BM233"/>
  <sheetViews>
    <sheetView topLeftCell="A105" workbookViewId="0">
      <selection activeCell="K117" sqref="K117:K120"/>
    </sheetView>
  </sheetViews>
  <sheetFormatPr defaultColWidth="8.85546875" defaultRowHeight="15" outlineLevelRow="1" outlineLevelCol="1" x14ac:dyDescent="0.25"/>
  <cols>
    <col min="1" max="1" width="10.7109375" customWidth="1"/>
    <col min="2" max="2" width="25.7109375" customWidth="1"/>
    <col min="3" max="7" width="2.85546875" hidden="1" customWidth="1"/>
    <col min="8" max="11" width="8.140625" customWidth="1"/>
    <col min="12" max="12" width="8.140625" style="70" bestFit="1" customWidth="1"/>
    <col min="13" max="16" width="8.140625" customWidth="1"/>
    <col min="17" max="48" width="8.140625" hidden="1" customWidth="1"/>
    <col min="49" max="52" width="7.140625" hidden="1" customWidth="1"/>
    <col min="53" max="53" width="2" customWidth="1"/>
    <col min="54" max="54" width="7.28515625" customWidth="1"/>
    <col min="55" max="55" width="15.42578125" customWidth="1"/>
    <col min="56" max="59" width="9.140625" hidden="1" customWidth="1" outlineLevel="1"/>
    <col min="60" max="60" width="13.42578125" hidden="1" customWidth="1" outlineLevel="1"/>
    <col min="61" max="64" width="9.140625" hidden="1" customWidth="1" outlineLevel="1"/>
    <col min="65" max="65" width="9.140625" customWidth="1" collapsed="1"/>
    <col min="66" max="86" width="9.140625" customWidth="1"/>
  </cols>
  <sheetData>
    <row r="1" spans="1:58" x14ac:dyDescent="0.25">
      <c r="A1" s="70"/>
      <c r="B1" s="143" t="s">
        <v>127</v>
      </c>
      <c r="C1" s="143"/>
      <c r="D1" s="143"/>
      <c r="E1" s="143"/>
      <c r="F1" s="143"/>
      <c r="G1" s="143"/>
      <c r="H1" s="144">
        <v>1</v>
      </c>
      <c r="I1" s="144">
        <v>2</v>
      </c>
      <c r="J1" s="144">
        <v>3</v>
      </c>
      <c r="K1" s="144">
        <v>4</v>
      </c>
      <c r="L1" s="144">
        <f>K1+1</f>
        <v>5</v>
      </c>
      <c r="M1" s="144">
        <f>L1+1</f>
        <v>6</v>
      </c>
      <c r="N1" s="144">
        <v>7</v>
      </c>
      <c r="O1" s="144">
        <v>8</v>
      </c>
      <c r="P1" s="144">
        <v>9</v>
      </c>
      <c r="Q1" s="144">
        <v>10</v>
      </c>
      <c r="R1" s="144">
        <f>Q1+1</f>
        <v>11</v>
      </c>
      <c r="S1" s="144">
        <f t="shared" ref="S1:AZ1" si="0">R1+1</f>
        <v>12</v>
      </c>
      <c r="T1" s="144">
        <f t="shared" si="0"/>
        <v>13</v>
      </c>
      <c r="U1" s="144">
        <f t="shared" si="0"/>
        <v>14</v>
      </c>
      <c r="V1" s="144">
        <f t="shared" si="0"/>
        <v>15</v>
      </c>
      <c r="W1" s="144">
        <f t="shared" si="0"/>
        <v>16</v>
      </c>
      <c r="X1" s="144">
        <f t="shared" si="0"/>
        <v>17</v>
      </c>
      <c r="Y1" s="144">
        <f t="shared" si="0"/>
        <v>18</v>
      </c>
      <c r="Z1" s="144">
        <f t="shared" si="0"/>
        <v>19</v>
      </c>
      <c r="AA1" s="144">
        <f t="shared" si="0"/>
        <v>20</v>
      </c>
      <c r="AB1" s="144">
        <f t="shared" si="0"/>
        <v>21</v>
      </c>
      <c r="AC1" s="144">
        <f t="shared" si="0"/>
        <v>22</v>
      </c>
      <c r="AD1" s="144">
        <f t="shared" si="0"/>
        <v>23</v>
      </c>
      <c r="AE1" s="144">
        <f t="shared" si="0"/>
        <v>24</v>
      </c>
      <c r="AF1" s="144">
        <f t="shared" si="0"/>
        <v>25</v>
      </c>
      <c r="AG1" s="144">
        <f t="shared" si="0"/>
        <v>26</v>
      </c>
      <c r="AH1" s="144">
        <f t="shared" si="0"/>
        <v>27</v>
      </c>
      <c r="AI1" s="144">
        <f t="shared" si="0"/>
        <v>28</v>
      </c>
      <c r="AJ1" s="144">
        <f t="shared" si="0"/>
        <v>29</v>
      </c>
      <c r="AK1" s="144">
        <f t="shared" si="0"/>
        <v>30</v>
      </c>
      <c r="AL1" s="144">
        <f t="shared" si="0"/>
        <v>31</v>
      </c>
      <c r="AM1" s="144">
        <f t="shared" si="0"/>
        <v>32</v>
      </c>
      <c r="AN1" s="144">
        <f t="shared" si="0"/>
        <v>33</v>
      </c>
      <c r="AO1" s="144">
        <f t="shared" si="0"/>
        <v>34</v>
      </c>
      <c r="AP1" s="144">
        <f t="shared" si="0"/>
        <v>35</v>
      </c>
      <c r="AQ1" s="144">
        <f t="shared" si="0"/>
        <v>36</v>
      </c>
      <c r="AR1" s="144">
        <f t="shared" si="0"/>
        <v>37</v>
      </c>
      <c r="AS1" s="144">
        <f t="shared" si="0"/>
        <v>38</v>
      </c>
      <c r="AT1" s="144">
        <f t="shared" si="0"/>
        <v>39</v>
      </c>
      <c r="AU1" s="144">
        <f t="shared" si="0"/>
        <v>40</v>
      </c>
      <c r="AV1" s="144">
        <f t="shared" si="0"/>
        <v>41</v>
      </c>
      <c r="AW1" s="144">
        <f t="shared" si="0"/>
        <v>42</v>
      </c>
      <c r="AX1" s="144">
        <f t="shared" si="0"/>
        <v>43</v>
      </c>
      <c r="AY1" s="144">
        <f t="shared" si="0"/>
        <v>44</v>
      </c>
      <c r="AZ1" s="144">
        <f t="shared" si="0"/>
        <v>45</v>
      </c>
      <c r="BA1" s="144"/>
      <c r="BB1" s="143"/>
      <c r="BC1" s="143"/>
    </row>
    <row r="2" spans="1:58" ht="19.5" x14ac:dyDescent="0.4">
      <c r="A2" s="70"/>
      <c r="B2" s="94" t="str">
        <f>"Student Population" &amp; ", v" &amp; TEXT(BudgetVersion, "#.0")</f>
        <v>Student Population, v15.0</v>
      </c>
      <c r="C2" s="94"/>
      <c r="D2" s="94"/>
      <c r="E2" s="94"/>
      <c r="F2" s="94"/>
      <c r="G2" s="94"/>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0"/>
      <c r="BC2" s="145"/>
    </row>
    <row r="3" spans="1:58" x14ac:dyDescent="0.25">
      <c r="A3" s="70"/>
      <c r="B3" s="95" t="str">
        <f>SchoolName</f>
        <v>Maya Angelou PCS</v>
      </c>
      <c r="C3" s="95"/>
      <c r="D3" s="95"/>
      <c r="E3" s="95"/>
      <c r="F3" s="95"/>
      <c r="G3" s="95"/>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0"/>
      <c r="BC3" s="70"/>
    </row>
    <row r="4" spans="1:58" x14ac:dyDescent="0.25">
      <c r="A4" s="70"/>
      <c r="B4" s="70"/>
      <c r="C4" s="70"/>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0"/>
      <c r="BC4" s="70"/>
    </row>
    <row r="5" spans="1:58" x14ac:dyDescent="0.25">
      <c r="A5" s="70"/>
      <c r="B5" s="70"/>
      <c r="C5" s="70"/>
      <c r="D5" s="70"/>
      <c r="E5" s="70"/>
      <c r="F5" s="70"/>
      <c r="G5" s="70"/>
      <c r="H5" s="70"/>
      <c r="I5" s="70"/>
      <c r="J5" s="70"/>
      <c r="K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1"/>
      <c r="BB5" s="70"/>
      <c r="BC5" s="70"/>
      <c r="BE5" s="127"/>
    </row>
    <row r="6" spans="1:58" x14ac:dyDescent="0.25">
      <c r="A6" s="70"/>
      <c r="B6" s="146" t="s">
        <v>128</v>
      </c>
      <c r="C6" s="146"/>
      <c r="D6" s="146"/>
      <c r="E6" s="146"/>
      <c r="F6" s="146"/>
      <c r="G6" s="146"/>
      <c r="H6" s="147" t="str">
        <f t="shared" ref="H6:AZ6" si="1">INDEX(SetupBudgetYears,H1,1)</f>
        <v>SY15-16</v>
      </c>
      <c r="I6" s="147" t="str">
        <f t="shared" si="1"/>
        <v>SY16-17</v>
      </c>
      <c r="J6" s="147" t="str">
        <f t="shared" si="1"/>
        <v>SY17-18</v>
      </c>
      <c r="K6" s="148" t="str">
        <f t="shared" si="1"/>
        <v>SY18-19</v>
      </c>
      <c r="L6" s="149" t="str">
        <f t="shared" si="1"/>
        <v>SY19-20</v>
      </c>
      <c r="M6" s="149" t="str">
        <f t="shared" si="1"/>
        <v>SY20-21</v>
      </c>
      <c r="N6" s="149" t="str">
        <f t="shared" si="1"/>
        <v>SY21-22</v>
      </c>
      <c r="O6" s="149" t="str">
        <f t="shared" si="1"/>
        <v>SY22-23</v>
      </c>
      <c r="P6" s="149" t="str">
        <f t="shared" si="1"/>
        <v>SY23-24</v>
      </c>
      <c r="Q6" s="149" t="str">
        <f t="shared" si="1"/>
        <v>SY24-25</v>
      </c>
      <c r="R6" s="149" t="str">
        <f t="shared" si="1"/>
        <v>SY25-26</v>
      </c>
      <c r="S6" s="149" t="str">
        <f t="shared" si="1"/>
        <v>SY26-27</v>
      </c>
      <c r="T6" s="149" t="str">
        <f t="shared" si="1"/>
        <v>SY27-28</v>
      </c>
      <c r="U6" s="149" t="str">
        <f t="shared" si="1"/>
        <v>SY28-29</v>
      </c>
      <c r="V6" s="149" t="str">
        <f t="shared" si="1"/>
        <v>SY29-30</v>
      </c>
      <c r="W6" s="149" t="str">
        <f t="shared" si="1"/>
        <v>SY30-31</v>
      </c>
      <c r="X6" s="149" t="str">
        <f t="shared" si="1"/>
        <v>SY31-32</v>
      </c>
      <c r="Y6" s="149" t="str">
        <f t="shared" si="1"/>
        <v>SY32-33</v>
      </c>
      <c r="Z6" s="149" t="str">
        <f t="shared" si="1"/>
        <v>SY33-34</v>
      </c>
      <c r="AA6" s="149" t="str">
        <f t="shared" si="1"/>
        <v>SY34-35</v>
      </c>
      <c r="AB6" s="149" t="str">
        <f t="shared" si="1"/>
        <v>SY35-36</v>
      </c>
      <c r="AC6" s="149" t="str">
        <f t="shared" si="1"/>
        <v>SY36-37</v>
      </c>
      <c r="AD6" s="149" t="str">
        <f t="shared" si="1"/>
        <v>SY37-38</v>
      </c>
      <c r="AE6" s="149" t="str">
        <f t="shared" si="1"/>
        <v>SY38-39</v>
      </c>
      <c r="AF6" s="149" t="str">
        <f t="shared" si="1"/>
        <v>SY39-40</v>
      </c>
      <c r="AG6" s="149" t="str">
        <f t="shared" si="1"/>
        <v>SY40-41</v>
      </c>
      <c r="AH6" s="149" t="str">
        <f t="shared" si="1"/>
        <v>SY41-42</v>
      </c>
      <c r="AI6" s="149" t="str">
        <f t="shared" si="1"/>
        <v>SY42-43</v>
      </c>
      <c r="AJ6" s="149" t="str">
        <f t="shared" si="1"/>
        <v>SY43-44</v>
      </c>
      <c r="AK6" s="149" t="str">
        <f t="shared" si="1"/>
        <v>SY44-45</v>
      </c>
      <c r="AL6" s="149" t="str">
        <f t="shared" si="1"/>
        <v>SY45-46</v>
      </c>
      <c r="AM6" s="149" t="str">
        <f t="shared" si="1"/>
        <v>SY46-47</v>
      </c>
      <c r="AN6" s="149" t="str">
        <f t="shared" si="1"/>
        <v>SY47-48</v>
      </c>
      <c r="AO6" s="149" t="str">
        <f t="shared" si="1"/>
        <v>SY48-49</v>
      </c>
      <c r="AP6" s="149" t="str">
        <f t="shared" si="1"/>
        <v>SY49-50</v>
      </c>
      <c r="AQ6" s="149" t="str">
        <f t="shared" si="1"/>
        <v>SY50-51</v>
      </c>
      <c r="AR6" s="149" t="str">
        <f t="shared" si="1"/>
        <v>SY51-52</v>
      </c>
      <c r="AS6" s="149" t="str">
        <f t="shared" si="1"/>
        <v>SY52-53</v>
      </c>
      <c r="AT6" s="149" t="str">
        <f t="shared" si="1"/>
        <v>SY53-54</v>
      </c>
      <c r="AU6" s="149" t="str">
        <f t="shared" si="1"/>
        <v>SY54-55</v>
      </c>
      <c r="AV6" s="149" t="str">
        <f t="shared" si="1"/>
        <v>SY55-56</v>
      </c>
      <c r="AW6" s="149" t="str">
        <f t="shared" si="1"/>
        <v>SY56-57</v>
      </c>
      <c r="AX6" s="149" t="str">
        <f t="shared" si="1"/>
        <v>SY57-58</v>
      </c>
      <c r="AY6" s="149" t="str">
        <f t="shared" si="1"/>
        <v>SY58-59</v>
      </c>
      <c r="AZ6" s="149" t="str">
        <f t="shared" si="1"/>
        <v>SY59-60</v>
      </c>
      <c r="BA6" s="149"/>
      <c r="BB6" s="150" t="s">
        <v>275</v>
      </c>
      <c r="BC6" s="150" t="s">
        <v>276</v>
      </c>
    </row>
    <row r="7" spans="1:58" x14ac:dyDescent="0.25">
      <c r="A7" s="70"/>
      <c r="B7" s="120" t="s">
        <v>129</v>
      </c>
      <c r="C7" s="120"/>
      <c r="D7" s="120"/>
      <c r="E7" s="120"/>
      <c r="F7" s="120"/>
      <c r="G7" s="120"/>
      <c r="H7" s="151">
        <f t="shared" ref="H7:AZ7" si="2" xml:space="preserve"> INDEX(SetupBudgetYears,H$1,3)</f>
        <v>0</v>
      </c>
      <c r="I7" s="151">
        <f t="shared" si="2"/>
        <v>0</v>
      </c>
      <c r="J7" s="151">
        <f t="shared" si="2"/>
        <v>0</v>
      </c>
      <c r="K7" s="151">
        <f t="shared" si="2"/>
        <v>0</v>
      </c>
      <c r="L7" s="151">
        <f t="shared" si="2"/>
        <v>0</v>
      </c>
      <c r="M7" s="151">
        <f t="shared" si="2"/>
        <v>0</v>
      </c>
      <c r="N7" s="151">
        <f t="shared" si="2"/>
        <v>0</v>
      </c>
      <c r="O7" s="151">
        <f t="shared" si="2"/>
        <v>0</v>
      </c>
      <c r="P7" s="151">
        <f t="shared" si="2"/>
        <v>0</v>
      </c>
      <c r="Q7" s="151">
        <f t="shared" si="2"/>
        <v>0</v>
      </c>
      <c r="R7" s="151">
        <f t="shared" si="2"/>
        <v>0</v>
      </c>
      <c r="S7" s="151">
        <f t="shared" si="2"/>
        <v>0</v>
      </c>
      <c r="T7" s="151">
        <f t="shared" si="2"/>
        <v>0</v>
      </c>
      <c r="U7" s="151">
        <f t="shared" si="2"/>
        <v>0</v>
      </c>
      <c r="V7" s="151">
        <f t="shared" si="2"/>
        <v>0</v>
      </c>
      <c r="W7" s="151">
        <f t="shared" si="2"/>
        <v>0</v>
      </c>
      <c r="X7" s="151">
        <f t="shared" si="2"/>
        <v>0</v>
      </c>
      <c r="Y7" s="151">
        <f t="shared" si="2"/>
        <v>0</v>
      </c>
      <c r="Z7" s="151">
        <f t="shared" si="2"/>
        <v>0</v>
      </c>
      <c r="AA7" s="151">
        <f t="shared" si="2"/>
        <v>0</v>
      </c>
      <c r="AB7" s="151">
        <f t="shared" si="2"/>
        <v>0</v>
      </c>
      <c r="AC7" s="151">
        <f t="shared" si="2"/>
        <v>0</v>
      </c>
      <c r="AD7" s="151">
        <f t="shared" si="2"/>
        <v>0</v>
      </c>
      <c r="AE7" s="151">
        <f t="shared" si="2"/>
        <v>0</v>
      </c>
      <c r="AF7" s="151">
        <f t="shared" si="2"/>
        <v>0</v>
      </c>
      <c r="AG7" s="151">
        <f t="shared" si="2"/>
        <v>0</v>
      </c>
      <c r="AH7" s="151">
        <f t="shared" si="2"/>
        <v>0</v>
      </c>
      <c r="AI7" s="151">
        <f t="shared" si="2"/>
        <v>0</v>
      </c>
      <c r="AJ7" s="151">
        <f t="shared" si="2"/>
        <v>0</v>
      </c>
      <c r="AK7" s="151">
        <f t="shared" si="2"/>
        <v>0</v>
      </c>
      <c r="AL7" s="151">
        <f t="shared" si="2"/>
        <v>0</v>
      </c>
      <c r="AM7" s="151">
        <f t="shared" si="2"/>
        <v>0</v>
      </c>
      <c r="AN7" s="151">
        <f t="shared" si="2"/>
        <v>0</v>
      </c>
      <c r="AO7" s="151">
        <f t="shared" si="2"/>
        <v>0</v>
      </c>
      <c r="AP7" s="151">
        <f t="shared" si="2"/>
        <v>0</v>
      </c>
      <c r="AQ7" s="151">
        <f t="shared" si="2"/>
        <v>0</v>
      </c>
      <c r="AR7" s="151">
        <f t="shared" si="2"/>
        <v>0</v>
      </c>
      <c r="AS7" s="151">
        <f t="shared" si="2"/>
        <v>0</v>
      </c>
      <c r="AT7" s="151">
        <f t="shared" si="2"/>
        <v>0</v>
      </c>
      <c r="AU7" s="151">
        <f t="shared" si="2"/>
        <v>0</v>
      </c>
      <c r="AV7" s="151">
        <f t="shared" si="2"/>
        <v>0</v>
      </c>
      <c r="AW7" s="151">
        <f t="shared" si="2"/>
        <v>0</v>
      </c>
      <c r="AX7" s="151">
        <f t="shared" si="2"/>
        <v>0</v>
      </c>
      <c r="AY7" s="151">
        <f t="shared" si="2"/>
        <v>0</v>
      </c>
      <c r="AZ7" s="151">
        <f t="shared" si="2"/>
        <v>0</v>
      </c>
      <c r="BA7" s="151"/>
      <c r="BB7" s="151"/>
      <c r="BC7" s="151"/>
    </row>
    <row r="8" spans="1:58" x14ac:dyDescent="0.25">
      <c r="A8" s="70"/>
      <c r="B8" s="70"/>
      <c r="C8" s="70"/>
      <c r="D8" s="70"/>
      <c r="E8" s="70"/>
      <c r="F8" s="70"/>
      <c r="G8" s="70"/>
      <c r="H8" s="70"/>
      <c r="I8" s="70"/>
      <c r="J8" s="70"/>
      <c r="K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row>
    <row r="9" spans="1:58" ht="15.75" x14ac:dyDescent="0.25">
      <c r="A9" s="70"/>
      <c r="B9" s="66" t="s">
        <v>130</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70"/>
      <c r="BE9" s="70"/>
      <c r="BF9" s="70"/>
    </row>
    <row r="10" spans="1:58" hidden="1" outlineLevel="1" x14ac:dyDescent="0.25">
      <c r="A10" s="70"/>
      <c r="B10" s="67" t="s">
        <v>131</v>
      </c>
      <c r="C10" s="68"/>
      <c r="D10" s="68"/>
      <c r="E10" s="68"/>
      <c r="F10" s="68"/>
      <c r="G10" s="68"/>
      <c r="H10" s="69"/>
      <c r="I10" s="69"/>
      <c r="J10" s="68"/>
      <c r="K10" s="68"/>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8"/>
      <c r="BB10" s="68"/>
      <c r="BC10" s="152"/>
    </row>
    <row r="11" spans="1:58" hidden="1" outlineLevel="1" x14ac:dyDescent="0.25">
      <c r="A11" s="153"/>
      <c r="B11" s="154" t="s">
        <v>132</v>
      </c>
      <c r="C11" s="155"/>
      <c r="D11" s="155"/>
      <c r="E11" s="155"/>
      <c r="F11" s="155"/>
      <c r="G11" s="155"/>
      <c r="H11" s="156"/>
      <c r="I11" s="156"/>
      <c r="J11" s="156"/>
      <c r="K11" s="157"/>
      <c r="L11" s="158"/>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60"/>
      <c r="AZ11" s="159"/>
      <c r="BA11" s="71"/>
      <c r="BB11" s="70"/>
      <c r="BC11" s="161"/>
    </row>
    <row r="12" spans="1:58" hidden="1" outlineLevel="1" x14ac:dyDescent="0.25">
      <c r="A12" s="153"/>
      <c r="B12" s="154" t="s">
        <v>133</v>
      </c>
      <c r="C12" s="155"/>
      <c r="D12" s="155"/>
      <c r="E12" s="155"/>
      <c r="F12" s="155"/>
      <c r="G12" s="155"/>
      <c r="H12" s="156"/>
      <c r="I12" s="156"/>
      <c r="J12" s="156"/>
      <c r="K12" s="157"/>
      <c r="L12" s="158"/>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60"/>
      <c r="AZ12" s="159"/>
      <c r="BA12" s="71"/>
      <c r="BB12" s="70"/>
      <c r="BC12" s="161"/>
    </row>
    <row r="13" spans="1:58" hidden="1" outlineLevel="1" x14ac:dyDescent="0.25">
      <c r="A13" s="153"/>
      <c r="B13" s="154" t="s">
        <v>134</v>
      </c>
      <c r="C13" s="155"/>
      <c r="D13" s="155"/>
      <c r="E13" s="155"/>
      <c r="F13" s="155"/>
      <c r="G13" s="155"/>
      <c r="H13" s="156"/>
      <c r="I13" s="156"/>
      <c r="J13" s="156"/>
      <c r="K13" s="157"/>
      <c r="L13" s="158"/>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60"/>
      <c r="AZ13" s="159"/>
      <c r="BA13" s="71"/>
      <c r="BB13" s="70"/>
      <c r="BC13" s="161"/>
    </row>
    <row r="14" spans="1:58" hidden="1" outlineLevel="1" x14ac:dyDescent="0.25">
      <c r="A14" s="153"/>
      <c r="B14" s="154" t="s">
        <v>135</v>
      </c>
      <c r="C14" s="155"/>
      <c r="D14" s="155"/>
      <c r="E14" s="155"/>
      <c r="F14" s="155"/>
      <c r="G14" s="155"/>
      <c r="H14" s="156"/>
      <c r="I14" s="156"/>
      <c r="J14" s="156"/>
      <c r="K14" s="157"/>
      <c r="L14" s="158"/>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60"/>
      <c r="AZ14" s="159"/>
      <c r="BA14" s="71"/>
      <c r="BB14" s="70"/>
      <c r="BC14" s="161"/>
    </row>
    <row r="15" spans="1:58" hidden="1" outlineLevel="1" x14ac:dyDescent="0.25">
      <c r="A15" s="162"/>
      <c r="B15" s="154" t="s">
        <v>136</v>
      </c>
      <c r="C15" s="155"/>
      <c r="D15" s="155"/>
      <c r="E15" s="155"/>
      <c r="F15" s="155"/>
      <c r="G15" s="155"/>
      <c r="H15" s="156"/>
      <c r="I15" s="156"/>
      <c r="J15" s="156"/>
      <c r="K15" s="157"/>
      <c r="L15" s="158"/>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60"/>
      <c r="AZ15" s="159"/>
      <c r="BA15" s="71"/>
      <c r="BB15" s="70"/>
      <c r="BC15" s="161"/>
    </row>
    <row r="16" spans="1:58" hidden="1" outlineLevel="1" x14ac:dyDescent="0.25">
      <c r="A16" s="153"/>
      <c r="B16" s="154" t="s">
        <v>137</v>
      </c>
      <c r="C16" s="155"/>
      <c r="D16" s="155"/>
      <c r="E16" s="155"/>
      <c r="F16" s="155"/>
      <c r="G16" s="155"/>
      <c r="H16" s="156"/>
      <c r="I16" s="156"/>
      <c r="J16" s="156"/>
      <c r="K16" s="157"/>
      <c r="L16" s="158"/>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60"/>
      <c r="AZ16" s="159"/>
      <c r="BA16" s="71"/>
      <c r="BB16" s="70"/>
      <c r="BC16" s="161"/>
    </row>
    <row r="17" spans="1:55" hidden="1" outlineLevel="1" x14ac:dyDescent="0.25">
      <c r="A17" s="153"/>
      <c r="B17" s="154" t="s">
        <v>138</v>
      </c>
      <c r="C17" s="155"/>
      <c r="D17" s="155"/>
      <c r="E17" s="155"/>
      <c r="F17" s="155"/>
      <c r="G17" s="155"/>
      <c r="H17" s="156"/>
      <c r="I17" s="156"/>
      <c r="J17" s="156"/>
      <c r="K17" s="157"/>
      <c r="L17" s="158"/>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60"/>
      <c r="AZ17" s="159"/>
      <c r="BA17" s="71"/>
      <c r="BB17" s="70"/>
      <c r="BC17" s="161"/>
    </row>
    <row r="18" spans="1:55" hidden="1" outlineLevel="1" x14ac:dyDescent="0.25">
      <c r="A18" s="153"/>
      <c r="B18" s="154" t="s">
        <v>139</v>
      </c>
      <c r="C18" s="155"/>
      <c r="D18" s="155"/>
      <c r="E18" s="155"/>
      <c r="F18" s="155"/>
      <c r="G18" s="155"/>
      <c r="H18" s="156"/>
      <c r="I18" s="156"/>
      <c r="J18" s="156"/>
      <c r="K18" s="157"/>
      <c r="L18" s="158"/>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60"/>
      <c r="AZ18" s="159"/>
      <c r="BA18" s="71"/>
      <c r="BB18" s="70"/>
      <c r="BC18" s="161"/>
    </row>
    <row r="19" spans="1:55" hidden="1" outlineLevel="1" x14ac:dyDescent="0.25">
      <c r="A19" s="153"/>
      <c r="B19" s="154" t="s">
        <v>140</v>
      </c>
      <c r="C19" s="155"/>
      <c r="D19" s="155"/>
      <c r="E19" s="155"/>
      <c r="F19" s="155"/>
      <c r="G19" s="155"/>
      <c r="H19" s="156"/>
      <c r="I19" s="156"/>
      <c r="J19" s="156"/>
      <c r="K19" s="157"/>
      <c r="L19" s="158"/>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60"/>
      <c r="AZ19" s="159"/>
      <c r="BA19" s="71"/>
      <c r="BB19" s="70"/>
      <c r="BC19" s="161"/>
    </row>
    <row r="20" spans="1:55" hidden="1" outlineLevel="1" x14ac:dyDescent="0.25">
      <c r="A20" s="153"/>
      <c r="B20" s="154" t="s">
        <v>141</v>
      </c>
      <c r="C20" s="155"/>
      <c r="D20" s="155"/>
      <c r="E20" s="155"/>
      <c r="F20" s="155"/>
      <c r="G20" s="155"/>
      <c r="H20" s="156"/>
      <c r="I20" s="156"/>
      <c r="J20" s="156"/>
      <c r="K20" s="157"/>
      <c r="L20" s="158"/>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60"/>
      <c r="AZ20" s="159"/>
      <c r="BA20" s="71"/>
      <c r="BB20" s="70"/>
      <c r="BC20" s="161"/>
    </row>
    <row r="21" spans="1:55" hidden="1" outlineLevel="1" x14ac:dyDescent="0.25">
      <c r="A21" s="70"/>
      <c r="B21" s="154" t="s">
        <v>142</v>
      </c>
      <c r="C21" s="155"/>
      <c r="D21" s="155"/>
      <c r="E21" s="155"/>
      <c r="F21" s="155"/>
      <c r="G21" s="155"/>
      <c r="H21" s="156"/>
      <c r="I21" s="156"/>
      <c r="J21" s="156"/>
      <c r="K21" s="157"/>
      <c r="L21" s="158"/>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60"/>
      <c r="AZ21" s="159"/>
      <c r="BA21" s="71"/>
      <c r="BB21" s="70"/>
      <c r="BC21" s="161"/>
    </row>
    <row r="22" spans="1:55" hidden="1" outlineLevel="1" x14ac:dyDescent="0.25">
      <c r="A22" s="162"/>
      <c r="B22" s="154" t="s">
        <v>143</v>
      </c>
      <c r="C22" s="155"/>
      <c r="D22" s="155"/>
      <c r="E22" s="155"/>
      <c r="F22" s="155"/>
      <c r="G22" s="155"/>
      <c r="H22" s="156"/>
      <c r="I22" s="156"/>
      <c r="J22" s="156"/>
      <c r="K22" s="157"/>
      <c r="L22" s="158"/>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60"/>
      <c r="AZ22" s="159"/>
      <c r="BA22" s="71"/>
      <c r="BB22" s="70"/>
      <c r="BC22" s="163"/>
    </row>
    <row r="23" spans="1:55" hidden="1" outlineLevel="1" x14ac:dyDescent="0.25">
      <c r="A23" s="153"/>
      <c r="B23" s="154" t="s">
        <v>144</v>
      </c>
      <c r="C23" s="155"/>
      <c r="D23" s="155"/>
      <c r="E23" s="155"/>
      <c r="F23" s="155"/>
      <c r="G23" s="155"/>
      <c r="H23" s="156"/>
      <c r="I23" s="156"/>
      <c r="J23" s="156"/>
      <c r="K23" s="157"/>
      <c r="L23" s="158"/>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60"/>
      <c r="AZ23" s="159"/>
      <c r="BA23" s="71"/>
      <c r="BB23" s="70"/>
      <c r="BC23" s="163"/>
    </row>
    <row r="24" spans="1:55" hidden="1" outlineLevel="1" x14ac:dyDescent="0.25">
      <c r="A24" s="153"/>
      <c r="B24" s="154" t="s">
        <v>145</v>
      </c>
      <c r="C24" s="155"/>
      <c r="D24" s="155"/>
      <c r="E24" s="155"/>
      <c r="F24" s="155"/>
      <c r="G24" s="155"/>
      <c r="H24" s="156"/>
      <c r="I24" s="156"/>
      <c r="J24" s="156"/>
      <c r="K24" s="157"/>
      <c r="L24" s="158"/>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60"/>
      <c r="AZ24" s="159"/>
      <c r="BA24" s="71"/>
      <c r="BB24" s="70"/>
      <c r="BC24" s="163"/>
    </row>
    <row r="25" spans="1:55" hidden="1" outlineLevel="1" x14ac:dyDescent="0.25">
      <c r="A25" s="153"/>
      <c r="B25" s="154" t="s">
        <v>146</v>
      </c>
      <c r="C25" s="155"/>
      <c r="D25" s="155"/>
      <c r="E25" s="155"/>
      <c r="F25" s="155"/>
      <c r="G25" s="155"/>
      <c r="H25" s="156"/>
      <c r="I25" s="156"/>
      <c r="J25" s="156"/>
      <c r="K25" s="157"/>
      <c r="L25" s="158"/>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60"/>
      <c r="AZ25" s="159"/>
      <c r="BA25" s="71"/>
      <c r="BB25" s="70"/>
      <c r="BC25" s="163"/>
    </row>
    <row r="26" spans="1:55" hidden="1" outlineLevel="1" x14ac:dyDescent="0.25">
      <c r="A26" s="153"/>
      <c r="B26" s="164" t="s">
        <v>51</v>
      </c>
      <c r="C26" s="165"/>
      <c r="D26" s="165"/>
      <c r="E26" s="165"/>
      <c r="F26" s="165"/>
      <c r="G26" s="165"/>
      <c r="H26" s="166"/>
      <c r="I26" s="166"/>
      <c r="J26" s="166"/>
      <c r="K26" s="167"/>
      <c r="L26" s="168"/>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70"/>
      <c r="AZ26" s="169"/>
      <c r="BA26" s="99"/>
      <c r="BB26" s="171"/>
      <c r="BC26" s="172"/>
    </row>
    <row r="27" spans="1:55" hidden="1" outlineLevel="1" x14ac:dyDescent="0.25">
      <c r="A27" s="70"/>
      <c r="B27" s="67" t="s">
        <v>130</v>
      </c>
      <c r="C27" s="68"/>
      <c r="D27" s="68"/>
      <c r="E27" s="68"/>
      <c r="F27" s="68"/>
      <c r="G27" s="68"/>
      <c r="H27" s="69"/>
      <c r="I27" s="69"/>
      <c r="J27" s="68"/>
      <c r="K27" s="68"/>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8"/>
      <c r="BB27" s="68"/>
      <c r="BC27" s="152"/>
    </row>
    <row r="28" spans="1:55" hidden="1" outlineLevel="1" x14ac:dyDescent="0.25">
      <c r="A28" s="70"/>
      <c r="B28" s="154" t="s">
        <v>132</v>
      </c>
      <c r="C28" s="155"/>
      <c r="D28" s="155"/>
      <c r="E28" s="155"/>
      <c r="F28" s="155"/>
      <c r="G28" s="155"/>
      <c r="H28" s="156"/>
      <c r="I28" s="156"/>
      <c r="J28" s="156"/>
      <c r="K28" s="157"/>
      <c r="L28" s="158"/>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60"/>
      <c r="AZ28" s="159"/>
      <c r="BA28" s="71"/>
      <c r="BB28" s="70"/>
      <c r="BC28" s="161"/>
    </row>
    <row r="29" spans="1:55" hidden="1" outlineLevel="1" x14ac:dyDescent="0.25">
      <c r="A29" s="70"/>
      <c r="B29" s="154" t="s">
        <v>133</v>
      </c>
      <c r="C29" s="155"/>
      <c r="D29" s="155"/>
      <c r="E29" s="155"/>
      <c r="F29" s="155"/>
      <c r="G29" s="155"/>
      <c r="H29" s="156"/>
      <c r="I29" s="156"/>
      <c r="J29" s="156"/>
      <c r="K29" s="157"/>
      <c r="L29" s="158"/>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60"/>
      <c r="AZ29" s="159"/>
      <c r="BA29" s="71"/>
      <c r="BB29" s="70"/>
      <c r="BC29" s="161"/>
    </row>
    <row r="30" spans="1:55" hidden="1" outlineLevel="1" x14ac:dyDescent="0.25">
      <c r="A30" s="70"/>
      <c r="B30" s="154" t="s">
        <v>134</v>
      </c>
      <c r="C30" s="155"/>
      <c r="D30" s="155"/>
      <c r="E30" s="155"/>
      <c r="F30" s="155"/>
      <c r="G30" s="155"/>
      <c r="H30" s="156"/>
      <c r="I30" s="156"/>
      <c r="J30" s="156"/>
      <c r="K30" s="157"/>
      <c r="L30" s="158"/>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60"/>
      <c r="AZ30" s="159"/>
      <c r="BA30" s="71"/>
      <c r="BB30" s="70"/>
      <c r="BC30" s="161"/>
    </row>
    <row r="31" spans="1:55" hidden="1" outlineLevel="1" x14ac:dyDescent="0.25">
      <c r="A31" s="70"/>
      <c r="B31" s="154" t="s">
        <v>135</v>
      </c>
      <c r="C31" s="155"/>
      <c r="D31" s="155"/>
      <c r="E31" s="155"/>
      <c r="F31" s="155"/>
      <c r="G31" s="155"/>
      <c r="H31" s="156"/>
      <c r="I31" s="156"/>
      <c r="J31" s="156"/>
      <c r="K31" s="157"/>
      <c r="L31" s="158"/>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60"/>
      <c r="AZ31" s="159"/>
      <c r="BA31" s="71"/>
      <c r="BB31" s="70"/>
      <c r="BC31" s="161"/>
    </row>
    <row r="32" spans="1:55" hidden="1" outlineLevel="1" x14ac:dyDescent="0.25">
      <c r="A32" s="70"/>
      <c r="B32" s="154" t="s">
        <v>136</v>
      </c>
      <c r="C32" s="155"/>
      <c r="D32" s="155"/>
      <c r="E32" s="155"/>
      <c r="F32" s="155"/>
      <c r="G32" s="155"/>
      <c r="H32" s="156"/>
      <c r="I32" s="156"/>
      <c r="J32" s="156"/>
      <c r="K32" s="157"/>
      <c r="L32" s="158"/>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60"/>
      <c r="AZ32" s="159"/>
      <c r="BA32" s="71"/>
      <c r="BB32" s="70"/>
      <c r="BC32" s="161"/>
    </row>
    <row r="33" spans="1:55" hidden="1" outlineLevel="1" x14ac:dyDescent="0.25">
      <c r="A33" s="70"/>
      <c r="B33" s="154" t="s">
        <v>137</v>
      </c>
      <c r="C33" s="155"/>
      <c r="D33" s="155"/>
      <c r="E33" s="155"/>
      <c r="F33" s="155"/>
      <c r="G33" s="155"/>
      <c r="H33" s="156"/>
      <c r="I33" s="156"/>
      <c r="J33" s="156"/>
      <c r="K33" s="157"/>
      <c r="L33" s="158"/>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60"/>
      <c r="AZ33" s="159"/>
      <c r="BA33" s="71"/>
      <c r="BB33" s="70"/>
      <c r="BC33" s="161"/>
    </row>
    <row r="34" spans="1:55" hidden="1" outlineLevel="1" x14ac:dyDescent="0.25">
      <c r="A34" s="70"/>
      <c r="B34" s="154" t="s">
        <v>138</v>
      </c>
      <c r="C34" s="155"/>
      <c r="D34" s="155"/>
      <c r="E34" s="155"/>
      <c r="F34" s="155"/>
      <c r="G34" s="155"/>
      <c r="H34" s="156"/>
      <c r="I34" s="156"/>
      <c r="J34" s="156"/>
      <c r="K34" s="157"/>
      <c r="L34" s="158"/>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60"/>
      <c r="AZ34" s="159"/>
      <c r="BA34" s="71"/>
      <c r="BB34" s="70"/>
      <c r="BC34" s="161"/>
    </row>
    <row r="35" spans="1:55" hidden="1" outlineLevel="1" x14ac:dyDescent="0.25">
      <c r="A35" s="70"/>
      <c r="B35" s="154" t="s">
        <v>139</v>
      </c>
      <c r="C35" s="155"/>
      <c r="D35" s="155"/>
      <c r="E35" s="155"/>
      <c r="F35" s="155"/>
      <c r="G35" s="155"/>
      <c r="H35" s="156"/>
      <c r="I35" s="156"/>
      <c r="J35" s="156"/>
      <c r="K35" s="157"/>
      <c r="L35" s="158"/>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60"/>
      <c r="AZ35" s="159"/>
      <c r="BA35" s="71"/>
      <c r="BB35" s="70"/>
      <c r="BC35" s="161"/>
    </row>
    <row r="36" spans="1:55" hidden="1" outlineLevel="1" x14ac:dyDescent="0.25">
      <c r="A36" s="70"/>
      <c r="B36" s="154" t="s">
        <v>140</v>
      </c>
      <c r="C36" s="155"/>
      <c r="D36" s="155"/>
      <c r="E36" s="155"/>
      <c r="F36" s="155"/>
      <c r="G36" s="155"/>
      <c r="H36" s="156"/>
      <c r="I36" s="156"/>
      <c r="J36" s="156"/>
      <c r="K36" s="157"/>
      <c r="L36" s="158"/>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60"/>
      <c r="AZ36" s="159"/>
      <c r="BA36" s="71"/>
      <c r="BB36" s="70"/>
      <c r="BC36" s="161"/>
    </row>
    <row r="37" spans="1:55" hidden="1" outlineLevel="1" x14ac:dyDescent="0.25">
      <c r="A37" s="70"/>
      <c r="B37" s="154" t="s">
        <v>141</v>
      </c>
      <c r="C37" s="155"/>
      <c r="D37" s="155"/>
      <c r="E37" s="155"/>
      <c r="F37" s="155"/>
      <c r="G37" s="155"/>
      <c r="H37" s="156"/>
      <c r="I37" s="156"/>
      <c r="J37" s="156"/>
      <c r="K37" s="157"/>
      <c r="L37" s="158"/>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60"/>
      <c r="AZ37" s="159"/>
      <c r="BA37" s="71"/>
      <c r="BB37" s="70"/>
      <c r="BC37" s="161"/>
    </row>
    <row r="38" spans="1:55" hidden="1" outlineLevel="1" x14ac:dyDescent="0.25">
      <c r="A38" s="70"/>
      <c r="B38" s="154" t="s">
        <v>142</v>
      </c>
      <c r="C38" s="155"/>
      <c r="D38" s="155"/>
      <c r="E38" s="155"/>
      <c r="F38" s="155"/>
      <c r="G38" s="155"/>
      <c r="H38" s="156"/>
      <c r="I38" s="156"/>
      <c r="J38" s="156"/>
      <c r="K38" s="157"/>
      <c r="L38" s="158"/>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60"/>
      <c r="AZ38" s="159"/>
      <c r="BA38" s="71"/>
      <c r="BB38" s="70"/>
      <c r="BC38" s="161"/>
    </row>
    <row r="39" spans="1:55" hidden="1" outlineLevel="1" x14ac:dyDescent="0.25">
      <c r="A39" s="70"/>
      <c r="B39" s="154" t="s">
        <v>143</v>
      </c>
      <c r="C39" s="155"/>
      <c r="D39" s="155"/>
      <c r="E39" s="155"/>
      <c r="F39" s="155"/>
      <c r="G39" s="155"/>
      <c r="H39" s="156"/>
      <c r="I39" s="156"/>
      <c r="J39" s="156"/>
      <c r="K39" s="157"/>
      <c r="L39" s="158"/>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60"/>
      <c r="AZ39" s="159"/>
      <c r="BA39" s="71"/>
      <c r="BB39" s="70"/>
      <c r="BC39" s="163"/>
    </row>
    <row r="40" spans="1:55" hidden="1" outlineLevel="1" x14ac:dyDescent="0.25">
      <c r="A40" s="70"/>
      <c r="B40" s="154" t="s">
        <v>144</v>
      </c>
      <c r="C40" s="155"/>
      <c r="D40" s="155"/>
      <c r="E40" s="155"/>
      <c r="F40" s="155"/>
      <c r="G40" s="155"/>
      <c r="H40" s="156"/>
      <c r="I40" s="156"/>
      <c r="J40" s="156"/>
      <c r="K40" s="157"/>
      <c r="L40" s="158"/>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60"/>
      <c r="AZ40" s="159"/>
      <c r="BA40" s="71"/>
      <c r="BB40" s="70"/>
      <c r="BC40" s="163"/>
    </row>
    <row r="41" spans="1:55" hidden="1" outlineLevel="1" x14ac:dyDescent="0.25">
      <c r="A41" s="70"/>
      <c r="B41" s="154" t="s">
        <v>145</v>
      </c>
      <c r="C41" s="155"/>
      <c r="D41" s="155"/>
      <c r="E41" s="155"/>
      <c r="F41" s="155"/>
      <c r="G41" s="155"/>
      <c r="H41" s="156"/>
      <c r="I41" s="156"/>
      <c r="J41" s="156"/>
      <c r="K41" s="157"/>
      <c r="L41" s="158"/>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60"/>
      <c r="AZ41" s="159"/>
      <c r="BA41" s="71"/>
      <c r="BB41" s="70"/>
      <c r="BC41" s="163"/>
    </row>
    <row r="42" spans="1:55" hidden="1" outlineLevel="1" x14ac:dyDescent="0.25">
      <c r="A42" s="70"/>
      <c r="B42" s="154" t="s">
        <v>146</v>
      </c>
      <c r="C42" s="155"/>
      <c r="D42" s="155"/>
      <c r="E42" s="155"/>
      <c r="F42" s="155"/>
      <c r="G42" s="155"/>
      <c r="H42" s="156"/>
      <c r="I42" s="156"/>
      <c r="J42" s="156"/>
      <c r="K42" s="157"/>
      <c r="L42" s="158"/>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60"/>
      <c r="AZ42" s="159"/>
      <c r="BA42" s="71"/>
      <c r="BB42" s="70"/>
      <c r="BC42" s="163"/>
    </row>
    <row r="43" spans="1:55" hidden="1" outlineLevel="1" x14ac:dyDescent="0.25">
      <c r="A43" s="70"/>
      <c r="B43" s="164" t="s">
        <v>51</v>
      </c>
      <c r="C43" s="165"/>
      <c r="D43" s="165"/>
      <c r="E43" s="165"/>
      <c r="F43" s="165"/>
      <c r="G43" s="165"/>
      <c r="H43" s="166"/>
      <c r="I43" s="166"/>
      <c r="J43" s="166"/>
      <c r="K43" s="167"/>
      <c r="L43" s="168"/>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70"/>
      <c r="AZ43" s="169"/>
      <c r="BA43" s="99"/>
      <c r="BB43" s="171"/>
      <c r="BC43" s="172"/>
    </row>
    <row r="44" spans="1:55" hidden="1" outlineLevel="1" x14ac:dyDescent="0.25">
      <c r="A44" s="70"/>
      <c r="B44" s="494" t="s">
        <v>147</v>
      </c>
      <c r="C44" s="495"/>
      <c r="D44" s="495"/>
      <c r="E44" s="495"/>
      <c r="F44" s="495"/>
      <c r="G44" s="495"/>
      <c r="H44" s="496"/>
      <c r="I44" s="496">
        <v>0</v>
      </c>
      <c r="J44" s="497"/>
      <c r="K44" s="495"/>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96"/>
      <c r="AS44" s="496"/>
      <c r="AT44" s="496"/>
      <c r="AU44" s="496"/>
      <c r="AV44" s="496"/>
      <c r="AW44" s="496"/>
      <c r="AX44" s="496"/>
      <c r="AY44" s="496"/>
      <c r="AZ44" s="496"/>
      <c r="BA44" s="497"/>
      <c r="BB44" s="495"/>
      <c r="BC44" s="498"/>
    </row>
    <row r="45" spans="1:55" collapsed="1" x14ac:dyDescent="0.25">
      <c r="A45" s="70"/>
      <c r="B45" s="173" t="s">
        <v>148</v>
      </c>
      <c r="C45" s="174"/>
      <c r="D45" s="174"/>
      <c r="E45" s="174"/>
      <c r="F45" s="174"/>
      <c r="G45" s="174"/>
      <c r="H45" s="499">
        <v>1</v>
      </c>
      <c r="I45" s="175">
        <v>1</v>
      </c>
      <c r="J45" s="175">
        <v>1</v>
      </c>
      <c r="K45" s="176">
        <v>1</v>
      </c>
      <c r="L45" s="177">
        <v>1</v>
      </c>
      <c r="M45" s="178">
        <v>1</v>
      </c>
      <c r="N45" s="178">
        <v>1</v>
      </c>
      <c r="O45" s="178">
        <v>1</v>
      </c>
      <c r="P45" s="178">
        <v>1</v>
      </c>
      <c r="Q45" s="178">
        <v>1</v>
      </c>
      <c r="R45" s="178">
        <v>1</v>
      </c>
      <c r="S45" s="178">
        <v>1</v>
      </c>
      <c r="T45" s="178">
        <v>1</v>
      </c>
      <c r="U45" s="178">
        <v>1</v>
      </c>
      <c r="V45" s="178">
        <v>1</v>
      </c>
      <c r="W45" s="178">
        <v>1</v>
      </c>
      <c r="X45" s="178">
        <v>1</v>
      </c>
      <c r="Y45" s="178">
        <v>1</v>
      </c>
      <c r="Z45" s="178">
        <v>1</v>
      </c>
      <c r="AA45" s="178">
        <v>1</v>
      </c>
      <c r="AB45" s="178">
        <v>1</v>
      </c>
      <c r="AC45" s="178">
        <v>1</v>
      </c>
      <c r="AD45" s="178">
        <v>1</v>
      </c>
      <c r="AE45" s="178">
        <v>1</v>
      </c>
      <c r="AF45" s="178">
        <v>1</v>
      </c>
      <c r="AG45" s="178">
        <v>1</v>
      </c>
      <c r="AH45" s="178">
        <v>1</v>
      </c>
      <c r="AI45" s="178">
        <v>1</v>
      </c>
      <c r="AJ45" s="178">
        <v>1</v>
      </c>
      <c r="AK45" s="178">
        <v>1</v>
      </c>
      <c r="AL45" s="178">
        <v>1</v>
      </c>
      <c r="AM45" s="178">
        <v>1</v>
      </c>
      <c r="AN45" s="178">
        <v>1</v>
      </c>
      <c r="AO45" s="178">
        <v>1</v>
      </c>
      <c r="AP45" s="178">
        <v>1</v>
      </c>
      <c r="AQ45" s="178">
        <v>1</v>
      </c>
      <c r="AR45" s="178">
        <v>1</v>
      </c>
      <c r="AS45" s="178">
        <v>1</v>
      </c>
      <c r="AT45" s="178">
        <v>1</v>
      </c>
      <c r="AU45" s="178">
        <v>1</v>
      </c>
      <c r="AV45" s="178">
        <v>1</v>
      </c>
      <c r="AW45" s="178">
        <v>1</v>
      </c>
      <c r="AX45" s="178">
        <v>1</v>
      </c>
      <c r="AY45" s="179">
        <v>1</v>
      </c>
      <c r="AZ45" s="178">
        <v>1</v>
      </c>
      <c r="BA45" s="180">
        <v>1</v>
      </c>
      <c r="BB45" s="181"/>
      <c r="BC45" s="182"/>
    </row>
    <row r="46" spans="1:55" x14ac:dyDescent="0.25">
      <c r="A46" s="70"/>
      <c r="B46" s="154" t="s">
        <v>149</v>
      </c>
      <c r="C46" s="155"/>
      <c r="D46" s="155"/>
      <c r="E46" s="155"/>
      <c r="F46" s="155"/>
      <c r="G46" s="155"/>
      <c r="H46" s="183"/>
      <c r="I46" s="183"/>
      <c r="J46" s="183">
        <f>J45-I45</f>
        <v>0</v>
      </c>
      <c r="K46" s="184">
        <f>K45-J45</f>
        <v>0</v>
      </c>
      <c r="L46" s="185">
        <f t="shared" ref="L46:AZ46" si="3">L45-K45</f>
        <v>0</v>
      </c>
      <c r="M46" s="183">
        <f t="shared" si="3"/>
        <v>0</v>
      </c>
      <c r="N46" s="183">
        <f t="shared" si="3"/>
        <v>0</v>
      </c>
      <c r="O46" s="183">
        <f t="shared" si="3"/>
        <v>0</v>
      </c>
      <c r="P46" s="183">
        <f t="shared" si="3"/>
        <v>0</v>
      </c>
      <c r="Q46" s="183">
        <f t="shared" si="3"/>
        <v>0</v>
      </c>
      <c r="R46" s="183">
        <f t="shared" si="3"/>
        <v>0</v>
      </c>
      <c r="S46" s="183">
        <f t="shared" si="3"/>
        <v>0</v>
      </c>
      <c r="T46" s="183">
        <f t="shared" si="3"/>
        <v>0</v>
      </c>
      <c r="U46" s="183">
        <f t="shared" si="3"/>
        <v>0</v>
      </c>
      <c r="V46" s="183">
        <f t="shared" si="3"/>
        <v>0</v>
      </c>
      <c r="W46" s="183">
        <f t="shared" si="3"/>
        <v>0</v>
      </c>
      <c r="X46" s="183">
        <f t="shared" si="3"/>
        <v>0</v>
      </c>
      <c r="Y46" s="183">
        <f t="shared" si="3"/>
        <v>0</v>
      </c>
      <c r="Z46" s="183">
        <f t="shared" si="3"/>
        <v>0</v>
      </c>
      <c r="AA46" s="183">
        <f t="shared" si="3"/>
        <v>0</v>
      </c>
      <c r="AB46" s="183">
        <f t="shared" si="3"/>
        <v>0</v>
      </c>
      <c r="AC46" s="183">
        <f t="shared" si="3"/>
        <v>0</v>
      </c>
      <c r="AD46" s="183">
        <f t="shared" si="3"/>
        <v>0</v>
      </c>
      <c r="AE46" s="183">
        <f t="shared" si="3"/>
        <v>0</v>
      </c>
      <c r="AF46" s="183">
        <f t="shared" si="3"/>
        <v>0</v>
      </c>
      <c r="AG46" s="183">
        <f t="shared" si="3"/>
        <v>0</v>
      </c>
      <c r="AH46" s="183">
        <f t="shared" si="3"/>
        <v>0</v>
      </c>
      <c r="AI46" s="183">
        <f t="shared" si="3"/>
        <v>0</v>
      </c>
      <c r="AJ46" s="183">
        <f t="shared" si="3"/>
        <v>0</v>
      </c>
      <c r="AK46" s="183">
        <f t="shared" si="3"/>
        <v>0</v>
      </c>
      <c r="AL46" s="183">
        <f t="shared" si="3"/>
        <v>0</v>
      </c>
      <c r="AM46" s="183">
        <f t="shared" si="3"/>
        <v>0</v>
      </c>
      <c r="AN46" s="183">
        <f t="shared" si="3"/>
        <v>0</v>
      </c>
      <c r="AO46" s="183">
        <f t="shared" si="3"/>
        <v>0</v>
      </c>
      <c r="AP46" s="183">
        <f t="shared" si="3"/>
        <v>0</v>
      </c>
      <c r="AQ46" s="183">
        <f t="shared" si="3"/>
        <v>0</v>
      </c>
      <c r="AR46" s="183">
        <f t="shared" si="3"/>
        <v>0</v>
      </c>
      <c r="AS46" s="183">
        <f t="shared" si="3"/>
        <v>0</v>
      </c>
      <c r="AT46" s="183">
        <f t="shared" si="3"/>
        <v>0</v>
      </c>
      <c r="AU46" s="183">
        <f t="shared" si="3"/>
        <v>0</v>
      </c>
      <c r="AV46" s="183">
        <f t="shared" si="3"/>
        <v>0</v>
      </c>
      <c r="AW46" s="183">
        <f t="shared" si="3"/>
        <v>0</v>
      </c>
      <c r="AX46" s="183">
        <f t="shared" si="3"/>
        <v>0</v>
      </c>
      <c r="AY46" s="186">
        <f t="shared" si="3"/>
        <v>0</v>
      </c>
      <c r="AZ46" s="183">
        <f t="shared" si="3"/>
        <v>0</v>
      </c>
      <c r="BA46" s="71"/>
      <c r="BB46" s="70"/>
      <c r="BC46" s="163"/>
    </row>
    <row r="47" spans="1:55" x14ac:dyDescent="0.25">
      <c r="A47" s="70"/>
      <c r="B47" s="187" t="s">
        <v>150</v>
      </c>
      <c r="C47" s="188"/>
      <c r="D47" s="188"/>
      <c r="E47" s="188"/>
      <c r="F47" s="188"/>
      <c r="G47" s="188"/>
      <c r="H47" s="189"/>
      <c r="I47" s="189"/>
      <c r="J47" s="189">
        <f>J45/I45</f>
        <v>1</v>
      </c>
      <c r="K47" s="190">
        <f>K45/J45</f>
        <v>1</v>
      </c>
      <c r="L47" s="191">
        <f t="shared" ref="L47:AZ47" si="4">L45/K45</f>
        <v>1</v>
      </c>
      <c r="M47" s="189">
        <f t="shared" si="4"/>
        <v>1</v>
      </c>
      <c r="N47" s="189">
        <f t="shared" si="4"/>
        <v>1</v>
      </c>
      <c r="O47" s="189">
        <f t="shared" si="4"/>
        <v>1</v>
      </c>
      <c r="P47" s="189">
        <f t="shared" si="4"/>
        <v>1</v>
      </c>
      <c r="Q47" s="189">
        <f t="shared" si="4"/>
        <v>1</v>
      </c>
      <c r="R47" s="189">
        <f t="shared" si="4"/>
        <v>1</v>
      </c>
      <c r="S47" s="189">
        <f t="shared" si="4"/>
        <v>1</v>
      </c>
      <c r="T47" s="189">
        <f t="shared" si="4"/>
        <v>1</v>
      </c>
      <c r="U47" s="189">
        <f t="shared" si="4"/>
        <v>1</v>
      </c>
      <c r="V47" s="189">
        <f t="shared" si="4"/>
        <v>1</v>
      </c>
      <c r="W47" s="189">
        <f t="shared" si="4"/>
        <v>1</v>
      </c>
      <c r="X47" s="189">
        <f t="shared" si="4"/>
        <v>1</v>
      </c>
      <c r="Y47" s="189">
        <f t="shared" si="4"/>
        <v>1</v>
      </c>
      <c r="Z47" s="189">
        <f t="shared" si="4"/>
        <v>1</v>
      </c>
      <c r="AA47" s="189">
        <f t="shared" si="4"/>
        <v>1</v>
      </c>
      <c r="AB47" s="189">
        <f t="shared" si="4"/>
        <v>1</v>
      </c>
      <c r="AC47" s="189">
        <f t="shared" si="4"/>
        <v>1</v>
      </c>
      <c r="AD47" s="189">
        <f t="shared" si="4"/>
        <v>1</v>
      </c>
      <c r="AE47" s="189">
        <f t="shared" si="4"/>
        <v>1</v>
      </c>
      <c r="AF47" s="189">
        <f t="shared" si="4"/>
        <v>1</v>
      </c>
      <c r="AG47" s="189">
        <f t="shared" si="4"/>
        <v>1</v>
      </c>
      <c r="AH47" s="189">
        <f t="shared" si="4"/>
        <v>1</v>
      </c>
      <c r="AI47" s="189">
        <f t="shared" si="4"/>
        <v>1</v>
      </c>
      <c r="AJ47" s="189">
        <f t="shared" si="4"/>
        <v>1</v>
      </c>
      <c r="AK47" s="189">
        <f t="shared" si="4"/>
        <v>1</v>
      </c>
      <c r="AL47" s="189">
        <f t="shared" si="4"/>
        <v>1</v>
      </c>
      <c r="AM47" s="189">
        <f t="shared" si="4"/>
        <v>1</v>
      </c>
      <c r="AN47" s="189">
        <f t="shared" si="4"/>
        <v>1</v>
      </c>
      <c r="AO47" s="189">
        <f t="shared" si="4"/>
        <v>1</v>
      </c>
      <c r="AP47" s="189">
        <f t="shared" si="4"/>
        <v>1</v>
      </c>
      <c r="AQ47" s="189">
        <f t="shared" si="4"/>
        <v>1</v>
      </c>
      <c r="AR47" s="189">
        <f t="shared" si="4"/>
        <v>1</v>
      </c>
      <c r="AS47" s="189">
        <f t="shared" si="4"/>
        <v>1</v>
      </c>
      <c r="AT47" s="189">
        <f t="shared" si="4"/>
        <v>1</v>
      </c>
      <c r="AU47" s="189">
        <f t="shared" si="4"/>
        <v>1</v>
      </c>
      <c r="AV47" s="189">
        <f t="shared" si="4"/>
        <v>1</v>
      </c>
      <c r="AW47" s="189">
        <f t="shared" si="4"/>
        <v>1</v>
      </c>
      <c r="AX47" s="189">
        <f t="shared" si="4"/>
        <v>1</v>
      </c>
      <c r="AY47" s="192">
        <f t="shared" si="4"/>
        <v>1</v>
      </c>
      <c r="AZ47" s="189">
        <f t="shared" si="4"/>
        <v>1</v>
      </c>
      <c r="BA47" s="193"/>
      <c r="BB47" s="73"/>
      <c r="BC47" s="194"/>
    </row>
    <row r="48" spans="1:55" x14ac:dyDescent="0.25">
      <c r="A48" s="70"/>
      <c r="B48" s="70"/>
      <c r="C48" s="70"/>
      <c r="D48" s="70"/>
      <c r="E48" s="70"/>
      <c r="F48" s="70"/>
      <c r="G48" s="70"/>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0"/>
      <c r="BC48" s="70"/>
    </row>
    <row r="49" spans="1:59" ht="15.75" x14ac:dyDescent="0.25">
      <c r="A49" s="70"/>
      <c r="B49" s="66" t="s">
        <v>151</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row>
    <row r="50" spans="1:59" x14ac:dyDescent="0.25">
      <c r="A50" s="70"/>
      <c r="B50" s="67" t="s">
        <v>152</v>
      </c>
      <c r="C50" s="68"/>
      <c r="D50" s="68"/>
      <c r="E50" s="68"/>
      <c r="F50" s="68"/>
      <c r="G50" s="68"/>
      <c r="H50" s="69"/>
      <c r="I50" s="69"/>
      <c r="J50" s="68"/>
      <c r="K50" s="68"/>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8"/>
      <c r="BB50" s="68"/>
      <c r="BC50" s="152"/>
    </row>
    <row r="51" spans="1:59" ht="15.75" thickBot="1" x14ac:dyDescent="0.3">
      <c r="A51" s="70"/>
      <c r="B51" s="195" t="s">
        <v>277</v>
      </c>
      <c r="C51" s="70"/>
      <c r="D51" s="70"/>
      <c r="E51" s="70"/>
      <c r="F51" s="70"/>
      <c r="G51" s="70"/>
      <c r="H51" s="71"/>
      <c r="I51" s="71"/>
      <c r="J51" s="70"/>
      <c r="K51" s="70"/>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0"/>
      <c r="BB51" s="70"/>
      <c r="BC51" s="196"/>
    </row>
    <row r="52" spans="1:59" x14ac:dyDescent="0.25">
      <c r="A52" s="70"/>
      <c r="B52" s="154" t="s">
        <v>132</v>
      </c>
      <c r="C52" s="155"/>
      <c r="D52" s="155"/>
      <c r="E52" s="155"/>
      <c r="F52" s="155"/>
      <c r="G52" s="155"/>
      <c r="H52" s="197">
        <v>0</v>
      </c>
      <c r="I52" s="198">
        <v>0</v>
      </c>
      <c r="J52" s="198"/>
      <c r="K52" s="199"/>
      <c r="L52" s="200"/>
      <c r="M52" s="201"/>
      <c r="N52" s="159"/>
      <c r="O52" s="159"/>
      <c r="P52" s="159"/>
      <c r="Q52" s="159">
        <f t="shared" ref="Q52:BA58" si="5">P52</f>
        <v>0</v>
      </c>
      <c r="R52" s="159">
        <f t="shared" si="5"/>
        <v>0</v>
      </c>
      <c r="S52" s="159">
        <f t="shared" si="5"/>
        <v>0</v>
      </c>
      <c r="T52" s="159">
        <f t="shared" si="5"/>
        <v>0</v>
      </c>
      <c r="U52" s="159">
        <f t="shared" si="5"/>
        <v>0</v>
      </c>
      <c r="V52" s="159">
        <f t="shared" si="5"/>
        <v>0</v>
      </c>
      <c r="W52" s="159">
        <f t="shared" si="5"/>
        <v>0</v>
      </c>
      <c r="X52" s="159">
        <f t="shared" si="5"/>
        <v>0</v>
      </c>
      <c r="Y52" s="159">
        <f t="shared" si="5"/>
        <v>0</v>
      </c>
      <c r="Z52" s="159">
        <f t="shared" si="5"/>
        <v>0</v>
      </c>
      <c r="AA52" s="159">
        <f t="shared" si="5"/>
        <v>0</v>
      </c>
      <c r="AB52" s="159">
        <f t="shared" si="5"/>
        <v>0</v>
      </c>
      <c r="AC52" s="159">
        <f t="shared" si="5"/>
        <v>0</v>
      </c>
      <c r="AD52" s="159">
        <f t="shared" si="5"/>
        <v>0</v>
      </c>
      <c r="AE52" s="159">
        <f t="shared" si="5"/>
        <v>0</v>
      </c>
      <c r="AF52" s="159">
        <f t="shared" si="5"/>
        <v>0</v>
      </c>
      <c r="AG52" s="159">
        <f t="shared" si="5"/>
        <v>0</v>
      </c>
      <c r="AH52" s="159">
        <f t="shared" si="5"/>
        <v>0</v>
      </c>
      <c r="AI52" s="159">
        <f t="shared" si="5"/>
        <v>0</v>
      </c>
      <c r="AJ52" s="159">
        <f t="shared" si="5"/>
        <v>0</v>
      </c>
      <c r="AK52" s="159">
        <f t="shared" si="5"/>
        <v>0</v>
      </c>
      <c r="AL52" s="159">
        <f t="shared" si="5"/>
        <v>0</v>
      </c>
      <c r="AM52" s="159">
        <f t="shared" si="5"/>
        <v>0</v>
      </c>
      <c r="AN52" s="159">
        <f t="shared" si="5"/>
        <v>0</v>
      </c>
      <c r="AO52" s="159">
        <f t="shared" si="5"/>
        <v>0</v>
      </c>
      <c r="AP52" s="159">
        <f t="shared" si="5"/>
        <v>0</v>
      </c>
      <c r="AQ52" s="159">
        <f t="shared" si="5"/>
        <v>0</v>
      </c>
      <c r="AR52" s="159">
        <f t="shared" si="5"/>
        <v>0</v>
      </c>
      <c r="AS52" s="159">
        <f t="shared" si="5"/>
        <v>0</v>
      </c>
      <c r="AT52" s="159">
        <f t="shared" si="5"/>
        <v>0</v>
      </c>
      <c r="AU52" s="159">
        <f t="shared" si="5"/>
        <v>0</v>
      </c>
      <c r="AV52" s="159">
        <f t="shared" si="5"/>
        <v>0</v>
      </c>
      <c r="AW52" s="159">
        <f t="shared" si="5"/>
        <v>0</v>
      </c>
      <c r="AX52" s="159">
        <f t="shared" si="5"/>
        <v>0</v>
      </c>
      <c r="AY52" s="159">
        <f t="shared" si="5"/>
        <v>0</v>
      </c>
      <c r="AZ52" s="159">
        <f t="shared" si="5"/>
        <v>0</v>
      </c>
      <c r="BA52" s="71">
        <f t="shared" si="5"/>
        <v>0</v>
      </c>
      <c r="BB52" s="70"/>
      <c r="BC52" s="161"/>
      <c r="BF52" s="96"/>
      <c r="BG52" s="96"/>
    </row>
    <row r="53" spans="1:59" x14ac:dyDescent="0.25">
      <c r="A53" s="70"/>
      <c r="B53" s="154" t="s">
        <v>133</v>
      </c>
      <c r="C53" s="155"/>
      <c r="D53" s="155"/>
      <c r="E53" s="155"/>
      <c r="F53" s="155"/>
      <c r="G53" s="155"/>
      <c r="H53" s="202">
        <v>0</v>
      </c>
      <c r="I53" s="156">
        <v>0</v>
      </c>
      <c r="J53" s="156"/>
      <c r="K53" s="203"/>
      <c r="L53" s="204"/>
      <c r="M53" s="201"/>
      <c r="N53" s="159"/>
      <c r="O53" s="159"/>
      <c r="P53" s="159"/>
      <c r="Q53" s="159">
        <f t="shared" si="5"/>
        <v>0</v>
      </c>
      <c r="R53" s="159">
        <f t="shared" si="5"/>
        <v>0</v>
      </c>
      <c r="S53" s="159">
        <f t="shared" si="5"/>
        <v>0</v>
      </c>
      <c r="T53" s="159">
        <f t="shared" si="5"/>
        <v>0</v>
      </c>
      <c r="U53" s="159">
        <f t="shared" si="5"/>
        <v>0</v>
      </c>
      <c r="V53" s="159">
        <f t="shared" si="5"/>
        <v>0</v>
      </c>
      <c r="W53" s="159">
        <f t="shared" si="5"/>
        <v>0</v>
      </c>
      <c r="X53" s="159">
        <f t="shared" si="5"/>
        <v>0</v>
      </c>
      <c r="Y53" s="159">
        <f t="shared" si="5"/>
        <v>0</v>
      </c>
      <c r="Z53" s="159">
        <f t="shared" si="5"/>
        <v>0</v>
      </c>
      <c r="AA53" s="159">
        <f t="shared" si="5"/>
        <v>0</v>
      </c>
      <c r="AB53" s="159">
        <f t="shared" si="5"/>
        <v>0</v>
      </c>
      <c r="AC53" s="159">
        <f t="shared" si="5"/>
        <v>0</v>
      </c>
      <c r="AD53" s="159">
        <f t="shared" si="5"/>
        <v>0</v>
      </c>
      <c r="AE53" s="159">
        <f t="shared" si="5"/>
        <v>0</v>
      </c>
      <c r="AF53" s="159">
        <f t="shared" si="5"/>
        <v>0</v>
      </c>
      <c r="AG53" s="159">
        <f t="shared" si="5"/>
        <v>0</v>
      </c>
      <c r="AH53" s="159">
        <f t="shared" si="5"/>
        <v>0</v>
      </c>
      <c r="AI53" s="159">
        <f t="shared" si="5"/>
        <v>0</v>
      </c>
      <c r="AJ53" s="159">
        <f t="shared" si="5"/>
        <v>0</v>
      </c>
      <c r="AK53" s="159">
        <f t="shared" si="5"/>
        <v>0</v>
      </c>
      <c r="AL53" s="159">
        <f t="shared" si="5"/>
        <v>0</v>
      </c>
      <c r="AM53" s="159">
        <f t="shared" si="5"/>
        <v>0</v>
      </c>
      <c r="AN53" s="159">
        <f t="shared" si="5"/>
        <v>0</v>
      </c>
      <c r="AO53" s="159">
        <f t="shared" si="5"/>
        <v>0</v>
      </c>
      <c r="AP53" s="159">
        <f t="shared" si="5"/>
        <v>0</v>
      </c>
      <c r="AQ53" s="159">
        <f t="shared" si="5"/>
        <v>0</v>
      </c>
      <c r="AR53" s="159">
        <f t="shared" si="5"/>
        <v>0</v>
      </c>
      <c r="AS53" s="159">
        <f t="shared" si="5"/>
        <v>0</v>
      </c>
      <c r="AT53" s="159">
        <f t="shared" si="5"/>
        <v>0</v>
      </c>
      <c r="AU53" s="159">
        <f t="shared" si="5"/>
        <v>0</v>
      </c>
      <c r="AV53" s="159">
        <f t="shared" si="5"/>
        <v>0</v>
      </c>
      <c r="AW53" s="159">
        <f t="shared" si="5"/>
        <v>0</v>
      </c>
      <c r="AX53" s="159">
        <f t="shared" si="5"/>
        <v>0</v>
      </c>
      <c r="AY53" s="159">
        <f t="shared" si="5"/>
        <v>0</v>
      </c>
      <c r="AZ53" s="159">
        <f t="shared" si="5"/>
        <v>0</v>
      </c>
      <c r="BA53" s="71">
        <f t="shared" si="5"/>
        <v>0</v>
      </c>
      <c r="BB53" s="70"/>
      <c r="BC53" s="161"/>
      <c r="BF53" s="96"/>
      <c r="BG53" s="96"/>
    </row>
    <row r="54" spans="1:59" x14ac:dyDescent="0.25">
      <c r="A54" s="70"/>
      <c r="B54" s="154" t="s">
        <v>134</v>
      </c>
      <c r="C54" s="155"/>
      <c r="D54" s="155"/>
      <c r="E54" s="155"/>
      <c r="F54" s="155"/>
      <c r="G54" s="155"/>
      <c r="H54" s="202">
        <v>0</v>
      </c>
      <c r="I54" s="156">
        <v>0</v>
      </c>
      <c r="J54" s="156"/>
      <c r="K54" s="203"/>
      <c r="L54" s="204"/>
      <c r="M54" s="201"/>
      <c r="N54" s="159"/>
      <c r="O54" s="159"/>
      <c r="P54" s="159"/>
      <c r="Q54" s="159">
        <f t="shared" si="5"/>
        <v>0</v>
      </c>
      <c r="R54" s="159">
        <f t="shared" si="5"/>
        <v>0</v>
      </c>
      <c r="S54" s="159">
        <f t="shared" si="5"/>
        <v>0</v>
      </c>
      <c r="T54" s="159">
        <f t="shared" si="5"/>
        <v>0</v>
      </c>
      <c r="U54" s="159">
        <f t="shared" si="5"/>
        <v>0</v>
      </c>
      <c r="V54" s="159">
        <f t="shared" si="5"/>
        <v>0</v>
      </c>
      <c r="W54" s="159">
        <f t="shared" si="5"/>
        <v>0</v>
      </c>
      <c r="X54" s="159">
        <f t="shared" si="5"/>
        <v>0</v>
      </c>
      <c r="Y54" s="159">
        <f t="shared" si="5"/>
        <v>0</v>
      </c>
      <c r="Z54" s="159">
        <f t="shared" si="5"/>
        <v>0</v>
      </c>
      <c r="AA54" s="159">
        <f t="shared" si="5"/>
        <v>0</v>
      </c>
      <c r="AB54" s="159">
        <f t="shared" si="5"/>
        <v>0</v>
      </c>
      <c r="AC54" s="159">
        <f t="shared" si="5"/>
        <v>0</v>
      </c>
      <c r="AD54" s="159">
        <f t="shared" si="5"/>
        <v>0</v>
      </c>
      <c r="AE54" s="159">
        <f t="shared" si="5"/>
        <v>0</v>
      </c>
      <c r="AF54" s="159">
        <f t="shared" si="5"/>
        <v>0</v>
      </c>
      <c r="AG54" s="159">
        <f t="shared" si="5"/>
        <v>0</v>
      </c>
      <c r="AH54" s="159">
        <f t="shared" si="5"/>
        <v>0</v>
      </c>
      <c r="AI54" s="159">
        <f t="shared" si="5"/>
        <v>0</v>
      </c>
      <c r="AJ54" s="159">
        <f t="shared" si="5"/>
        <v>0</v>
      </c>
      <c r="AK54" s="159">
        <f t="shared" si="5"/>
        <v>0</v>
      </c>
      <c r="AL54" s="159">
        <f t="shared" si="5"/>
        <v>0</v>
      </c>
      <c r="AM54" s="159">
        <f t="shared" si="5"/>
        <v>0</v>
      </c>
      <c r="AN54" s="159">
        <f t="shared" si="5"/>
        <v>0</v>
      </c>
      <c r="AO54" s="159">
        <f t="shared" si="5"/>
        <v>0</v>
      </c>
      <c r="AP54" s="159">
        <f t="shared" si="5"/>
        <v>0</v>
      </c>
      <c r="AQ54" s="159">
        <f t="shared" si="5"/>
        <v>0</v>
      </c>
      <c r="AR54" s="159">
        <f t="shared" si="5"/>
        <v>0</v>
      </c>
      <c r="AS54" s="159">
        <f t="shared" si="5"/>
        <v>0</v>
      </c>
      <c r="AT54" s="159">
        <f t="shared" si="5"/>
        <v>0</v>
      </c>
      <c r="AU54" s="159">
        <f t="shared" si="5"/>
        <v>0</v>
      </c>
      <c r="AV54" s="159">
        <f t="shared" si="5"/>
        <v>0</v>
      </c>
      <c r="AW54" s="159">
        <f t="shared" si="5"/>
        <v>0</v>
      </c>
      <c r="AX54" s="159">
        <f t="shared" si="5"/>
        <v>0</v>
      </c>
      <c r="AY54" s="159">
        <f t="shared" si="5"/>
        <v>0</v>
      </c>
      <c r="AZ54" s="159">
        <f t="shared" si="5"/>
        <v>0</v>
      </c>
      <c r="BA54" s="71">
        <f t="shared" si="5"/>
        <v>0</v>
      </c>
      <c r="BB54" s="70"/>
      <c r="BC54" s="161"/>
    </row>
    <row r="55" spans="1:59" x14ac:dyDescent="0.25">
      <c r="A55" s="70"/>
      <c r="B55" s="154" t="s">
        <v>135</v>
      </c>
      <c r="C55" s="155"/>
      <c r="D55" s="155"/>
      <c r="E55" s="155"/>
      <c r="F55" s="155"/>
      <c r="G55" s="155"/>
      <c r="H55" s="202">
        <v>0</v>
      </c>
      <c r="I55" s="156">
        <v>0</v>
      </c>
      <c r="J55" s="156"/>
      <c r="K55" s="203"/>
      <c r="L55" s="204"/>
      <c r="M55" s="201"/>
      <c r="N55" s="159"/>
      <c r="O55" s="159"/>
      <c r="P55" s="159"/>
      <c r="Q55" s="159">
        <f t="shared" si="5"/>
        <v>0</v>
      </c>
      <c r="R55" s="159">
        <f t="shared" si="5"/>
        <v>0</v>
      </c>
      <c r="S55" s="159">
        <f t="shared" si="5"/>
        <v>0</v>
      </c>
      <c r="T55" s="159">
        <f t="shared" si="5"/>
        <v>0</v>
      </c>
      <c r="U55" s="159">
        <f t="shared" si="5"/>
        <v>0</v>
      </c>
      <c r="V55" s="159">
        <f t="shared" si="5"/>
        <v>0</v>
      </c>
      <c r="W55" s="159">
        <f t="shared" si="5"/>
        <v>0</v>
      </c>
      <c r="X55" s="159">
        <f t="shared" si="5"/>
        <v>0</v>
      </c>
      <c r="Y55" s="159">
        <f t="shared" si="5"/>
        <v>0</v>
      </c>
      <c r="Z55" s="159">
        <f t="shared" si="5"/>
        <v>0</v>
      </c>
      <c r="AA55" s="159">
        <f t="shared" si="5"/>
        <v>0</v>
      </c>
      <c r="AB55" s="159">
        <f t="shared" si="5"/>
        <v>0</v>
      </c>
      <c r="AC55" s="159">
        <f t="shared" si="5"/>
        <v>0</v>
      </c>
      <c r="AD55" s="159">
        <f t="shared" si="5"/>
        <v>0</v>
      </c>
      <c r="AE55" s="159">
        <f t="shared" si="5"/>
        <v>0</v>
      </c>
      <c r="AF55" s="159">
        <f t="shared" si="5"/>
        <v>0</v>
      </c>
      <c r="AG55" s="159">
        <f t="shared" si="5"/>
        <v>0</v>
      </c>
      <c r="AH55" s="159">
        <f t="shared" si="5"/>
        <v>0</v>
      </c>
      <c r="AI55" s="159">
        <f t="shared" si="5"/>
        <v>0</v>
      </c>
      <c r="AJ55" s="159">
        <f t="shared" si="5"/>
        <v>0</v>
      </c>
      <c r="AK55" s="159">
        <f t="shared" si="5"/>
        <v>0</v>
      </c>
      <c r="AL55" s="159">
        <f t="shared" si="5"/>
        <v>0</v>
      </c>
      <c r="AM55" s="159">
        <f t="shared" si="5"/>
        <v>0</v>
      </c>
      <c r="AN55" s="159">
        <f t="shared" si="5"/>
        <v>0</v>
      </c>
      <c r="AO55" s="159">
        <f t="shared" si="5"/>
        <v>0</v>
      </c>
      <c r="AP55" s="159">
        <f t="shared" si="5"/>
        <v>0</v>
      </c>
      <c r="AQ55" s="159">
        <f t="shared" si="5"/>
        <v>0</v>
      </c>
      <c r="AR55" s="159">
        <f t="shared" si="5"/>
        <v>0</v>
      </c>
      <c r="AS55" s="159">
        <f t="shared" si="5"/>
        <v>0</v>
      </c>
      <c r="AT55" s="159">
        <f t="shared" si="5"/>
        <v>0</v>
      </c>
      <c r="AU55" s="159">
        <f t="shared" si="5"/>
        <v>0</v>
      </c>
      <c r="AV55" s="159">
        <f t="shared" si="5"/>
        <v>0</v>
      </c>
      <c r="AW55" s="159">
        <f t="shared" si="5"/>
        <v>0</v>
      </c>
      <c r="AX55" s="159">
        <f t="shared" si="5"/>
        <v>0</v>
      </c>
      <c r="AY55" s="159">
        <f t="shared" si="5"/>
        <v>0</v>
      </c>
      <c r="AZ55" s="159">
        <f t="shared" si="5"/>
        <v>0</v>
      </c>
      <c r="BA55" s="71">
        <f t="shared" si="5"/>
        <v>0</v>
      </c>
      <c r="BB55" s="70"/>
      <c r="BC55" s="161"/>
    </row>
    <row r="56" spans="1:59" x14ac:dyDescent="0.25">
      <c r="A56" s="70"/>
      <c r="B56" s="154" t="s">
        <v>136</v>
      </c>
      <c r="C56" s="155"/>
      <c r="D56" s="155"/>
      <c r="E56" s="155"/>
      <c r="F56" s="155"/>
      <c r="G56" s="155"/>
      <c r="H56" s="202">
        <v>0</v>
      </c>
      <c r="I56" s="156">
        <v>0</v>
      </c>
      <c r="J56" s="156">
        <v>0</v>
      </c>
      <c r="K56" s="203">
        <v>0</v>
      </c>
      <c r="L56" s="204"/>
      <c r="M56" s="201"/>
      <c r="N56" s="159"/>
      <c r="O56" s="159"/>
      <c r="P56" s="159"/>
      <c r="Q56" s="159">
        <f t="shared" si="5"/>
        <v>0</v>
      </c>
      <c r="R56" s="159">
        <f t="shared" si="5"/>
        <v>0</v>
      </c>
      <c r="S56" s="159">
        <f t="shared" si="5"/>
        <v>0</v>
      </c>
      <c r="T56" s="159">
        <f t="shared" si="5"/>
        <v>0</v>
      </c>
      <c r="U56" s="159">
        <f t="shared" si="5"/>
        <v>0</v>
      </c>
      <c r="V56" s="159">
        <f t="shared" si="5"/>
        <v>0</v>
      </c>
      <c r="W56" s="159">
        <f t="shared" si="5"/>
        <v>0</v>
      </c>
      <c r="X56" s="159">
        <f t="shared" si="5"/>
        <v>0</v>
      </c>
      <c r="Y56" s="159">
        <f t="shared" si="5"/>
        <v>0</v>
      </c>
      <c r="Z56" s="159">
        <f t="shared" si="5"/>
        <v>0</v>
      </c>
      <c r="AA56" s="159">
        <f t="shared" si="5"/>
        <v>0</v>
      </c>
      <c r="AB56" s="159">
        <f t="shared" si="5"/>
        <v>0</v>
      </c>
      <c r="AC56" s="159">
        <f t="shared" si="5"/>
        <v>0</v>
      </c>
      <c r="AD56" s="159">
        <f t="shared" si="5"/>
        <v>0</v>
      </c>
      <c r="AE56" s="159">
        <f t="shared" si="5"/>
        <v>0</v>
      </c>
      <c r="AF56" s="159">
        <f t="shared" si="5"/>
        <v>0</v>
      </c>
      <c r="AG56" s="159">
        <f t="shared" si="5"/>
        <v>0</v>
      </c>
      <c r="AH56" s="159">
        <f t="shared" si="5"/>
        <v>0</v>
      </c>
      <c r="AI56" s="159">
        <f t="shared" si="5"/>
        <v>0</v>
      </c>
      <c r="AJ56" s="159">
        <f t="shared" si="5"/>
        <v>0</v>
      </c>
      <c r="AK56" s="159">
        <f t="shared" si="5"/>
        <v>0</v>
      </c>
      <c r="AL56" s="159">
        <f t="shared" si="5"/>
        <v>0</v>
      </c>
      <c r="AM56" s="159">
        <f t="shared" si="5"/>
        <v>0</v>
      </c>
      <c r="AN56" s="159">
        <f t="shared" si="5"/>
        <v>0</v>
      </c>
      <c r="AO56" s="159">
        <f t="shared" si="5"/>
        <v>0</v>
      </c>
      <c r="AP56" s="159">
        <f t="shared" si="5"/>
        <v>0</v>
      </c>
      <c r="AQ56" s="159">
        <f t="shared" si="5"/>
        <v>0</v>
      </c>
      <c r="AR56" s="159">
        <f t="shared" si="5"/>
        <v>0</v>
      </c>
      <c r="AS56" s="159">
        <f t="shared" si="5"/>
        <v>0</v>
      </c>
      <c r="AT56" s="159">
        <f t="shared" si="5"/>
        <v>0</v>
      </c>
      <c r="AU56" s="159">
        <f t="shared" si="5"/>
        <v>0</v>
      </c>
      <c r="AV56" s="159">
        <f t="shared" si="5"/>
        <v>0</v>
      </c>
      <c r="AW56" s="159">
        <f t="shared" si="5"/>
        <v>0</v>
      </c>
      <c r="AX56" s="159">
        <f t="shared" si="5"/>
        <v>0</v>
      </c>
      <c r="AY56" s="159">
        <f t="shared" si="5"/>
        <v>0</v>
      </c>
      <c r="AZ56" s="159">
        <f t="shared" si="5"/>
        <v>0</v>
      </c>
      <c r="BA56" s="71">
        <f t="shared" si="5"/>
        <v>0</v>
      </c>
      <c r="BB56" s="70"/>
      <c r="BC56" s="161"/>
    </row>
    <row r="57" spans="1:59" x14ac:dyDescent="0.25">
      <c r="A57" s="70"/>
      <c r="B57" s="154" t="s">
        <v>137</v>
      </c>
      <c r="C57" s="155"/>
      <c r="D57" s="155"/>
      <c r="E57" s="155"/>
      <c r="F57" s="155"/>
      <c r="G57" s="155"/>
      <c r="H57" s="202">
        <v>0</v>
      </c>
      <c r="I57" s="156">
        <v>0</v>
      </c>
      <c r="J57" s="156">
        <v>0</v>
      </c>
      <c r="K57" s="203">
        <v>0</v>
      </c>
      <c r="L57" s="204">
        <v>0</v>
      </c>
      <c r="M57" s="201"/>
      <c r="N57" s="159"/>
      <c r="O57" s="159"/>
      <c r="P57" s="159"/>
      <c r="Q57" s="159">
        <f t="shared" si="5"/>
        <v>0</v>
      </c>
      <c r="R57" s="159">
        <f t="shared" si="5"/>
        <v>0</v>
      </c>
      <c r="S57" s="159">
        <f t="shared" si="5"/>
        <v>0</v>
      </c>
      <c r="T57" s="159">
        <f t="shared" si="5"/>
        <v>0</v>
      </c>
      <c r="U57" s="159">
        <f t="shared" si="5"/>
        <v>0</v>
      </c>
      <c r="V57" s="159">
        <f t="shared" si="5"/>
        <v>0</v>
      </c>
      <c r="W57" s="159">
        <f t="shared" si="5"/>
        <v>0</v>
      </c>
      <c r="X57" s="159">
        <f t="shared" si="5"/>
        <v>0</v>
      </c>
      <c r="Y57" s="159">
        <f t="shared" si="5"/>
        <v>0</v>
      </c>
      <c r="Z57" s="159">
        <f t="shared" si="5"/>
        <v>0</v>
      </c>
      <c r="AA57" s="159">
        <f t="shared" si="5"/>
        <v>0</v>
      </c>
      <c r="AB57" s="159">
        <f t="shared" si="5"/>
        <v>0</v>
      </c>
      <c r="AC57" s="159">
        <f t="shared" si="5"/>
        <v>0</v>
      </c>
      <c r="AD57" s="159">
        <f t="shared" si="5"/>
        <v>0</v>
      </c>
      <c r="AE57" s="159">
        <f t="shared" si="5"/>
        <v>0</v>
      </c>
      <c r="AF57" s="159">
        <f t="shared" si="5"/>
        <v>0</v>
      </c>
      <c r="AG57" s="159">
        <f t="shared" si="5"/>
        <v>0</v>
      </c>
      <c r="AH57" s="159">
        <f t="shared" si="5"/>
        <v>0</v>
      </c>
      <c r="AI57" s="159">
        <f t="shared" si="5"/>
        <v>0</v>
      </c>
      <c r="AJ57" s="159">
        <f t="shared" si="5"/>
        <v>0</v>
      </c>
      <c r="AK57" s="159">
        <f t="shared" si="5"/>
        <v>0</v>
      </c>
      <c r="AL57" s="159">
        <f t="shared" si="5"/>
        <v>0</v>
      </c>
      <c r="AM57" s="159">
        <f t="shared" si="5"/>
        <v>0</v>
      </c>
      <c r="AN57" s="159">
        <f t="shared" si="5"/>
        <v>0</v>
      </c>
      <c r="AO57" s="159">
        <f t="shared" si="5"/>
        <v>0</v>
      </c>
      <c r="AP57" s="159">
        <f t="shared" si="5"/>
        <v>0</v>
      </c>
      <c r="AQ57" s="159">
        <f t="shared" si="5"/>
        <v>0</v>
      </c>
      <c r="AR57" s="159">
        <f t="shared" si="5"/>
        <v>0</v>
      </c>
      <c r="AS57" s="159">
        <f t="shared" si="5"/>
        <v>0</v>
      </c>
      <c r="AT57" s="159">
        <f t="shared" si="5"/>
        <v>0</v>
      </c>
      <c r="AU57" s="159">
        <f t="shared" si="5"/>
        <v>0</v>
      </c>
      <c r="AV57" s="159">
        <f t="shared" si="5"/>
        <v>0</v>
      </c>
      <c r="AW57" s="159">
        <f t="shared" si="5"/>
        <v>0</v>
      </c>
      <c r="AX57" s="159">
        <f t="shared" si="5"/>
        <v>0</v>
      </c>
      <c r="AY57" s="159">
        <f t="shared" si="5"/>
        <v>0</v>
      </c>
      <c r="AZ57" s="159">
        <f t="shared" si="5"/>
        <v>0</v>
      </c>
      <c r="BA57" s="71">
        <f t="shared" si="5"/>
        <v>0</v>
      </c>
      <c r="BB57" s="70"/>
      <c r="BC57" s="161"/>
    </row>
    <row r="58" spans="1:59" x14ac:dyDescent="0.25">
      <c r="A58" s="70"/>
      <c r="B58" s="154" t="s">
        <v>138</v>
      </c>
      <c r="C58" s="155"/>
      <c r="D58" s="155"/>
      <c r="E58" s="155"/>
      <c r="F58" s="155"/>
      <c r="G58" s="155"/>
      <c r="H58" s="202">
        <v>0</v>
      </c>
      <c r="I58" s="156">
        <v>0</v>
      </c>
      <c r="J58" s="156">
        <v>0</v>
      </c>
      <c r="K58" s="203">
        <v>0</v>
      </c>
      <c r="L58" s="204">
        <v>0</v>
      </c>
      <c r="M58" s="201"/>
      <c r="N58" s="159"/>
      <c r="O58" s="159"/>
      <c r="P58" s="159"/>
      <c r="Q58" s="159">
        <f t="shared" si="5"/>
        <v>0</v>
      </c>
      <c r="R58" s="159">
        <f t="shared" si="5"/>
        <v>0</v>
      </c>
      <c r="S58" s="159">
        <f t="shared" si="5"/>
        <v>0</v>
      </c>
      <c r="T58" s="159">
        <f t="shared" si="5"/>
        <v>0</v>
      </c>
      <c r="U58" s="159">
        <f t="shared" si="5"/>
        <v>0</v>
      </c>
      <c r="V58" s="159">
        <f t="shared" si="5"/>
        <v>0</v>
      </c>
      <c r="W58" s="159">
        <f t="shared" si="5"/>
        <v>0</v>
      </c>
      <c r="X58" s="159">
        <f t="shared" si="5"/>
        <v>0</v>
      </c>
      <c r="Y58" s="159">
        <f t="shared" si="5"/>
        <v>0</v>
      </c>
      <c r="Z58" s="159">
        <f t="shared" si="5"/>
        <v>0</v>
      </c>
      <c r="AA58" s="159">
        <f t="shared" si="5"/>
        <v>0</v>
      </c>
      <c r="AB58" s="159">
        <f t="shared" si="5"/>
        <v>0</v>
      </c>
      <c r="AC58" s="159">
        <f t="shared" si="5"/>
        <v>0</v>
      </c>
      <c r="AD58" s="159">
        <f t="shared" si="5"/>
        <v>0</v>
      </c>
      <c r="AE58" s="159">
        <f t="shared" si="5"/>
        <v>0</v>
      </c>
      <c r="AF58" s="159">
        <f t="shared" si="5"/>
        <v>0</v>
      </c>
      <c r="AG58" s="159">
        <f t="shared" si="5"/>
        <v>0</v>
      </c>
      <c r="AH58" s="159">
        <f t="shared" si="5"/>
        <v>0</v>
      </c>
      <c r="AI58" s="159">
        <f t="shared" si="5"/>
        <v>0</v>
      </c>
      <c r="AJ58" s="159">
        <f t="shared" si="5"/>
        <v>0</v>
      </c>
      <c r="AK58" s="159">
        <f t="shared" si="5"/>
        <v>0</v>
      </c>
      <c r="AL58" s="159">
        <f t="shared" si="5"/>
        <v>0</v>
      </c>
      <c r="AM58" s="159">
        <f t="shared" si="5"/>
        <v>0</v>
      </c>
      <c r="AN58" s="159">
        <f t="shared" si="5"/>
        <v>0</v>
      </c>
      <c r="AO58" s="159">
        <f t="shared" si="5"/>
        <v>0</v>
      </c>
      <c r="AP58" s="159">
        <f t="shared" si="5"/>
        <v>0</v>
      </c>
      <c r="AQ58" s="159">
        <f t="shared" si="5"/>
        <v>0</v>
      </c>
      <c r="AR58" s="159">
        <f t="shared" si="5"/>
        <v>0</v>
      </c>
      <c r="AS58" s="159">
        <f t="shared" si="5"/>
        <v>0</v>
      </c>
      <c r="AT58" s="159">
        <f t="shared" si="5"/>
        <v>0</v>
      </c>
      <c r="AU58" s="159">
        <f t="shared" si="5"/>
        <v>0</v>
      </c>
      <c r="AV58" s="159">
        <f t="shared" si="5"/>
        <v>0</v>
      </c>
      <c r="AW58" s="159">
        <f t="shared" si="5"/>
        <v>0</v>
      </c>
      <c r="AX58" s="159">
        <f t="shared" ref="AX58:BA58" si="6">AW58</f>
        <v>0</v>
      </c>
      <c r="AY58" s="159">
        <f t="shared" si="6"/>
        <v>0</v>
      </c>
      <c r="AZ58" s="159">
        <f t="shared" si="6"/>
        <v>0</v>
      </c>
      <c r="BA58" s="71">
        <f t="shared" si="6"/>
        <v>0</v>
      </c>
      <c r="BB58" s="70"/>
      <c r="BC58" s="161"/>
    </row>
    <row r="59" spans="1:59" x14ac:dyDescent="0.25">
      <c r="A59" s="70"/>
      <c r="B59" s="154" t="s">
        <v>139</v>
      </c>
      <c r="C59" s="155"/>
      <c r="D59" s="155"/>
      <c r="E59" s="155"/>
      <c r="F59" s="155"/>
      <c r="G59" s="155"/>
      <c r="H59" s="202">
        <v>0</v>
      </c>
      <c r="I59" s="156">
        <v>0</v>
      </c>
      <c r="J59" s="156">
        <v>0</v>
      </c>
      <c r="K59" s="203">
        <v>0</v>
      </c>
      <c r="L59" s="204">
        <v>0</v>
      </c>
      <c r="M59" s="201"/>
      <c r="N59" s="159"/>
      <c r="O59" s="159"/>
      <c r="P59" s="159"/>
      <c r="Q59" s="159">
        <f t="shared" ref="Q59:BA65" si="7">P59</f>
        <v>0</v>
      </c>
      <c r="R59" s="159">
        <f t="shared" si="7"/>
        <v>0</v>
      </c>
      <c r="S59" s="159">
        <f t="shared" si="7"/>
        <v>0</v>
      </c>
      <c r="T59" s="159">
        <f t="shared" si="7"/>
        <v>0</v>
      </c>
      <c r="U59" s="159">
        <f t="shared" si="7"/>
        <v>0</v>
      </c>
      <c r="V59" s="159">
        <f t="shared" si="7"/>
        <v>0</v>
      </c>
      <c r="W59" s="159">
        <f t="shared" si="7"/>
        <v>0</v>
      </c>
      <c r="X59" s="159">
        <f t="shared" si="7"/>
        <v>0</v>
      </c>
      <c r="Y59" s="159">
        <f t="shared" si="7"/>
        <v>0</v>
      </c>
      <c r="Z59" s="159">
        <f t="shared" si="7"/>
        <v>0</v>
      </c>
      <c r="AA59" s="159">
        <f t="shared" si="7"/>
        <v>0</v>
      </c>
      <c r="AB59" s="159">
        <f t="shared" si="7"/>
        <v>0</v>
      </c>
      <c r="AC59" s="159">
        <f t="shared" si="7"/>
        <v>0</v>
      </c>
      <c r="AD59" s="159">
        <f t="shared" si="7"/>
        <v>0</v>
      </c>
      <c r="AE59" s="159">
        <f t="shared" si="7"/>
        <v>0</v>
      </c>
      <c r="AF59" s="159">
        <f t="shared" si="7"/>
        <v>0</v>
      </c>
      <c r="AG59" s="159">
        <f t="shared" si="7"/>
        <v>0</v>
      </c>
      <c r="AH59" s="159">
        <f t="shared" si="7"/>
        <v>0</v>
      </c>
      <c r="AI59" s="159">
        <f t="shared" si="7"/>
        <v>0</v>
      </c>
      <c r="AJ59" s="159">
        <f t="shared" si="7"/>
        <v>0</v>
      </c>
      <c r="AK59" s="159">
        <f t="shared" si="7"/>
        <v>0</v>
      </c>
      <c r="AL59" s="159">
        <f t="shared" si="7"/>
        <v>0</v>
      </c>
      <c r="AM59" s="159">
        <f t="shared" si="7"/>
        <v>0</v>
      </c>
      <c r="AN59" s="159">
        <f t="shared" si="7"/>
        <v>0</v>
      </c>
      <c r="AO59" s="159">
        <f t="shared" si="7"/>
        <v>0</v>
      </c>
      <c r="AP59" s="159">
        <f t="shared" si="7"/>
        <v>0</v>
      </c>
      <c r="AQ59" s="159">
        <f t="shared" si="7"/>
        <v>0</v>
      </c>
      <c r="AR59" s="159">
        <f t="shared" si="7"/>
        <v>0</v>
      </c>
      <c r="AS59" s="159">
        <f t="shared" si="7"/>
        <v>0</v>
      </c>
      <c r="AT59" s="159">
        <f t="shared" si="7"/>
        <v>0</v>
      </c>
      <c r="AU59" s="159">
        <f t="shared" si="7"/>
        <v>0</v>
      </c>
      <c r="AV59" s="159">
        <f t="shared" si="7"/>
        <v>0</v>
      </c>
      <c r="AW59" s="159">
        <f t="shared" si="7"/>
        <v>0</v>
      </c>
      <c r="AX59" s="159">
        <f t="shared" si="7"/>
        <v>0</v>
      </c>
      <c r="AY59" s="159">
        <f t="shared" si="7"/>
        <v>0</v>
      </c>
      <c r="AZ59" s="159">
        <f t="shared" si="7"/>
        <v>0</v>
      </c>
      <c r="BA59" s="71">
        <f t="shared" si="7"/>
        <v>0</v>
      </c>
      <c r="BB59" s="70"/>
      <c r="BC59" s="161"/>
    </row>
    <row r="60" spans="1:59" x14ac:dyDescent="0.25">
      <c r="A60" s="70"/>
      <c r="B60" s="154" t="s">
        <v>140</v>
      </c>
      <c r="C60" s="155"/>
      <c r="D60" s="155"/>
      <c r="E60" s="155"/>
      <c r="F60" s="155"/>
      <c r="G60" s="155"/>
      <c r="H60" s="202">
        <v>0</v>
      </c>
      <c r="I60" s="156">
        <v>0</v>
      </c>
      <c r="J60" s="156">
        <v>0</v>
      </c>
      <c r="K60" s="203">
        <v>0</v>
      </c>
      <c r="L60" s="204">
        <v>0</v>
      </c>
      <c r="M60" s="201"/>
      <c r="N60" s="159"/>
      <c r="O60" s="159"/>
      <c r="P60" s="159"/>
      <c r="Q60" s="159">
        <f t="shared" si="7"/>
        <v>0</v>
      </c>
      <c r="R60" s="159">
        <f t="shared" si="7"/>
        <v>0</v>
      </c>
      <c r="S60" s="159">
        <f t="shared" si="7"/>
        <v>0</v>
      </c>
      <c r="T60" s="159">
        <f t="shared" si="7"/>
        <v>0</v>
      </c>
      <c r="U60" s="159">
        <f t="shared" si="7"/>
        <v>0</v>
      </c>
      <c r="V60" s="159">
        <f t="shared" si="7"/>
        <v>0</v>
      </c>
      <c r="W60" s="159">
        <f t="shared" si="7"/>
        <v>0</v>
      </c>
      <c r="X60" s="159">
        <f t="shared" si="7"/>
        <v>0</v>
      </c>
      <c r="Y60" s="159">
        <f t="shared" si="7"/>
        <v>0</v>
      </c>
      <c r="Z60" s="159">
        <f t="shared" si="7"/>
        <v>0</v>
      </c>
      <c r="AA60" s="159">
        <f t="shared" si="7"/>
        <v>0</v>
      </c>
      <c r="AB60" s="159">
        <f t="shared" si="7"/>
        <v>0</v>
      </c>
      <c r="AC60" s="159">
        <f t="shared" si="7"/>
        <v>0</v>
      </c>
      <c r="AD60" s="159">
        <f t="shared" si="7"/>
        <v>0</v>
      </c>
      <c r="AE60" s="159">
        <f t="shared" si="7"/>
        <v>0</v>
      </c>
      <c r="AF60" s="159">
        <f t="shared" si="7"/>
        <v>0</v>
      </c>
      <c r="AG60" s="159">
        <f t="shared" si="7"/>
        <v>0</v>
      </c>
      <c r="AH60" s="159">
        <f t="shared" si="7"/>
        <v>0</v>
      </c>
      <c r="AI60" s="159">
        <f t="shared" si="7"/>
        <v>0</v>
      </c>
      <c r="AJ60" s="159">
        <f t="shared" si="7"/>
        <v>0</v>
      </c>
      <c r="AK60" s="159">
        <f t="shared" si="7"/>
        <v>0</v>
      </c>
      <c r="AL60" s="159">
        <f t="shared" si="7"/>
        <v>0</v>
      </c>
      <c r="AM60" s="159">
        <f t="shared" si="7"/>
        <v>0</v>
      </c>
      <c r="AN60" s="159">
        <f t="shared" si="7"/>
        <v>0</v>
      </c>
      <c r="AO60" s="159">
        <f t="shared" si="7"/>
        <v>0</v>
      </c>
      <c r="AP60" s="159">
        <f t="shared" si="7"/>
        <v>0</v>
      </c>
      <c r="AQ60" s="159">
        <f t="shared" si="7"/>
        <v>0</v>
      </c>
      <c r="AR60" s="159">
        <f t="shared" si="7"/>
        <v>0</v>
      </c>
      <c r="AS60" s="159">
        <f t="shared" si="7"/>
        <v>0</v>
      </c>
      <c r="AT60" s="159">
        <f t="shared" si="7"/>
        <v>0</v>
      </c>
      <c r="AU60" s="159">
        <f t="shared" si="7"/>
        <v>0</v>
      </c>
      <c r="AV60" s="159">
        <f t="shared" si="7"/>
        <v>0</v>
      </c>
      <c r="AW60" s="159">
        <f t="shared" si="7"/>
        <v>0</v>
      </c>
      <c r="AX60" s="159">
        <f t="shared" si="7"/>
        <v>0</v>
      </c>
      <c r="AY60" s="159">
        <f t="shared" si="7"/>
        <v>0</v>
      </c>
      <c r="AZ60" s="159">
        <f t="shared" si="7"/>
        <v>0</v>
      </c>
      <c r="BA60" s="71">
        <f t="shared" si="7"/>
        <v>0</v>
      </c>
      <c r="BB60" s="70"/>
      <c r="BC60" s="161"/>
    </row>
    <row r="61" spans="1:59" x14ac:dyDescent="0.25">
      <c r="A61" s="70"/>
      <c r="B61" s="154" t="s">
        <v>141</v>
      </c>
      <c r="C61" s="155"/>
      <c r="D61" s="155"/>
      <c r="E61" s="155"/>
      <c r="F61" s="155"/>
      <c r="G61" s="155"/>
      <c r="H61" s="202">
        <v>0</v>
      </c>
      <c r="I61" s="156">
        <v>0</v>
      </c>
      <c r="J61" s="156">
        <v>0</v>
      </c>
      <c r="K61" s="203">
        <v>0</v>
      </c>
      <c r="L61" s="204">
        <v>0</v>
      </c>
      <c r="M61" s="201">
        <v>0</v>
      </c>
      <c r="N61" s="159">
        <v>0</v>
      </c>
      <c r="O61" s="159">
        <v>0</v>
      </c>
      <c r="P61" s="159">
        <v>0</v>
      </c>
      <c r="Q61" s="159">
        <f t="shared" si="7"/>
        <v>0</v>
      </c>
      <c r="R61" s="159">
        <f t="shared" si="7"/>
        <v>0</v>
      </c>
      <c r="S61" s="159">
        <f t="shared" si="7"/>
        <v>0</v>
      </c>
      <c r="T61" s="159">
        <f t="shared" si="7"/>
        <v>0</v>
      </c>
      <c r="U61" s="159">
        <f t="shared" si="7"/>
        <v>0</v>
      </c>
      <c r="V61" s="159">
        <f t="shared" si="7"/>
        <v>0</v>
      </c>
      <c r="W61" s="159">
        <f t="shared" si="7"/>
        <v>0</v>
      </c>
      <c r="X61" s="159">
        <f t="shared" si="7"/>
        <v>0</v>
      </c>
      <c r="Y61" s="159">
        <f t="shared" si="7"/>
        <v>0</v>
      </c>
      <c r="Z61" s="159">
        <f t="shared" si="7"/>
        <v>0</v>
      </c>
      <c r="AA61" s="159">
        <f t="shared" si="7"/>
        <v>0</v>
      </c>
      <c r="AB61" s="159">
        <f t="shared" si="7"/>
        <v>0</v>
      </c>
      <c r="AC61" s="159">
        <f t="shared" si="7"/>
        <v>0</v>
      </c>
      <c r="AD61" s="159">
        <f t="shared" si="7"/>
        <v>0</v>
      </c>
      <c r="AE61" s="159">
        <f t="shared" si="7"/>
        <v>0</v>
      </c>
      <c r="AF61" s="159">
        <f t="shared" si="7"/>
        <v>0</v>
      </c>
      <c r="AG61" s="159">
        <f t="shared" si="7"/>
        <v>0</v>
      </c>
      <c r="AH61" s="159">
        <f t="shared" si="7"/>
        <v>0</v>
      </c>
      <c r="AI61" s="159">
        <f t="shared" si="7"/>
        <v>0</v>
      </c>
      <c r="AJ61" s="159">
        <f t="shared" si="7"/>
        <v>0</v>
      </c>
      <c r="AK61" s="159">
        <f t="shared" si="7"/>
        <v>0</v>
      </c>
      <c r="AL61" s="159">
        <f t="shared" si="7"/>
        <v>0</v>
      </c>
      <c r="AM61" s="159">
        <f t="shared" si="7"/>
        <v>0</v>
      </c>
      <c r="AN61" s="159">
        <f t="shared" si="7"/>
        <v>0</v>
      </c>
      <c r="AO61" s="159">
        <f t="shared" si="7"/>
        <v>0</v>
      </c>
      <c r="AP61" s="159">
        <f t="shared" si="7"/>
        <v>0</v>
      </c>
      <c r="AQ61" s="159">
        <f t="shared" si="7"/>
        <v>0</v>
      </c>
      <c r="AR61" s="159">
        <f t="shared" si="7"/>
        <v>0</v>
      </c>
      <c r="AS61" s="159">
        <f t="shared" si="7"/>
        <v>0</v>
      </c>
      <c r="AT61" s="159">
        <f t="shared" si="7"/>
        <v>0</v>
      </c>
      <c r="AU61" s="159">
        <f t="shared" si="7"/>
        <v>0</v>
      </c>
      <c r="AV61" s="159">
        <f t="shared" si="7"/>
        <v>0</v>
      </c>
      <c r="AW61" s="159">
        <f t="shared" si="7"/>
        <v>0</v>
      </c>
      <c r="AX61" s="159">
        <f t="shared" si="7"/>
        <v>0</v>
      </c>
      <c r="AY61" s="159">
        <f t="shared" si="7"/>
        <v>0</v>
      </c>
      <c r="AZ61" s="159">
        <f t="shared" si="7"/>
        <v>0</v>
      </c>
      <c r="BA61" s="71">
        <f t="shared" si="7"/>
        <v>0</v>
      </c>
      <c r="BB61" s="70"/>
      <c r="BC61" s="161"/>
    </row>
    <row r="62" spans="1:59" x14ac:dyDescent="0.25">
      <c r="A62" s="70"/>
      <c r="B62" s="154" t="s">
        <v>142</v>
      </c>
      <c r="C62" s="155"/>
      <c r="D62" s="155"/>
      <c r="E62" s="155"/>
      <c r="F62" s="155"/>
      <c r="G62" s="155"/>
      <c r="H62" s="202">
        <v>0</v>
      </c>
      <c r="I62" s="156">
        <v>0</v>
      </c>
      <c r="J62" s="156">
        <v>0</v>
      </c>
      <c r="K62" s="203">
        <v>0</v>
      </c>
      <c r="L62" s="204">
        <v>0</v>
      </c>
      <c r="M62" s="201">
        <v>0</v>
      </c>
      <c r="N62" s="159">
        <v>0</v>
      </c>
      <c r="O62" s="159">
        <v>0</v>
      </c>
      <c r="P62" s="159">
        <v>0</v>
      </c>
      <c r="Q62" s="159">
        <f t="shared" si="7"/>
        <v>0</v>
      </c>
      <c r="R62" s="159">
        <f t="shared" si="7"/>
        <v>0</v>
      </c>
      <c r="S62" s="159">
        <f t="shared" si="7"/>
        <v>0</v>
      </c>
      <c r="T62" s="159">
        <f t="shared" si="7"/>
        <v>0</v>
      </c>
      <c r="U62" s="159">
        <f t="shared" si="7"/>
        <v>0</v>
      </c>
      <c r="V62" s="159">
        <f t="shared" si="7"/>
        <v>0</v>
      </c>
      <c r="W62" s="159">
        <f t="shared" si="7"/>
        <v>0</v>
      </c>
      <c r="X62" s="159">
        <f t="shared" si="7"/>
        <v>0</v>
      </c>
      <c r="Y62" s="159">
        <f t="shared" si="7"/>
        <v>0</v>
      </c>
      <c r="Z62" s="159">
        <f t="shared" si="7"/>
        <v>0</v>
      </c>
      <c r="AA62" s="159">
        <f t="shared" si="7"/>
        <v>0</v>
      </c>
      <c r="AB62" s="159">
        <f t="shared" si="7"/>
        <v>0</v>
      </c>
      <c r="AC62" s="159">
        <f t="shared" si="7"/>
        <v>0</v>
      </c>
      <c r="AD62" s="159">
        <f t="shared" si="7"/>
        <v>0</v>
      </c>
      <c r="AE62" s="159">
        <f t="shared" si="7"/>
        <v>0</v>
      </c>
      <c r="AF62" s="159">
        <f t="shared" si="7"/>
        <v>0</v>
      </c>
      <c r="AG62" s="159">
        <f t="shared" si="7"/>
        <v>0</v>
      </c>
      <c r="AH62" s="159">
        <f t="shared" si="7"/>
        <v>0</v>
      </c>
      <c r="AI62" s="159">
        <f t="shared" si="7"/>
        <v>0</v>
      </c>
      <c r="AJ62" s="159">
        <f t="shared" si="7"/>
        <v>0</v>
      </c>
      <c r="AK62" s="159">
        <f t="shared" si="7"/>
        <v>0</v>
      </c>
      <c r="AL62" s="159">
        <f t="shared" si="7"/>
        <v>0</v>
      </c>
      <c r="AM62" s="159">
        <f t="shared" si="7"/>
        <v>0</v>
      </c>
      <c r="AN62" s="159">
        <f t="shared" si="7"/>
        <v>0</v>
      </c>
      <c r="AO62" s="159">
        <f t="shared" si="7"/>
        <v>0</v>
      </c>
      <c r="AP62" s="159">
        <f t="shared" si="7"/>
        <v>0</v>
      </c>
      <c r="AQ62" s="159">
        <f t="shared" si="7"/>
        <v>0</v>
      </c>
      <c r="AR62" s="159">
        <f t="shared" si="7"/>
        <v>0</v>
      </c>
      <c r="AS62" s="159">
        <f t="shared" si="7"/>
        <v>0</v>
      </c>
      <c r="AT62" s="159">
        <f t="shared" si="7"/>
        <v>0</v>
      </c>
      <c r="AU62" s="159">
        <f t="shared" si="7"/>
        <v>0</v>
      </c>
      <c r="AV62" s="159">
        <f t="shared" si="7"/>
        <v>0</v>
      </c>
      <c r="AW62" s="159">
        <f t="shared" si="7"/>
        <v>0</v>
      </c>
      <c r="AX62" s="159">
        <f t="shared" si="7"/>
        <v>0</v>
      </c>
      <c r="AY62" s="159">
        <f t="shared" si="7"/>
        <v>0</v>
      </c>
      <c r="AZ62" s="159">
        <f t="shared" si="7"/>
        <v>0</v>
      </c>
      <c r="BA62" s="71">
        <f t="shared" si="7"/>
        <v>0</v>
      </c>
      <c r="BB62" s="70"/>
      <c r="BC62" s="161"/>
    </row>
    <row r="63" spans="1:59" x14ac:dyDescent="0.25">
      <c r="A63" s="70"/>
      <c r="B63" s="154" t="s">
        <v>143</v>
      </c>
      <c r="C63" s="155"/>
      <c r="D63" s="155"/>
      <c r="E63" s="155"/>
      <c r="F63" s="155"/>
      <c r="G63" s="155"/>
      <c r="H63" s="202">
        <v>0</v>
      </c>
      <c r="I63" s="156">
        <v>0</v>
      </c>
      <c r="J63" s="156">
        <v>0</v>
      </c>
      <c r="K63" s="203">
        <v>0</v>
      </c>
      <c r="L63" s="204">
        <v>0</v>
      </c>
      <c r="M63" s="201">
        <v>0</v>
      </c>
      <c r="N63" s="159">
        <v>0</v>
      </c>
      <c r="O63" s="159">
        <v>0</v>
      </c>
      <c r="P63" s="159">
        <v>0</v>
      </c>
      <c r="Q63" s="159">
        <f t="shared" si="7"/>
        <v>0</v>
      </c>
      <c r="R63" s="159">
        <f t="shared" si="7"/>
        <v>0</v>
      </c>
      <c r="S63" s="159">
        <f t="shared" si="7"/>
        <v>0</v>
      </c>
      <c r="T63" s="159">
        <f t="shared" si="7"/>
        <v>0</v>
      </c>
      <c r="U63" s="159">
        <f t="shared" si="7"/>
        <v>0</v>
      </c>
      <c r="V63" s="159">
        <f t="shared" si="7"/>
        <v>0</v>
      </c>
      <c r="W63" s="159">
        <f t="shared" si="7"/>
        <v>0</v>
      </c>
      <c r="X63" s="159">
        <f t="shared" si="7"/>
        <v>0</v>
      </c>
      <c r="Y63" s="159">
        <f t="shared" si="7"/>
        <v>0</v>
      </c>
      <c r="Z63" s="159">
        <f t="shared" si="7"/>
        <v>0</v>
      </c>
      <c r="AA63" s="159">
        <f t="shared" si="7"/>
        <v>0</v>
      </c>
      <c r="AB63" s="159">
        <f t="shared" si="7"/>
        <v>0</v>
      </c>
      <c r="AC63" s="159">
        <f t="shared" si="7"/>
        <v>0</v>
      </c>
      <c r="AD63" s="159">
        <f t="shared" si="7"/>
        <v>0</v>
      </c>
      <c r="AE63" s="159">
        <f t="shared" si="7"/>
        <v>0</v>
      </c>
      <c r="AF63" s="159">
        <f t="shared" si="7"/>
        <v>0</v>
      </c>
      <c r="AG63" s="159">
        <f t="shared" si="7"/>
        <v>0</v>
      </c>
      <c r="AH63" s="159">
        <f t="shared" si="7"/>
        <v>0</v>
      </c>
      <c r="AI63" s="159">
        <f t="shared" si="7"/>
        <v>0</v>
      </c>
      <c r="AJ63" s="159">
        <f t="shared" si="7"/>
        <v>0</v>
      </c>
      <c r="AK63" s="159">
        <f t="shared" si="7"/>
        <v>0</v>
      </c>
      <c r="AL63" s="159">
        <f t="shared" si="7"/>
        <v>0</v>
      </c>
      <c r="AM63" s="159">
        <f t="shared" si="7"/>
        <v>0</v>
      </c>
      <c r="AN63" s="159">
        <f t="shared" si="7"/>
        <v>0</v>
      </c>
      <c r="AO63" s="159">
        <f t="shared" si="7"/>
        <v>0</v>
      </c>
      <c r="AP63" s="159">
        <f t="shared" si="7"/>
        <v>0</v>
      </c>
      <c r="AQ63" s="159">
        <f t="shared" si="7"/>
        <v>0</v>
      </c>
      <c r="AR63" s="159">
        <f t="shared" si="7"/>
        <v>0</v>
      </c>
      <c r="AS63" s="159">
        <f t="shared" si="7"/>
        <v>0</v>
      </c>
      <c r="AT63" s="159">
        <f t="shared" si="7"/>
        <v>0</v>
      </c>
      <c r="AU63" s="159">
        <f t="shared" si="7"/>
        <v>0</v>
      </c>
      <c r="AV63" s="159">
        <f t="shared" si="7"/>
        <v>0</v>
      </c>
      <c r="AW63" s="159">
        <f t="shared" si="7"/>
        <v>0</v>
      </c>
      <c r="AX63" s="159">
        <f t="shared" si="7"/>
        <v>0</v>
      </c>
      <c r="AY63" s="159">
        <f t="shared" si="7"/>
        <v>0</v>
      </c>
      <c r="AZ63" s="159">
        <f t="shared" si="7"/>
        <v>0</v>
      </c>
      <c r="BA63" s="71">
        <f t="shared" si="7"/>
        <v>0</v>
      </c>
      <c r="BB63" s="70"/>
      <c r="BC63" s="163"/>
    </row>
    <row r="64" spans="1:59" x14ac:dyDescent="0.25">
      <c r="A64" s="70"/>
      <c r="B64" s="154" t="s">
        <v>144</v>
      </c>
      <c r="C64" s="155"/>
      <c r="D64" s="155"/>
      <c r="E64" s="155"/>
      <c r="F64" s="155"/>
      <c r="G64" s="155"/>
      <c r="H64" s="202">
        <v>0</v>
      </c>
      <c r="I64" s="156">
        <v>0</v>
      </c>
      <c r="J64" s="156">
        <v>0</v>
      </c>
      <c r="K64" s="203">
        <v>0</v>
      </c>
      <c r="L64" s="204">
        <v>0</v>
      </c>
      <c r="M64" s="201">
        <v>0</v>
      </c>
      <c r="N64" s="159">
        <v>0</v>
      </c>
      <c r="O64" s="159">
        <v>0</v>
      </c>
      <c r="P64" s="159">
        <v>0</v>
      </c>
      <c r="Q64" s="159">
        <f t="shared" si="7"/>
        <v>0</v>
      </c>
      <c r="R64" s="159">
        <f t="shared" si="7"/>
        <v>0</v>
      </c>
      <c r="S64" s="159">
        <f t="shared" si="7"/>
        <v>0</v>
      </c>
      <c r="T64" s="159">
        <f t="shared" si="7"/>
        <v>0</v>
      </c>
      <c r="U64" s="159">
        <f t="shared" si="7"/>
        <v>0</v>
      </c>
      <c r="V64" s="159">
        <f t="shared" si="7"/>
        <v>0</v>
      </c>
      <c r="W64" s="159">
        <f t="shared" si="7"/>
        <v>0</v>
      </c>
      <c r="X64" s="159">
        <f t="shared" si="7"/>
        <v>0</v>
      </c>
      <c r="Y64" s="159">
        <f t="shared" si="7"/>
        <v>0</v>
      </c>
      <c r="Z64" s="159">
        <f t="shared" si="7"/>
        <v>0</v>
      </c>
      <c r="AA64" s="159">
        <f t="shared" si="7"/>
        <v>0</v>
      </c>
      <c r="AB64" s="159">
        <f t="shared" si="7"/>
        <v>0</v>
      </c>
      <c r="AC64" s="159">
        <f t="shared" si="7"/>
        <v>0</v>
      </c>
      <c r="AD64" s="159">
        <f t="shared" si="7"/>
        <v>0</v>
      </c>
      <c r="AE64" s="159">
        <f t="shared" si="7"/>
        <v>0</v>
      </c>
      <c r="AF64" s="159">
        <f t="shared" si="7"/>
        <v>0</v>
      </c>
      <c r="AG64" s="159">
        <f t="shared" si="7"/>
        <v>0</v>
      </c>
      <c r="AH64" s="159">
        <f t="shared" si="7"/>
        <v>0</v>
      </c>
      <c r="AI64" s="159">
        <f t="shared" si="7"/>
        <v>0</v>
      </c>
      <c r="AJ64" s="159">
        <f t="shared" si="7"/>
        <v>0</v>
      </c>
      <c r="AK64" s="159">
        <f t="shared" si="7"/>
        <v>0</v>
      </c>
      <c r="AL64" s="159">
        <f t="shared" si="7"/>
        <v>0</v>
      </c>
      <c r="AM64" s="159">
        <f t="shared" si="7"/>
        <v>0</v>
      </c>
      <c r="AN64" s="159">
        <f t="shared" si="7"/>
        <v>0</v>
      </c>
      <c r="AO64" s="159">
        <f t="shared" si="7"/>
        <v>0</v>
      </c>
      <c r="AP64" s="159">
        <f t="shared" si="7"/>
        <v>0</v>
      </c>
      <c r="AQ64" s="159">
        <f t="shared" si="7"/>
        <v>0</v>
      </c>
      <c r="AR64" s="159">
        <f t="shared" si="7"/>
        <v>0</v>
      </c>
      <c r="AS64" s="159">
        <f t="shared" si="7"/>
        <v>0</v>
      </c>
      <c r="AT64" s="159">
        <f t="shared" si="7"/>
        <v>0</v>
      </c>
      <c r="AU64" s="159">
        <f t="shared" si="7"/>
        <v>0</v>
      </c>
      <c r="AV64" s="159">
        <f t="shared" si="7"/>
        <v>0</v>
      </c>
      <c r="AW64" s="159">
        <f t="shared" si="7"/>
        <v>0</v>
      </c>
      <c r="AX64" s="159">
        <f t="shared" si="7"/>
        <v>0</v>
      </c>
      <c r="AY64" s="159">
        <f t="shared" si="7"/>
        <v>0</v>
      </c>
      <c r="AZ64" s="159">
        <f t="shared" si="7"/>
        <v>0</v>
      </c>
      <c r="BA64" s="71">
        <f t="shared" si="7"/>
        <v>0</v>
      </c>
      <c r="BB64" s="70"/>
      <c r="BC64" s="163"/>
    </row>
    <row r="65" spans="1:62" x14ac:dyDescent="0.25">
      <c r="A65" s="70"/>
      <c r="B65" s="154" t="s">
        <v>145</v>
      </c>
      <c r="C65" s="155"/>
      <c r="D65" s="155"/>
      <c r="E65" s="155"/>
      <c r="F65" s="155"/>
      <c r="G65" s="155"/>
      <c r="H65" s="202">
        <v>0</v>
      </c>
      <c r="I65" s="156">
        <v>0</v>
      </c>
      <c r="J65" s="156">
        <v>0</v>
      </c>
      <c r="K65" s="203">
        <v>0</v>
      </c>
      <c r="L65" s="204">
        <v>0</v>
      </c>
      <c r="M65" s="201">
        <v>0</v>
      </c>
      <c r="N65" s="159">
        <v>0</v>
      </c>
      <c r="O65" s="159">
        <v>0</v>
      </c>
      <c r="P65" s="159">
        <v>0</v>
      </c>
      <c r="Q65" s="159">
        <f t="shared" si="7"/>
        <v>0</v>
      </c>
      <c r="R65" s="159">
        <f t="shared" si="7"/>
        <v>0</v>
      </c>
      <c r="S65" s="159">
        <f t="shared" si="7"/>
        <v>0</v>
      </c>
      <c r="T65" s="159">
        <f t="shared" si="7"/>
        <v>0</v>
      </c>
      <c r="U65" s="159">
        <f t="shared" si="7"/>
        <v>0</v>
      </c>
      <c r="V65" s="159">
        <f t="shared" si="7"/>
        <v>0</v>
      </c>
      <c r="W65" s="159">
        <f t="shared" si="7"/>
        <v>0</v>
      </c>
      <c r="X65" s="159">
        <f t="shared" si="7"/>
        <v>0</v>
      </c>
      <c r="Y65" s="159">
        <f t="shared" si="7"/>
        <v>0</v>
      </c>
      <c r="Z65" s="159">
        <f t="shared" si="7"/>
        <v>0</v>
      </c>
      <c r="AA65" s="159">
        <f t="shared" si="7"/>
        <v>0</v>
      </c>
      <c r="AB65" s="159">
        <f t="shared" si="7"/>
        <v>0</v>
      </c>
      <c r="AC65" s="159">
        <f t="shared" si="7"/>
        <v>0</v>
      </c>
      <c r="AD65" s="159">
        <f t="shared" si="7"/>
        <v>0</v>
      </c>
      <c r="AE65" s="159">
        <f t="shared" si="7"/>
        <v>0</v>
      </c>
      <c r="AF65" s="159">
        <f t="shared" si="7"/>
        <v>0</v>
      </c>
      <c r="AG65" s="159">
        <f t="shared" si="7"/>
        <v>0</v>
      </c>
      <c r="AH65" s="159">
        <f t="shared" si="7"/>
        <v>0</v>
      </c>
      <c r="AI65" s="159">
        <f t="shared" si="7"/>
        <v>0</v>
      </c>
      <c r="AJ65" s="159">
        <f t="shared" si="7"/>
        <v>0</v>
      </c>
      <c r="AK65" s="159">
        <f t="shared" si="7"/>
        <v>0</v>
      </c>
      <c r="AL65" s="159">
        <f t="shared" si="7"/>
        <v>0</v>
      </c>
      <c r="AM65" s="159">
        <f t="shared" si="7"/>
        <v>0</v>
      </c>
      <c r="AN65" s="159">
        <f t="shared" si="7"/>
        <v>0</v>
      </c>
      <c r="AO65" s="159">
        <f t="shared" si="7"/>
        <v>0</v>
      </c>
      <c r="AP65" s="159">
        <f t="shared" si="7"/>
        <v>0</v>
      </c>
      <c r="AQ65" s="159">
        <f t="shared" si="7"/>
        <v>0</v>
      </c>
      <c r="AR65" s="159">
        <f t="shared" si="7"/>
        <v>0</v>
      </c>
      <c r="AS65" s="159">
        <f t="shared" si="7"/>
        <v>0</v>
      </c>
      <c r="AT65" s="159">
        <f t="shared" si="7"/>
        <v>0</v>
      </c>
      <c r="AU65" s="159">
        <f t="shared" si="7"/>
        <v>0</v>
      </c>
      <c r="AV65" s="159">
        <f t="shared" si="7"/>
        <v>0</v>
      </c>
      <c r="AW65" s="159">
        <f t="shared" si="7"/>
        <v>0</v>
      </c>
      <c r="AX65" s="159">
        <f t="shared" ref="AX65:BA65" si="8">AW65</f>
        <v>0</v>
      </c>
      <c r="AY65" s="159">
        <f t="shared" si="8"/>
        <v>0</v>
      </c>
      <c r="AZ65" s="159">
        <f t="shared" si="8"/>
        <v>0</v>
      </c>
      <c r="BA65" s="71">
        <f t="shared" si="8"/>
        <v>0</v>
      </c>
      <c r="BB65" s="70"/>
      <c r="BC65" s="163"/>
    </row>
    <row r="66" spans="1:62" x14ac:dyDescent="0.25">
      <c r="A66" s="70"/>
      <c r="B66" s="154" t="s">
        <v>146</v>
      </c>
      <c r="C66" s="155"/>
      <c r="D66" s="155"/>
      <c r="E66" s="155"/>
      <c r="F66" s="155"/>
      <c r="G66" s="155"/>
      <c r="H66" s="202">
        <v>0</v>
      </c>
      <c r="I66" s="156">
        <v>0</v>
      </c>
      <c r="J66" s="156">
        <v>0</v>
      </c>
      <c r="K66" s="203">
        <v>0</v>
      </c>
      <c r="L66" s="204">
        <v>0</v>
      </c>
      <c r="M66" s="205">
        <v>0</v>
      </c>
      <c r="N66" s="206">
        <v>0</v>
      </c>
      <c r="O66" s="206">
        <v>0</v>
      </c>
      <c r="P66" s="206">
        <v>0</v>
      </c>
      <c r="Q66" s="206">
        <f t="shared" ref="Q66:BA70" si="9">P66</f>
        <v>0</v>
      </c>
      <c r="R66" s="206">
        <f t="shared" si="9"/>
        <v>0</v>
      </c>
      <c r="S66" s="206">
        <f t="shared" si="9"/>
        <v>0</v>
      </c>
      <c r="T66" s="206">
        <f t="shared" si="9"/>
        <v>0</v>
      </c>
      <c r="U66" s="206">
        <f t="shared" si="9"/>
        <v>0</v>
      </c>
      <c r="V66" s="206">
        <f t="shared" si="9"/>
        <v>0</v>
      </c>
      <c r="W66" s="206">
        <f t="shared" si="9"/>
        <v>0</v>
      </c>
      <c r="X66" s="206">
        <f t="shared" si="9"/>
        <v>0</v>
      </c>
      <c r="Y66" s="206">
        <f t="shared" si="9"/>
        <v>0</v>
      </c>
      <c r="Z66" s="206">
        <f t="shared" si="9"/>
        <v>0</v>
      </c>
      <c r="AA66" s="206">
        <f t="shared" si="9"/>
        <v>0</v>
      </c>
      <c r="AB66" s="206">
        <f t="shared" si="9"/>
        <v>0</v>
      </c>
      <c r="AC66" s="206">
        <f t="shared" si="9"/>
        <v>0</v>
      </c>
      <c r="AD66" s="206">
        <f t="shared" si="9"/>
        <v>0</v>
      </c>
      <c r="AE66" s="206">
        <f t="shared" si="9"/>
        <v>0</v>
      </c>
      <c r="AF66" s="206">
        <f t="shared" si="9"/>
        <v>0</v>
      </c>
      <c r="AG66" s="206">
        <f t="shared" si="9"/>
        <v>0</v>
      </c>
      <c r="AH66" s="206">
        <f t="shared" si="9"/>
        <v>0</v>
      </c>
      <c r="AI66" s="206">
        <f t="shared" si="9"/>
        <v>0</v>
      </c>
      <c r="AJ66" s="206">
        <f t="shared" si="9"/>
        <v>0</v>
      </c>
      <c r="AK66" s="206">
        <f t="shared" si="9"/>
        <v>0</v>
      </c>
      <c r="AL66" s="206">
        <f t="shared" si="9"/>
        <v>0</v>
      </c>
      <c r="AM66" s="206">
        <f t="shared" si="9"/>
        <v>0</v>
      </c>
      <c r="AN66" s="206">
        <f t="shared" si="9"/>
        <v>0</v>
      </c>
      <c r="AO66" s="206">
        <f t="shared" si="9"/>
        <v>0</v>
      </c>
      <c r="AP66" s="206">
        <f t="shared" si="9"/>
        <v>0</v>
      </c>
      <c r="AQ66" s="206">
        <f t="shared" si="9"/>
        <v>0</v>
      </c>
      <c r="AR66" s="206">
        <f t="shared" si="9"/>
        <v>0</v>
      </c>
      <c r="AS66" s="206">
        <f t="shared" si="9"/>
        <v>0</v>
      </c>
      <c r="AT66" s="206">
        <f t="shared" si="9"/>
        <v>0</v>
      </c>
      <c r="AU66" s="206">
        <f t="shared" si="9"/>
        <v>0</v>
      </c>
      <c r="AV66" s="206">
        <f t="shared" si="9"/>
        <v>0</v>
      </c>
      <c r="AW66" s="206">
        <f t="shared" si="9"/>
        <v>0</v>
      </c>
      <c r="AX66" s="206">
        <f t="shared" si="9"/>
        <v>0</v>
      </c>
      <c r="AY66" s="206">
        <f t="shared" si="9"/>
        <v>0</v>
      </c>
      <c r="AZ66" s="206">
        <f t="shared" si="9"/>
        <v>0</v>
      </c>
      <c r="BA66" s="207">
        <f t="shared" si="9"/>
        <v>0</v>
      </c>
      <c r="BB66" s="208"/>
      <c r="BC66" s="209"/>
    </row>
    <row r="67" spans="1:62" x14ac:dyDescent="0.25">
      <c r="A67" s="70"/>
      <c r="B67" s="164" t="s">
        <v>633</v>
      </c>
      <c r="C67" s="165"/>
      <c r="D67" s="165"/>
      <c r="E67" s="165"/>
      <c r="F67" s="165"/>
      <c r="G67" s="165"/>
      <c r="H67" s="210">
        <v>225</v>
      </c>
      <c r="I67" s="166">
        <v>209</v>
      </c>
      <c r="J67" s="166">
        <v>170</v>
      </c>
      <c r="K67" s="211">
        <f>364-156</f>
        <v>208</v>
      </c>
      <c r="L67" s="212">
        <v>180</v>
      </c>
      <c r="M67" s="169">
        <v>180</v>
      </c>
      <c r="N67" s="169">
        <f t="shared" ref="N67:P68" si="10">M67</f>
        <v>180</v>
      </c>
      <c r="O67" s="169">
        <f t="shared" si="10"/>
        <v>180</v>
      </c>
      <c r="P67" s="169">
        <f t="shared" si="10"/>
        <v>180</v>
      </c>
      <c r="Q67" s="169">
        <f t="shared" si="9"/>
        <v>180</v>
      </c>
      <c r="R67" s="169">
        <f t="shared" si="9"/>
        <v>180</v>
      </c>
      <c r="S67" s="169">
        <f t="shared" si="9"/>
        <v>180</v>
      </c>
      <c r="T67" s="169">
        <f t="shared" si="9"/>
        <v>180</v>
      </c>
      <c r="U67" s="169">
        <f t="shared" si="9"/>
        <v>180</v>
      </c>
      <c r="V67" s="169">
        <f t="shared" si="9"/>
        <v>180</v>
      </c>
      <c r="W67" s="169">
        <f t="shared" si="9"/>
        <v>180</v>
      </c>
      <c r="X67" s="169">
        <f t="shared" si="9"/>
        <v>180</v>
      </c>
      <c r="Y67" s="169">
        <f t="shared" si="9"/>
        <v>180</v>
      </c>
      <c r="Z67" s="169">
        <f t="shared" si="9"/>
        <v>180</v>
      </c>
      <c r="AA67" s="169">
        <f t="shared" si="9"/>
        <v>180</v>
      </c>
      <c r="AB67" s="169">
        <f t="shared" si="9"/>
        <v>180</v>
      </c>
      <c r="AC67" s="169">
        <f t="shared" si="9"/>
        <v>180</v>
      </c>
      <c r="AD67" s="169">
        <f t="shared" si="9"/>
        <v>180</v>
      </c>
      <c r="AE67" s="169">
        <f t="shared" si="9"/>
        <v>180</v>
      </c>
      <c r="AF67" s="169">
        <f t="shared" si="9"/>
        <v>180</v>
      </c>
      <c r="AG67" s="169">
        <f t="shared" si="9"/>
        <v>180</v>
      </c>
      <c r="AH67" s="169">
        <f t="shared" si="9"/>
        <v>180</v>
      </c>
      <c r="AI67" s="169">
        <f t="shared" si="9"/>
        <v>180</v>
      </c>
      <c r="AJ67" s="169">
        <f t="shared" si="9"/>
        <v>180</v>
      </c>
      <c r="AK67" s="169">
        <f t="shared" si="9"/>
        <v>180</v>
      </c>
      <c r="AL67" s="169">
        <f t="shared" si="9"/>
        <v>180</v>
      </c>
      <c r="AM67" s="169">
        <f t="shared" si="9"/>
        <v>180</v>
      </c>
      <c r="AN67" s="169">
        <f t="shared" si="9"/>
        <v>180</v>
      </c>
      <c r="AO67" s="169">
        <f t="shared" si="9"/>
        <v>180</v>
      </c>
      <c r="AP67" s="169">
        <f t="shared" si="9"/>
        <v>180</v>
      </c>
      <c r="AQ67" s="169">
        <f t="shared" si="9"/>
        <v>180</v>
      </c>
      <c r="AR67" s="169">
        <f t="shared" si="9"/>
        <v>180</v>
      </c>
      <c r="AS67" s="169">
        <f t="shared" si="9"/>
        <v>180</v>
      </c>
      <c r="AT67" s="169">
        <f t="shared" si="9"/>
        <v>180</v>
      </c>
      <c r="AU67" s="169">
        <f t="shared" si="9"/>
        <v>180</v>
      </c>
      <c r="AV67" s="169">
        <f t="shared" si="9"/>
        <v>180</v>
      </c>
      <c r="AW67" s="169">
        <f t="shared" si="9"/>
        <v>180</v>
      </c>
      <c r="AX67" s="169">
        <f t="shared" si="9"/>
        <v>180</v>
      </c>
      <c r="AY67" s="170">
        <f t="shared" si="9"/>
        <v>180</v>
      </c>
      <c r="AZ67" s="169">
        <f t="shared" si="9"/>
        <v>180</v>
      </c>
      <c r="BA67" s="99">
        <f t="shared" si="9"/>
        <v>180</v>
      </c>
      <c r="BB67" s="171"/>
      <c r="BC67" s="172"/>
    </row>
    <row r="68" spans="1:62" x14ac:dyDescent="0.25">
      <c r="A68" s="70"/>
      <c r="B68" s="164" t="s">
        <v>634</v>
      </c>
      <c r="C68" s="165"/>
      <c r="D68" s="165"/>
      <c r="E68" s="165"/>
      <c r="F68" s="165"/>
      <c r="G68" s="165"/>
      <c r="H68" s="210">
        <v>0</v>
      </c>
      <c r="I68" s="166">
        <v>0</v>
      </c>
      <c r="J68" s="166"/>
      <c r="K68" s="211">
        <v>156</v>
      </c>
      <c r="L68" s="212">
        <v>150</v>
      </c>
      <c r="M68" s="169">
        <v>150</v>
      </c>
      <c r="N68" s="169">
        <f t="shared" si="10"/>
        <v>150</v>
      </c>
      <c r="O68" s="169">
        <f t="shared" si="10"/>
        <v>150</v>
      </c>
      <c r="P68" s="169">
        <f t="shared" si="10"/>
        <v>150</v>
      </c>
      <c r="Q68" s="169">
        <f t="shared" si="9"/>
        <v>150</v>
      </c>
      <c r="R68" s="169">
        <f t="shared" si="9"/>
        <v>150</v>
      </c>
      <c r="S68" s="169">
        <f t="shared" si="9"/>
        <v>150</v>
      </c>
      <c r="T68" s="169">
        <f t="shared" si="9"/>
        <v>150</v>
      </c>
      <c r="U68" s="169">
        <f t="shared" si="9"/>
        <v>150</v>
      </c>
      <c r="V68" s="169">
        <f t="shared" si="9"/>
        <v>150</v>
      </c>
      <c r="W68" s="169">
        <f t="shared" si="9"/>
        <v>150</v>
      </c>
      <c r="X68" s="169">
        <f t="shared" si="9"/>
        <v>150</v>
      </c>
      <c r="Y68" s="169">
        <f t="shared" si="9"/>
        <v>150</v>
      </c>
      <c r="Z68" s="169">
        <f t="shared" si="9"/>
        <v>150</v>
      </c>
      <c r="AA68" s="169">
        <f t="shared" si="9"/>
        <v>150</v>
      </c>
      <c r="AB68" s="169">
        <f t="shared" si="9"/>
        <v>150</v>
      </c>
      <c r="AC68" s="169">
        <f t="shared" si="9"/>
        <v>150</v>
      </c>
      <c r="AD68" s="169">
        <f t="shared" si="9"/>
        <v>150</v>
      </c>
      <c r="AE68" s="169">
        <f t="shared" si="9"/>
        <v>150</v>
      </c>
      <c r="AF68" s="169">
        <f t="shared" si="9"/>
        <v>150</v>
      </c>
      <c r="AG68" s="169">
        <f t="shared" si="9"/>
        <v>150</v>
      </c>
      <c r="AH68" s="169">
        <f t="shared" si="9"/>
        <v>150</v>
      </c>
      <c r="AI68" s="169">
        <f t="shared" si="9"/>
        <v>150</v>
      </c>
      <c r="AJ68" s="169">
        <f t="shared" si="9"/>
        <v>150</v>
      </c>
      <c r="AK68" s="169">
        <f t="shared" si="9"/>
        <v>150</v>
      </c>
      <c r="AL68" s="169">
        <f t="shared" si="9"/>
        <v>150</v>
      </c>
      <c r="AM68" s="169">
        <f t="shared" si="9"/>
        <v>150</v>
      </c>
      <c r="AN68" s="169">
        <f t="shared" si="9"/>
        <v>150</v>
      </c>
      <c r="AO68" s="169">
        <f t="shared" si="9"/>
        <v>150</v>
      </c>
      <c r="AP68" s="169">
        <f t="shared" si="9"/>
        <v>150</v>
      </c>
      <c r="AQ68" s="169">
        <f t="shared" si="9"/>
        <v>150</v>
      </c>
      <c r="AR68" s="169">
        <f t="shared" si="9"/>
        <v>150</v>
      </c>
      <c r="AS68" s="169">
        <f t="shared" si="9"/>
        <v>150</v>
      </c>
      <c r="AT68" s="169">
        <f t="shared" si="9"/>
        <v>150</v>
      </c>
      <c r="AU68" s="169">
        <f t="shared" si="9"/>
        <v>150</v>
      </c>
      <c r="AV68" s="169">
        <f t="shared" si="9"/>
        <v>150</v>
      </c>
      <c r="AW68" s="169">
        <f t="shared" si="9"/>
        <v>150</v>
      </c>
      <c r="AX68" s="169">
        <f t="shared" si="9"/>
        <v>150</v>
      </c>
      <c r="AY68" s="170">
        <f t="shared" si="9"/>
        <v>150</v>
      </c>
      <c r="AZ68" s="169">
        <f t="shared" si="9"/>
        <v>150</v>
      </c>
      <c r="BA68" s="99">
        <f t="shared" si="9"/>
        <v>150</v>
      </c>
      <c r="BB68" s="171"/>
      <c r="BC68" s="172"/>
    </row>
    <row r="69" spans="1:62" x14ac:dyDescent="0.25">
      <c r="A69" s="70"/>
      <c r="B69" s="154" t="s">
        <v>153</v>
      </c>
      <c r="C69" s="155"/>
      <c r="D69" s="155"/>
      <c r="E69" s="155"/>
      <c r="F69" s="155"/>
      <c r="G69" s="155"/>
      <c r="H69" s="202">
        <v>0</v>
      </c>
      <c r="I69" s="156">
        <v>0</v>
      </c>
      <c r="J69" s="156">
        <v>0</v>
      </c>
      <c r="K69" s="203">
        <v>0</v>
      </c>
      <c r="L69" s="204">
        <v>0</v>
      </c>
      <c r="M69" s="159">
        <v>0</v>
      </c>
      <c r="N69" s="159">
        <v>0</v>
      </c>
      <c r="O69" s="159">
        <v>0</v>
      </c>
      <c r="P69" s="159">
        <v>0</v>
      </c>
      <c r="Q69" s="159">
        <f t="shared" si="9"/>
        <v>0</v>
      </c>
      <c r="R69" s="159">
        <f t="shared" si="9"/>
        <v>0</v>
      </c>
      <c r="S69" s="159">
        <f t="shared" si="9"/>
        <v>0</v>
      </c>
      <c r="T69" s="159">
        <f t="shared" si="9"/>
        <v>0</v>
      </c>
      <c r="U69" s="159">
        <f t="shared" si="9"/>
        <v>0</v>
      </c>
      <c r="V69" s="159">
        <f t="shared" si="9"/>
        <v>0</v>
      </c>
      <c r="W69" s="159">
        <f t="shared" si="9"/>
        <v>0</v>
      </c>
      <c r="X69" s="159">
        <f t="shared" si="9"/>
        <v>0</v>
      </c>
      <c r="Y69" s="159">
        <f t="shared" si="9"/>
        <v>0</v>
      </c>
      <c r="Z69" s="159">
        <f t="shared" si="9"/>
        <v>0</v>
      </c>
      <c r="AA69" s="159">
        <f t="shared" si="9"/>
        <v>0</v>
      </c>
      <c r="AB69" s="159">
        <f t="shared" si="9"/>
        <v>0</v>
      </c>
      <c r="AC69" s="159">
        <f t="shared" si="9"/>
        <v>0</v>
      </c>
      <c r="AD69" s="159">
        <f t="shared" si="9"/>
        <v>0</v>
      </c>
      <c r="AE69" s="159">
        <f t="shared" si="9"/>
        <v>0</v>
      </c>
      <c r="AF69" s="159">
        <f t="shared" si="9"/>
        <v>0</v>
      </c>
      <c r="AG69" s="159">
        <f t="shared" si="9"/>
        <v>0</v>
      </c>
      <c r="AH69" s="159">
        <f t="shared" si="9"/>
        <v>0</v>
      </c>
      <c r="AI69" s="159">
        <f t="shared" si="9"/>
        <v>0</v>
      </c>
      <c r="AJ69" s="159">
        <f t="shared" si="9"/>
        <v>0</v>
      </c>
      <c r="AK69" s="159">
        <f t="shared" si="9"/>
        <v>0</v>
      </c>
      <c r="AL69" s="159">
        <f t="shared" si="9"/>
        <v>0</v>
      </c>
      <c r="AM69" s="159">
        <f t="shared" si="9"/>
        <v>0</v>
      </c>
      <c r="AN69" s="159">
        <f t="shared" si="9"/>
        <v>0</v>
      </c>
      <c r="AO69" s="159">
        <f t="shared" si="9"/>
        <v>0</v>
      </c>
      <c r="AP69" s="159">
        <f t="shared" si="9"/>
        <v>0</v>
      </c>
      <c r="AQ69" s="159">
        <f t="shared" si="9"/>
        <v>0</v>
      </c>
      <c r="AR69" s="159">
        <f t="shared" si="9"/>
        <v>0</v>
      </c>
      <c r="AS69" s="159">
        <f t="shared" si="9"/>
        <v>0</v>
      </c>
      <c r="AT69" s="159">
        <f t="shared" si="9"/>
        <v>0</v>
      </c>
      <c r="AU69" s="159">
        <f t="shared" si="9"/>
        <v>0</v>
      </c>
      <c r="AV69" s="159">
        <f t="shared" si="9"/>
        <v>0</v>
      </c>
      <c r="AW69" s="159">
        <f t="shared" si="9"/>
        <v>0</v>
      </c>
      <c r="AX69" s="159">
        <f t="shared" si="9"/>
        <v>0</v>
      </c>
      <c r="AY69" s="160">
        <f t="shared" si="9"/>
        <v>0</v>
      </c>
      <c r="AZ69" s="159">
        <f t="shared" si="9"/>
        <v>0</v>
      </c>
      <c r="BA69" s="71">
        <f t="shared" si="9"/>
        <v>0</v>
      </c>
      <c r="BB69" s="70"/>
      <c r="BC69" s="163"/>
    </row>
    <row r="70" spans="1:62" ht="15.75" thickBot="1" x14ac:dyDescent="0.3">
      <c r="A70" s="70"/>
      <c r="B70" s="187" t="s">
        <v>51</v>
      </c>
      <c r="C70" s="188"/>
      <c r="D70" s="188"/>
      <c r="E70" s="188"/>
      <c r="F70" s="188"/>
      <c r="G70" s="188"/>
      <c r="H70" s="213">
        <v>135</v>
      </c>
      <c r="I70" s="214">
        <v>101</v>
      </c>
      <c r="J70" s="214">
        <v>136</v>
      </c>
      <c r="K70" s="215">
        <v>0</v>
      </c>
      <c r="L70" s="216">
        <v>0</v>
      </c>
      <c r="M70" s="217">
        <v>0</v>
      </c>
      <c r="N70" s="217">
        <v>0</v>
      </c>
      <c r="O70" s="217">
        <v>0</v>
      </c>
      <c r="P70" s="217">
        <v>0</v>
      </c>
      <c r="Q70" s="217">
        <f t="shared" si="9"/>
        <v>0</v>
      </c>
      <c r="R70" s="217">
        <f t="shared" si="9"/>
        <v>0</v>
      </c>
      <c r="S70" s="217">
        <f t="shared" si="9"/>
        <v>0</v>
      </c>
      <c r="T70" s="217">
        <f t="shared" si="9"/>
        <v>0</v>
      </c>
      <c r="U70" s="217">
        <f t="shared" si="9"/>
        <v>0</v>
      </c>
      <c r="V70" s="217">
        <f t="shared" si="9"/>
        <v>0</v>
      </c>
      <c r="W70" s="217">
        <f t="shared" si="9"/>
        <v>0</v>
      </c>
      <c r="X70" s="217">
        <f t="shared" si="9"/>
        <v>0</v>
      </c>
      <c r="Y70" s="217">
        <f t="shared" si="9"/>
        <v>0</v>
      </c>
      <c r="Z70" s="217">
        <f t="shared" si="9"/>
        <v>0</v>
      </c>
      <c r="AA70" s="217">
        <f t="shared" si="9"/>
        <v>0</v>
      </c>
      <c r="AB70" s="217">
        <f t="shared" si="9"/>
        <v>0</v>
      </c>
      <c r="AC70" s="217">
        <f t="shared" si="9"/>
        <v>0</v>
      </c>
      <c r="AD70" s="217">
        <f t="shared" si="9"/>
        <v>0</v>
      </c>
      <c r="AE70" s="217">
        <f t="shared" si="9"/>
        <v>0</v>
      </c>
      <c r="AF70" s="217">
        <f t="shared" si="9"/>
        <v>0</v>
      </c>
      <c r="AG70" s="217">
        <f t="shared" si="9"/>
        <v>0</v>
      </c>
      <c r="AH70" s="217">
        <f t="shared" si="9"/>
        <v>0</v>
      </c>
      <c r="AI70" s="217">
        <f t="shared" si="9"/>
        <v>0</v>
      </c>
      <c r="AJ70" s="217">
        <f t="shared" si="9"/>
        <v>0</v>
      </c>
      <c r="AK70" s="217">
        <f t="shared" si="9"/>
        <v>0</v>
      </c>
      <c r="AL70" s="217">
        <f t="shared" si="9"/>
        <v>0</v>
      </c>
      <c r="AM70" s="217">
        <f t="shared" si="9"/>
        <v>0</v>
      </c>
      <c r="AN70" s="217">
        <f t="shared" si="9"/>
        <v>0</v>
      </c>
      <c r="AO70" s="217">
        <f t="shared" si="9"/>
        <v>0</v>
      </c>
      <c r="AP70" s="217">
        <f t="shared" si="9"/>
        <v>0</v>
      </c>
      <c r="AQ70" s="217">
        <f t="shared" si="9"/>
        <v>0</v>
      </c>
      <c r="AR70" s="217">
        <f t="shared" si="9"/>
        <v>0</v>
      </c>
      <c r="AS70" s="217">
        <f t="shared" si="9"/>
        <v>0</v>
      </c>
      <c r="AT70" s="217">
        <f t="shared" si="9"/>
        <v>0</v>
      </c>
      <c r="AU70" s="217">
        <f t="shared" si="9"/>
        <v>0</v>
      </c>
      <c r="AV70" s="217">
        <f t="shared" si="9"/>
        <v>0</v>
      </c>
      <c r="AW70" s="217">
        <f t="shared" si="9"/>
        <v>0</v>
      </c>
      <c r="AX70" s="217">
        <f t="shared" si="9"/>
        <v>0</v>
      </c>
      <c r="AY70" s="218">
        <f t="shared" si="9"/>
        <v>0</v>
      </c>
      <c r="AZ70" s="217">
        <f t="shared" si="9"/>
        <v>0</v>
      </c>
      <c r="BA70" s="193">
        <f t="shared" si="9"/>
        <v>0</v>
      </c>
      <c r="BB70" s="73"/>
      <c r="BC70" s="194"/>
    </row>
    <row r="71" spans="1:62" x14ac:dyDescent="0.25">
      <c r="A71" s="70"/>
      <c r="B71" s="67" t="s">
        <v>154</v>
      </c>
      <c r="C71" s="68"/>
      <c r="D71" s="68"/>
      <c r="E71" s="68"/>
      <c r="F71" s="68"/>
      <c r="G71" s="68"/>
      <c r="H71" s="219"/>
      <c r="I71" s="219"/>
      <c r="J71" s="120"/>
      <c r="K71" s="120"/>
      <c r="L71" s="21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8"/>
      <c r="BB71" s="68"/>
      <c r="BC71" s="152"/>
    </row>
    <row r="72" spans="1:62" x14ac:dyDescent="0.25">
      <c r="A72" s="70"/>
      <c r="B72" s="220" t="s">
        <v>151</v>
      </c>
      <c r="C72" s="221"/>
      <c r="D72" s="221"/>
      <c r="E72" s="221"/>
      <c r="F72" s="221"/>
      <c r="G72" s="221"/>
      <c r="H72" s="222">
        <f>SUM(H52:H70)</f>
        <v>360</v>
      </c>
      <c r="I72" s="222">
        <f t="shared" ref="I72:AZ72" si="11">SUM(I52:I70)</f>
        <v>310</v>
      </c>
      <c r="J72" s="222">
        <f t="shared" si="11"/>
        <v>306</v>
      </c>
      <c r="K72" s="223">
        <f>SUM(K52:K70)</f>
        <v>364</v>
      </c>
      <c r="L72" s="224">
        <f t="shared" si="11"/>
        <v>330</v>
      </c>
      <c r="M72" s="222">
        <f t="shared" si="11"/>
        <v>330</v>
      </c>
      <c r="N72" s="222">
        <f t="shared" si="11"/>
        <v>330</v>
      </c>
      <c r="O72" s="222">
        <f t="shared" si="11"/>
        <v>330</v>
      </c>
      <c r="P72" s="222">
        <f t="shared" si="11"/>
        <v>330</v>
      </c>
      <c r="Q72" s="222">
        <f t="shared" si="11"/>
        <v>330</v>
      </c>
      <c r="R72" s="222">
        <f t="shared" si="11"/>
        <v>330</v>
      </c>
      <c r="S72" s="222">
        <f t="shared" si="11"/>
        <v>330</v>
      </c>
      <c r="T72" s="222">
        <f t="shared" si="11"/>
        <v>330</v>
      </c>
      <c r="U72" s="222">
        <f t="shared" si="11"/>
        <v>330</v>
      </c>
      <c r="V72" s="222">
        <f t="shared" si="11"/>
        <v>330</v>
      </c>
      <c r="W72" s="222">
        <f t="shared" si="11"/>
        <v>330</v>
      </c>
      <c r="X72" s="222">
        <f t="shared" si="11"/>
        <v>330</v>
      </c>
      <c r="Y72" s="222">
        <f t="shared" si="11"/>
        <v>330</v>
      </c>
      <c r="Z72" s="222">
        <f t="shared" si="11"/>
        <v>330</v>
      </c>
      <c r="AA72" s="222">
        <f t="shared" si="11"/>
        <v>330</v>
      </c>
      <c r="AB72" s="222">
        <f t="shared" si="11"/>
        <v>330</v>
      </c>
      <c r="AC72" s="222">
        <f t="shared" si="11"/>
        <v>330</v>
      </c>
      <c r="AD72" s="222">
        <f t="shared" si="11"/>
        <v>330</v>
      </c>
      <c r="AE72" s="222">
        <f t="shared" si="11"/>
        <v>330</v>
      </c>
      <c r="AF72" s="222">
        <f t="shared" si="11"/>
        <v>330</v>
      </c>
      <c r="AG72" s="222">
        <f t="shared" si="11"/>
        <v>330</v>
      </c>
      <c r="AH72" s="222">
        <f t="shared" si="11"/>
        <v>330</v>
      </c>
      <c r="AI72" s="222">
        <f t="shared" si="11"/>
        <v>330</v>
      </c>
      <c r="AJ72" s="222">
        <f t="shared" si="11"/>
        <v>330</v>
      </c>
      <c r="AK72" s="222">
        <f t="shared" si="11"/>
        <v>330</v>
      </c>
      <c r="AL72" s="222">
        <f t="shared" si="11"/>
        <v>330</v>
      </c>
      <c r="AM72" s="222">
        <f t="shared" si="11"/>
        <v>330</v>
      </c>
      <c r="AN72" s="222">
        <f t="shared" si="11"/>
        <v>330</v>
      </c>
      <c r="AO72" s="222">
        <f t="shared" si="11"/>
        <v>330</v>
      </c>
      <c r="AP72" s="222">
        <f t="shared" si="11"/>
        <v>330</v>
      </c>
      <c r="AQ72" s="222">
        <f t="shared" si="11"/>
        <v>330</v>
      </c>
      <c r="AR72" s="222">
        <f t="shared" si="11"/>
        <v>330</v>
      </c>
      <c r="AS72" s="222">
        <f t="shared" si="11"/>
        <v>330</v>
      </c>
      <c r="AT72" s="222">
        <f t="shared" si="11"/>
        <v>330</v>
      </c>
      <c r="AU72" s="222">
        <f t="shared" si="11"/>
        <v>330</v>
      </c>
      <c r="AV72" s="222">
        <f t="shared" si="11"/>
        <v>330</v>
      </c>
      <c r="AW72" s="222">
        <f t="shared" si="11"/>
        <v>330</v>
      </c>
      <c r="AX72" s="222">
        <f t="shared" si="11"/>
        <v>330</v>
      </c>
      <c r="AY72" s="225">
        <f t="shared" si="11"/>
        <v>330</v>
      </c>
      <c r="AZ72" s="222">
        <f t="shared" si="11"/>
        <v>330</v>
      </c>
      <c r="BA72" s="71"/>
      <c r="BB72" s="70"/>
      <c r="BC72" s="161"/>
    </row>
    <row r="73" spans="1:62" x14ac:dyDescent="0.25">
      <c r="A73" s="70"/>
      <c r="B73" s="226" t="s">
        <v>155</v>
      </c>
      <c r="C73" s="227"/>
      <c r="D73" s="227"/>
      <c r="E73" s="227"/>
      <c r="F73" s="227"/>
      <c r="G73" s="227"/>
      <c r="H73" s="228"/>
      <c r="I73" s="229">
        <f t="shared" ref="I73:AZ73" si="12">I72-H72</f>
        <v>-50</v>
      </c>
      <c r="J73" s="229">
        <f t="shared" si="12"/>
        <v>-4</v>
      </c>
      <c r="K73" s="230">
        <f t="shared" si="12"/>
        <v>58</v>
      </c>
      <c r="L73" s="231">
        <f t="shared" si="12"/>
        <v>-34</v>
      </c>
      <c r="M73" s="229">
        <f t="shared" si="12"/>
        <v>0</v>
      </c>
      <c r="N73" s="229">
        <f t="shared" si="12"/>
        <v>0</v>
      </c>
      <c r="O73" s="229">
        <f t="shared" si="12"/>
        <v>0</v>
      </c>
      <c r="P73" s="229">
        <f t="shared" si="12"/>
        <v>0</v>
      </c>
      <c r="Q73" s="232">
        <f t="shared" si="12"/>
        <v>0</v>
      </c>
      <c r="R73" s="232">
        <f t="shared" si="12"/>
        <v>0</v>
      </c>
      <c r="S73" s="232">
        <f t="shared" si="12"/>
        <v>0</v>
      </c>
      <c r="T73" s="232">
        <f t="shared" si="12"/>
        <v>0</v>
      </c>
      <c r="U73" s="232">
        <f t="shared" si="12"/>
        <v>0</v>
      </c>
      <c r="V73" s="232">
        <f t="shared" si="12"/>
        <v>0</v>
      </c>
      <c r="W73" s="232">
        <f t="shared" si="12"/>
        <v>0</v>
      </c>
      <c r="X73" s="232">
        <f t="shared" si="12"/>
        <v>0</v>
      </c>
      <c r="Y73" s="232">
        <f t="shared" si="12"/>
        <v>0</v>
      </c>
      <c r="Z73" s="232">
        <f t="shared" si="12"/>
        <v>0</v>
      </c>
      <c r="AA73" s="232">
        <f t="shared" si="12"/>
        <v>0</v>
      </c>
      <c r="AB73" s="232">
        <f t="shared" si="12"/>
        <v>0</v>
      </c>
      <c r="AC73" s="232">
        <f t="shared" si="12"/>
        <v>0</v>
      </c>
      <c r="AD73" s="232">
        <f t="shared" si="12"/>
        <v>0</v>
      </c>
      <c r="AE73" s="232">
        <f t="shared" si="12"/>
        <v>0</v>
      </c>
      <c r="AF73" s="232">
        <f t="shared" si="12"/>
        <v>0</v>
      </c>
      <c r="AG73" s="232">
        <f t="shared" si="12"/>
        <v>0</v>
      </c>
      <c r="AH73" s="232">
        <f t="shared" si="12"/>
        <v>0</v>
      </c>
      <c r="AI73" s="232">
        <f t="shared" si="12"/>
        <v>0</v>
      </c>
      <c r="AJ73" s="232">
        <f t="shared" si="12"/>
        <v>0</v>
      </c>
      <c r="AK73" s="232">
        <f t="shared" si="12"/>
        <v>0</v>
      </c>
      <c r="AL73" s="232">
        <f t="shared" si="12"/>
        <v>0</v>
      </c>
      <c r="AM73" s="232">
        <f t="shared" si="12"/>
        <v>0</v>
      </c>
      <c r="AN73" s="232">
        <f t="shared" si="12"/>
        <v>0</v>
      </c>
      <c r="AO73" s="232">
        <f t="shared" si="12"/>
        <v>0</v>
      </c>
      <c r="AP73" s="232">
        <f t="shared" si="12"/>
        <v>0</v>
      </c>
      <c r="AQ73" s="232">
        <f t="shared" si="12"/>
        <v>0</v>
      </c>
      <c r="AR73" s="232">
        <f t="shared" si="12"/>
        <v>0</v>
      </c>
      <c r="AS73" s="232">
        <f t="shared" si="12"/>
        <v>0</v>
      </c>
      <c r="AT73" s="232">
        <f t="shared" si="12"/>
        <v>0</v>
      </c>
      <c r="AU73" s="232">
        <f t="shared" si="12"/>
        <v>0</v>
      </c>
      <c r="AV73" s="232">
        <f t="shared" si="12"/>
        <v>0</v>
      </c>
      <c r="AW73" s="232">
        <f t="shared" si="12"/>
        <v>0</v>
      </c>
      <c r="AX73" s="232">
        <f t="shared" si="12"/>
        <v>0</v>
      </c>
      <c r="AY73" s="233">
        <f t="shared" si="12"/>
        <v>0</v>
      </c>
      <c r="AZ73" s="232">
        <f t="shared" si="12"/>
        <v>0</v>
      </c>
      <c r="BA73" s="234"/>
      <c r="BB73" s="235"/>
      <c r="BC73" s="236"/>
    </row>
    <row r="74" spans="1:62" x14ac:dyDescent="0.25">
      <c r="A74" s="70"/>
      <c r="B74" s="237" t="s">
        <v>156</v>
      </c>
      <c r="C74" s="238"/>
      <c r="D74" s="238"/>
      <c r="E74" s="238"/>
      <c r="F74" s="238"/>
      <c r="G74" s="238"/>
      <c r="H74" s="239"/>
      <c r="I74" s="239"/>
      <c r="J74" s="239"/>
      <c r="K74" s="240"/>
      <c r="L74" s="241">
        <f t="shared" ref="L74:AZ74" si="13">L72/K72</f>
        <v>0.90659340659340659</v>
      </c>
      <c r="M74" s="239">
        <f t="shared" si="13"/>
        <v>1</v>
      </c>
      <c r="N74" s="239">
        <f t="shared" si="13"/>
        <v>1</v>
      </c>
      <c r="O74" s="239">
        <f t="shared" si="13"/>
        <v>1</v>
      </c>
      <c r="P74" s="239">
        <f t="shared" si="13"/>
        <v>1</v>
      </c>
      <c r="Q74" s="239">
        <f t="shared" si="13"/>
        <v>1</v>
      </c>
      <c r="R74" s="239">
        <f t="shared" si="13"/>
        <v>1</v>
      </c>
      <c r="S74" s="239">
        <f t="shared" si="13"/>
        <v>1</v>
      </c>
      <c r="T74" s="239">
        <f t="shared" si="13"/>
        <v>1</v>
      </c>
      <c r="U74" s="239">
        <f t="shared" si="13"/>
        <v>1</v>
      </c>
      <c r="V74" s="239">
        <f t="shared" si="13"/>
        <v>1</v>
      </c>
      <c r="W74" s="239">
        <f t="shared" si="13"/>
        <v>1</v>
      </c>
      <c r="X74" s="239">
        <f t="shared" si="13"/>
        <v>1</v>
      </c>
      <c r="Y74" s="239">
        <f t="shared" si="13"/>
        <v>1</v>
      </c>
      <c r="Z74" s="239">
        <f t="shared" si="13"/>
        <v>1</v>
      </c>
      <c r="AA74" s="239">
        <f t="shared" si="13"/>
        <v>1</v>
      </c>
      <c r="AB74" s="239">
        <f t="shared" si="13"/>
        <v>1</v>
      </c>
      <c r="AC74" s="239">
        <f t="shared" si="13"/>
        <v>1</v>
      </c>
      <c r="AD74" s="239">
        <f t="shared" si="13"/>
        <v>1</v>
      </c>
      <c r="AE74" s="239">
        <f t="shared" si="13"/>
        <v>1</v>
      </c>
      <c r="AF74" s="239">
        <f t="shared" si="13"/>
        <v>1</v>
      </c>
      <c r="AG74" s="239">
        <f t="shared" si="13"/>
        <v>1</v>
      </c>
      <c r="AH74" s="239">
        <f t="shared" si="13"/>
        <v>1</v>
      </c>
      <c r="AI74" s="239">
        <f t="shared" si="13"/>
        <v>1</v>
      </c>
      <c r="AJ74" s="239">
        <f t="shared" si="13"/>
        <v>1</v>
      </c>
      <c r="AK74" s="239">
        <f t="shared" si="13"/>
        <v>1</v>
      </c>
      <c r="AL74" s="239">
        <f t="shared" si="13"/>
        <v>1</v>
      </c>
      <c r="AM74" s="239">
        <f t="shared" si="13"/>
        <v>1</v>
      </c>
      <c r="AN74" s="239">
        <f t="shared" si="13"/>
        <v>1</v>
      </c>
      <c r="AO74" s="239">
        <f t="shared" si="13"/>
        <v>1</v>
      </c>
      <c r="AP74" s="239">
        <f t="shared" si="13"/>
        <v>1</v>
      </c>
      <c r="AQ74" s="239">
        <f t="shared" si="13"/>
        <v>1</v>
      </c>
      <c r="AR74" s="239">
        <f t="shared" si="13"/>
        <v>1</v>
      </c>
      <c r="AS74" s="239">
        <f t="shared" si="13"/>
        <v>1</v>
      </c>
      <c r="AT74" s="239">
        <f t="shared" si="13"/>
        <v>1</v>
      </c>
      <c r="AU74" s="239">
        <f t="shared" si="13"/>
        <v>1</v>
      </c>
      <c r="AV74" s="239">
        <f t="shared" si="13"/>
        <v>1</v>
      </c>
      <c r="AW74" s="239">
        <f t="shared" si="13"/>
        <v>1</v>
      </c>
      <c r="AX74" s="239">
        <f t="shared" si="13"/>
        <v>1</v>
      </c>
      <c r="AY74" s="242">
        <f t="shared" si="13"/>
        <v>1</v>
      </c>
      <c r="AZ74" s="239">
        <f t="shared" si="13"/>
        <v>1</v>
      </c>
      <c r="BA74" s="243"/>
      <c r="BB74" s="244"/>
      <c r="BC74" s="245"/>
    </row>
    <row r="75" spans="1:62" x14ac:dyDescent="0.25">
      <c r="A75" s="70"/>
      <c r="B75" s="226" t="s">
        <v>157</v>
      </c>
      <c r="C75" s="227"/>
      <c r="D75" s="227"/>
      <c r="E75" s="227"/>
      <c r="F75" s="227"/>
      <c r="G75" s="227"/>
      <c r="H75" s="232"/>
      <c r="I75" s="232"/>
      <c r="J75" s="232"/>
      <c r="K75" s="246"/>
      <c r="L75" s="247">
        <f>L74*(Infl)</f>
        <v>0.9337912087912088</v>
      </c>
      <c r="M75" s="232">
        <f>M74*(Infl)</f>
        <v>1.03</v>
      </c>
      <c r="N75" s="232">
        <f t="shared" ref="N75:AZ75" si="14">N74*(Infl)</f>
        <v>1.03</v>
      </c>
      <c r="O75" s="232">
        <f t="shared" si="14"/>
        <v>1.03</v>
      </c>
      <c r="P75" s="232">
        <f t="shared" si="14"/>
        <v>1.03</v>
      </c>
      <c r="Q75" s="232">
        <f t="shared" si="14"/>
        <v>1.03</v>
      </c>
      <c r="R75" s="232">
        <f t="shared" si="14"/>
        <v>1.03</v>
      </c>
      <c r="S75" s="232">
        <f t="shared" si="14"/>
        <v>1.03</v>
      </c>
      <c r="T75" s="232">
        <f t="shared" si="14"/>
        <v>1.03</v>
      </c>
      <c r="U75" s="232">
        <f t="shared" si="14"/>
        <v>1.03</v>
      </c>
      <c r="V75" s="232">
        <f t="shared" si="14"/>
        <v>1.03</v>
      </c>
      <c r="W75" s="232">
        <f t="shared" si="14"/>
        <v>1.03</v>
      </c>
      <c r="X75" s="232">
        <f t="shared" si="14"/>
        <v>1.03</v>
      </c>
      <c r="Y75" s="232">
        <f t="shared" si="14"/>
        <v>1.03</v>
      </c>
      <c r="Z75" s="232">
        <f t="shared" si="14"/>
        <v>1.03</v>
      </c>
      <c r="AA75" s="232">
        <f t="shared" si="14"/>
        <v>1.03</v>
      </c>
      <c r="AB75" s="232">
        <f t="shared" si="14"/>
        <v>1.03</v>
      </c>
      <c r="AC75" s="232">
        <f t="shared" si="14"/>
        <v>1.03</v>
      </c>
      <c r="AD75" s="232">
        <f t="shared" si="14"/>
        <v>1.03</v>
      </c>
      <c r="AE75" s="232">
        <f t="shared" si="14"/>
        <v>1.03</v>
      </c>
      <c r="AF75" s="232">
        <f t="shared" si="14"/>
        <v>1.03</v>
      </c>
      <c r="AG75" s="232">
        <f t="shared" si="14"/>
        <v>1.03</v>
      </c>
      <c r="AH75" s="232">
        <f t="shared" si="14"/>
        <v>1.03</v>
      </c>
      <c r="AI75" s="232">
        <f t="shared" si="14"/>
        <v>1.03</v>
      </c>
      <c r="AJ75" s="232">
        <f t="shared" si="14"/>
        <v>1.03</v>
      </c>
      <c r="AK75" s="232">
        <f t="shared" si="14"/>
        <v>1.03</v>
      </c>
      <c r="AL75" s="232">
        <f t="shared" si="14"/>
        <v>1.03</v>
      </c>
      <c r="AM75" s="232">
        <f t="shared" si="14"/>
        <v>1.03</v>
      </c>
      <c r="AN75" s="232">
        <f t="shared" si="14"/>
        <v>1.03</v>
      </c>
      <c r="AO75" s="232">
        <f t="shared" si="14"/>
        <v>1.03</v>
      </c>
      <c r="AP75" s="232">
        <f t="shared" si="14"/>
        <v>1.03</v>
      </c>
      <c r="AQ75" s="232">
        <f t="shared" si="14"/>
        <v>1.03</v>
      </c>
      <c r="AR75" s="232">
        <f t="shared" si="14"/>
        <v>1.03</v>
      </c>
      <c r="AS75" s="232">
        <f t="shared" si="14"/>
        <v>1.03</v>
      </c>
      <c r="AT75" s="232">
        <f t="shared" si="14"/>
        <v>1.03</v>
      </c>
      <c r="AU75" s="232">
        <f t="shared" si="14"/>
        <v>1.03</v>
      </c>
      <c r="AV75" s="232">
        <f t="shared" si="14"/>
        <v>1.03</v>
      </c>
      <c r="AW75" s="232">
        <f t="shared" si="14"/>
        <v>1.03</v>
      </c>
      <c r="AX75" s="232">
        <f t="shared" si="14"/>
        <v>1.03</v>
      </c>
      <c r="AY75" s="233">
        <f t="shared" si="14"/>
        <v>1.03</v>
      </c>
      <c r="AZ75" s="232">
        <f t="shared" si="14"/>
        <v>1.03</v>
      </c>
      <c r="BA75" s="234"/>
      <c r="BB75" s="235"/>
      <c r="BC75" s="236"/>
    </row>
    <row r="76" spans="1:62" ht="15.75" thickBot="1" x14ac:dyDescent="0.3">
      <c r="A76" s="70"/>
      <c r="B76" s="67" t="s">
        <v>158</v>
      </c>
      <c r="C76" s="68"/>
      <c r="D76" s="68"/>
      <c r="E76" s="68"/>
      <c r="F76" s="68"/>
      <c r="G76" s="68"/>
      <c r="H76" s="69"/>
      <c r="I76" s="69"/>
      <c r="J76" s="68"/>
      <c r="K76" s="68"/>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8"/>
      <c r="BB76" s="68"/>
      <c r="BC76" s="152"/>
    </row>
    <row r="77" spans="1:62" ht="15.75" thickBot="1" x14ac:dyDescent="0.3">
      <c r="A77" s="70"/>
      <c r="B77" s="154" t="s">
        <v>159</v>
      </c>
      <c r="C77" s="155"/>
      <c r="D77" s="155"/>
      <c r="E77" s="155"/>
      <c r="F77" s="155"/>
      <c r="G77" s="155"/>
      <c r="H77" s="156"/>
      <c r="I77" s="156"/>
      <c r="J77" s="156"/>
      <c r="K77" s="248"/>
      <c r="L77" s="249">
        <v>-1.4999999999999999E-2</v>
      </c>
      <c r="M77" s="250">
        <v>-0.03</v>
      </c>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251"/>
      <c r="AZ77" s="156"/>
      <c r="BA77" s="71"/>
      <c r="BB77" s="70"/>
      <c r="BC77" s="161"/>
    </row>
    <row r="78" spans="1:62" x14ac:dyDescent="0.25">
      <c r="A78" s="70"/>
      <c r="B78" s="72" t="s">
        <v>160</v>
      </c>
      <c r="C78" s="73"/>
      <c r="D78" s="73"/>
      <c r="E78" s="73"/>
      <c r="F78" s="73"/>
      <c r="G78" s="73"/>
      <c r="H78" s="73"/>
      <c r="I78" s="73"/>
      <c r="J78" s="74"/>
      <c r="K78" s="75"/>
      <c r="L78" s="76">
        <f>L72*StudentsDiscountNY</f>
        <v>-4.95</v>
      </c>
      <c r="M78" s="193">
        <f t="shared" ref="M78:AZ78" si="15">Students*StudentsDiscountOutYears</f>
        <v>-9.9</v>
      </c>
      <c r="N78" s="193">
        <f t="shared" si="15"/>
        <v>-9.9</v>
      </c>
      <c r="O78" s="193">
        <f t="shared" si="15"/>
        <v>-9.9</v>
      </c>
      <c r="P78" s="193">
        <f t="shared" si="15"/>
        <v>-9.9</v>
      </c>
      <c r="Q78" s="193">
        <f t="shared" si="15"/>
        <v>-9.9</v>
      </c>
      <c r="R78" s="193">
        <f t="shared" si="15"/>
        <v>-9.9</v>
      </c>
      <c r="S78" s="193">
        <f t="shared" si="15"/>
        <v>-9.9</v>
      </c>
      <c r="T78" s="193">
        <f t="shared" si="15"/>
        <v>-9.9</v>
      </c>
      <c r="U78" s="193">
        <f t="shared" si="15"/>
        <v>-9.9</v>
      </c>
      <c r="V78" s="193">
        <f t="shared" si="15"/>
        <v>-9.9</v>
      </c>
      <c r="W78" s="193">
        <f t="shared" si="15"/>
        <v>-9.9</v>
      </c>
      <c r="X78" s="193">
        <f t="shared" si="15"/>
        <v>-9.9</v>
      </c>
      <c r="Y78" s="193">
        <f t="shared" si="15"/>
        <v>-9.9</v>
      </c>
      <c r="Z78" s="193">
        <f t="shared" si="15"/>
        <v>-9.9</v>
      </c>
      <c r="AA78" s="193">
        <f t="shared" si="15"/>
        <v>-9.9</v>
      </c>
      <c r="AB78" s="193">
        <f t="shared" si="15"/>
        <v>-9.9</v>
      </c>
      <c r="AC78" s="193">
        <f t="shared" si="15"/>
        <v>-9.9</v>
      </c>
      <c r="AD78" s="193">
        <f t="shared" si="15"/>
        <v>-9.9</v>
      </c>
      <c r="AE78" s="193">
        <f t="shared" si="15"/>
        <v>-9.9</v>
      </c>
      <c r="AF78" s="193">
        <f t="shared" si="15"/>
        <v>-9.9</v>
      </c>
      <c r="AG78" s="193">
        <f t="shared" si="15"/>
        <v>-9.9</v>
      </c>
      <c r="AH78" s="193">
        <f t="shared" si="15"/>
        <v>-9.9</v>
      </c>
      <c r="AI78" s="193">
        <f t="shared" si="15"/>
        <v>-9.9</v>
      </c>
      <c r="AJ78" s="193">
        <f t="shared" si="15"/>
        <v>-9.9</v>
      </c>
      <c r="AK78" s="193">
        <f t="shared" si="15"/>
        <v>-9.9</v>
      </c>
      <c r="AL78" s="193">
        <f t="shared" si="15"/>
        <v>-9.9</v>
      </c>
      <c r="AM78" s="193">
        <f t="shared" si="15"/>
        <v>-9.9</v>
      </c>
      <c r="AN78" s="193">
        <f t="shared" si="15"/>
        <v>-9.9</v>
      </c>
      <c r="AO78" s="193">
        <f t="shared" si="15"/>
        <v>-9.9</v>
      </c>
      <c r="AP78" s="193">
        <f t="shared" si="15"/>
        <v>-9.9</v>
      </c>
      <c r="AQ78" s="193">
        <f t="shared" si="15"/>
        <v>-9.9</v>
      </c>
      <c r="AR78" s="193">
        <f t="shared" si="15"/>
        <v>-9.9</v>
      </c>
      <c r="AS78" s="193">
        <f t="shared" si="15"/>
        <v>-9.9</v>
      </c>
      <c r="AT78" s="193">
        <f t="shared" si="15"/>
        <v>-9.9</v>
      </c>
      <c r="AU78" s="193">
        <f t="shared" si="15"/>
        <v>-9.9</v>
      </c>
      <c r="AV78" s="193">
        <f t="shared" si="15"/>
        <v>-9.9</v>
      </c>
      <c r="AW78" s="193">
        <f t="shared" si="15"/>
        <v>-9.9</v>
      </c>
      <c r="AX78" s="193">
        <f t="shared" si="15"/>
        <v>-9.9</v>
      </c>
      <c r="AY78" s="252">
        <f t="shared" si="15"/>
        <v>-9.9</v>
      </c>
      <c r="AZ78" s="193">
        <f t="shared" si="15"/>
        <v>-9.9</v>
      </c>
      <c r="BA78" s="73"/>
      <c r="BB78" s="73"/>
      <c r="BC78" s="194"/>
    </row>
    <row r="79" spans="1:62" x14ac:dyDescent="0.25">
      <c r="A79" s="70"/>
      <c r="B79" s="70"/>
      <c r="C79" s="70"/>
      <c r="D79" s="70"/>
      <c r="E79" s="70"/>
      <c r="F79" s="70"/>
      <c r="G79" s="70"/>
      <c r="H79" s="70"/>
      <c r="I79" s="70"/>
      <c r="J79" s="77"/>
      <c r="K79" s="70"/>
      <c r="L79"/>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row>
    <row r="80" spans="1:62" ht="15.75" x14ac:dyDescent="0.25">
      <c r="A80" s="70"/>
      <c r="B80" s="66" t="s">
        <v>161</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E80" s="253"/>
      <c r="BH80" s="127"/>
      <c r="BI80" s="254"/>
      <c r="BJ80" s="254"/>
    </row>
    <row r="81" spans="1:55" ht="15.75" thickBot="1" x14ac:dyDescent="0.3">
      <c r="A81" s="70"/>
      <c r="B81" s="67" t="s">
        <v>162</v>
      </c>
      <c r="C81" s="68"/>
      <c r="D81" s="68"/>
      <c r="E81" s="68"/>
      <c r="F81" s="68"/>
      <c r="G81" s="68"/>
      <c r="H81" s="69"/>
      <c r="I81" s="69"/>
      <c r="J81" s="68"/>
      <c r="K81" s="68"/>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8"/>
      <c r="BB81" s="68"/>
      <c r="BC81" s="152"/>
    </row>
    <row r="82" spans="1:55" x14ac:dyDescent="0.25">
      <c r="A82" s="70"/>
      <c r="B82" s="154" t="s">
        <v>635</v>
      </c>
      <c r="C82" s="155"/>
      <c r="D82" s="155"/>
      <c r="E82" s="155"/>
      <c r="F82" s="155"/>
      <c r="G82" s="155"/>
      <c r="H82" s="197">
        <v>21</v>
      </c>
      <c r="I82" s="198">
        <v>13</v>
      </c>
      <c r="J82" s="500">
        <v>16</v>
      </c>
      <c r="K82" s="501">
        <v>5</v>
      </c>
      <c r="L82" s="502">
        <v>8</v>
      </c>
      <c r="M82" s="339">
        <f>IFERROR(ROUND(L82/L$72*M$72,0),0)</f>
        <v>8</v>
      </c>
      <c r="N82" s="339">
        <f>IFERROR(M82/M$72*N$72,0)</f>
        <v>8</v>
      </c>
      <c r="O82" s="339">
        <f t="shared" ref="O82:AZ82" si="16">IFERROR(N82/N$72*O$72,0)</f>
        <v>8</v>
      </c>
      <c r="P82" s="339">
        <f t="shared" si="16"/>
        <v>8</v>
      </c>
      <c r="Q82" s="255">
        <f t="shared" si="16"/>
        <v>8</v>
      </c>
      <c r="R82" s="255">
        <f t="shared" si="16"/>
        <v>8</v>
      </c>
      <c r="S82" s="255">
        <f t="shared" si="16"/>
        <v>8</v>
      </c>
      <c r="T82" s="255">
        <f t="shared" si="16"/>
        <v>8</v>
      </c>
      <c r="U82" s="255">
        <f t="shared" si="16"/>
        <v>8</v>
      </c>
      <c r="V82" s="255">
        <f t="shared" si="16"/>
        <v>8</v>
      </c>
      <c r="W82" s="255">
        <f t="shared" si="16"/>
        <v>8</v>
      </c>
      <c r="X82" s="255">
        <f t="shared" si="16"/>
        <v>8</v>
      </c>
      <c r="Y82" s="255">
        <f t="shared" si="16"/>
        <v>8</v>
      </c>
      <c r="Z82" s="255">
        <f t="shared" si="16"/>
        <v>8</v>
      </c>
      <c r="AA82" s="255">
        <f t="shared" si="16"/>
        <v>8</v>
      </c>
      <c r="AB82" s="255">
        <f t="shared" si="16"/>
        <v>8</v>
      </c>
      <c r="AC82" s="255">
        <f t="shared" si="16"/>
        <v>8</v>
      </c>
      <c r="AD82" s="255">
        <f t="shared" si="16"/>
        <v>8</v>
      </c>
      <c r="AE82" s="255">
        <f t="shared" si="16"/>
        <v>8</v>
      </c>
      <c r="AF82" s="255">
        <f t="shared" si="16"/>
        <v>8</v>
      </c>
      <c r="AG82" s="255">
        <f t="shared" si="16"/>
        <v>8</v>
      </c>
      <c r="AH82" s="255">
        <f t="shared" si="16"/>
        <v>8</v>
      </c>
      <c r="AI82" s="255">
        <f t="shared" si="16"/>
        <v>8</v>
      </c>
      <c r="AJ82" s="255">
        <f t="shared" si="16"/>
        <v>8</v>
      </c>
      <c r="AK82" s="255">
        <f t="shared" si="16"/>
        <v>8</v>
      </c>
      <c r="AL82" s="255">
        <f t="shared" si="16"/>
        <v>8</v>
      </c>
      <c r="AM82" s="255">
        <f t="shared" si="16"/>
        <v>8</v>
      </c>
      <c r="AN82" s="255">
        <f t="shared" si="16"/>
        <v>8</v>
      </c>
      <c r="AO82" s="255">
        <f t="shared" si="16"/>
        <v>8</v>
      </c>
      <c r="AP82" s="255">
        <f t="shared" si="16"/>
        <v>8</v>
      </c>
      <c r="AQ82" s="255">
        <f t="shared" si="16"/>
        <v>8</v>
      </c>
      <c r="AR82" s="255">
        <f t="shared" si="16"/>
        <v>8</v>
      </c>
      <c r="AS82" s="255">
        <f t="shared" si="16"/>
        <v>8</v>
      </c>
      <c r="AT82" s="255">
        <f t="shared" si="16"/>
        <v>8</v>
      </c>
      <c r="AU82" s="255">
        <f t="shared" si="16"/>
        <v>8</v>
      </c>
      <c r="AV82" s="255">
        <f t="shared" si="16"/>
        <v>8</v>
      </c>
      <c r="AW82" s="255">
        <f t="shared" si="16"/>
        <v>8</v>
      </c>
      <c r="AX82" s="339">
        <f t="shared" si="16"/>
        <v>8</v>
      </c>
      <c r="AY82" s="503">
        <f t="shared" si="16"/>
        <v>8</v>
      </c>
      <c r="AZ82" s="339">
        <f t="shared" si="16"/>
        <v>8</v>
      </c>
      <c r="BA82" s="71"/>
      <c r="BB82" s="70"/>
      <c r="BC82" s="161"/>
    </row>
    <row r="83" spans="1:55" x14ac:dyDescent="0.25">
      <c r="A83" s="70"/>
      <c r="B83" s="154" t="s">
        <v>636</v>
      </c>
      <c r="C83" s="155"/>
      <c r="D83" s="155"/>
      <c r="E83" s="155"/>
      <c r="F83" s="155"/>
      <c r="G83" s="155"/>
      <c r="H83" s="504">
        <v>43</v>
      </c>
      <c r="I83" s="305">
        <v>39</v>
      </c>
      <c r="J83" s="305">
        <v>45</v>
      </c>
      <c r="K83" s="505">
        <v>49</v>
      </c>
      <c r="L83" s="506">
        <v>26</v>
      </c>
      <c r="M83" s="339">
        <f>IFERROR(ROUND(L83/L$72*M$72,0),0)</f>
        <v>26</v>
      </c>
      <c r="N83" s="339">
        <f t="shared" ref="N83:AZ90" si="17">IFERROR(M83/M$72*N$72,0)</f>
        <v>25.999999999999996</v>
      </c>
      <c r="O83" s="339">
        <f t="shared" si="17"/>
        <v>25.999999999999996</v>
      </c>
      <c r="P83" s="339">
        <f t="shared" si="17"/>
        <v>25.999999999999996</v>
      </c>
      <c r="Q83" s="255">
        <f t="shared" si="17"/>
        <v>25.999999999999996</v>
      </c>
      <c r="R83" s="255">
        <f t="shared" si="17"/>
        <v>25.999999999999996</v>
      </c>
      <c r="S83" s="255">
        <f t="shared" si="17"/>
        <v>25.999999999999996</v>
      </c>
      <c r="T83" s="255">
        <f t="shared" si="17"/>
        <v>25.999999999999996</v>
      </c>
      <c r="U83" s="255">
        <f t="shared" si="17"/>
        <v>25.999999999999996</v>
      </c>
      <c r="V83" s="255">
        <f t="shared" si="17"/>
        <v>25.999999999999996</v>
      </c>
      <c r="W83" s="255">
        <f t="shared" si="17"/>
        <v>25.999999999999996</v>
      </c>
      <c r="X83" s="255">
        <f t="shared" si="17"/>
        <v>25.999999999999996</v>
      </c>
      <c r="Y83" s="255">
        <f t="shared" si="17"/>
        <v>25.999999999999996</v>
      </c>
      <c r="Z83" s="255">
        <f t="shared" si="17"/>
        <v>25.999999999999996</v>
      </c>
      <c r="AA83" s="255">
        <f t="shared" si="17"/>
        <v>25.999999999999996</v>
      </c>
      <c r="AB83" s="255">
        <f t="shared" si="17"/>
        <v>25.999999999999996</v>
      </c>
      <c r="AC83" s="255">
        <f t="shared" si="17"/>
        <v>25.999999999999996</v>
      </c>
      <c r="AD83" s="255">
        <f t="shared" si="17"/>
        <v>25.999999999999996</v>
      </c>
      <c r="AE83" s="255">
        <f t="shared" si="17"/>
        <v>25.999999999999996</v>
      </c>
      <c r="AF83" s="255">
        <f t="shared" si="17"/>
        <v>25.999999999999996</v>
      </c>
      <c r="AG83" s="255">
        <f t="shared" si="17"/>
        <v>25.999999999999996</v>
      </c>
      <c r="AH83" s="255">
        <f t="shared" si="17"/>
        <v>25.999999999999996</v>
      </c>
      <c r="AI83" s="255">
        <f t="shared" si="17"/>
        <v>25.999999999999996</v>
      </c>
      <c r="AJ83" s="255">
        <f t="shared" si="17"/>
        <v>25.999999999999996</v>
      </c>
      <c r="AK83" s="255">
        <f t="shared" si="17"/>
        <v>25.999999999999996</v>
      </c>
      <c r="AL83" s="255">
        <f t="shared" si="17"/>
        <v>25.999999999999996</v>
      </c>
      <c r="AM83" s="255">
        <f t="shared" si="17"/>
        <v>25.999999999999996</v>
      </c>
      <c r="AN83" s="255">
        <f t="shared" si="17"/>
        <v>25.999999999999996</v>
      </c>
      <c r="AO83" s="255">
        <f t="shared" si="17"/>
        <v>25.999999999999996</v>
      </c>
      <c r="AP83" s="255">
        <f t="shared" si="17"/>
        <v>25.999999999999996</v>
      </c>
      <c r="AQ83" s="255">
        <f t="shared" si="17"/>
        <v>25.999999999999996</v>
      </c>
      <c r="AR83" s="255">
        <f t="shared" si="17"/>
        <v>25.999999999999996</v>
      </c>
      <c r="AS83" s="255">
        <f t="shared" si="17"/>
        <v>25.999999999999996</v>
      </c>
      <c r="AT83" s="255">
        <f t="shared" si="17"/>
        <v>25.999999999999996</v>
      </c>
      <c r="AU83" s="255">
        <f t="shared" si="17"/>
        <v>25.999999999999996</v>
      </c>
      <c r="AV83" s="255">
        <f t="shared" si="17"/>
        <v>25.999999999999996</v>
      </c>
      <c r="AW83" s="255">
        <f t="shared" si="17"/>
        <v>25.999999999999996</v>
      </c>
      <c r="AX83" s="339">
        <f t="shared" si="17"/>
        <v>25.999999999999996</v>
      </c>
      <c r="AY83" s="503">
        <f t="shared" si="17"/>
        <v>25.999999999999996</v>
      </c>
      <c r="AZ83" s="339">
        <f t="shared" si="17"/>
        <v>25.999999999999996</v>
      </c>
      <c r="BA83" s="71"/>
      <c r="BB83" s="256"/>
      <c r="BC83" s="163"/>
    </row>
    <row r="84" spans="1:55" x14ac:dyDescent="0.25">
      <c r="A84" s="70"/>
      <c r="B84" s="154" t="s">
        <v>637</v>
      </c>
      <c r="C84" s="155"/>
      <c r="D84" s="155"/>
      <c r="E84" s="155"/>
      <c r="F84" s="155"/>
      <c r="G84" s="155"/>
      <c r="H84" s="504">
        <v>39</v>
      </c>
      <c r="I84" s="305">
        <v>24</v>
      </c>
      <c r="J84" s="305">
        <v>19</v>
      </c>
      <c r="K84" s="505">
        <v>17</v>
      </c>
      <c r="L84" s="506">
        <v>16</v>
      </c>
      <c r="M84" s="339">
        <f>IFERROR(ROUND(L84/L$72*M$72,0),0)</f>
        <v>16</v>
      </c>
      <c r="N84" s="339">
        <f t="shared" si="17"/>
        <v>16</v>
      </c>
      <c r="O84" s="339">
        <f t="shared" si="17"/>
        <v>16</v>
      </c>
      <c r="P84" s="339">
        <f t="shared" si="17"/>
        <v>16</v>
      </c>
      <c r="Q84" s="255">
        <f t="shared" si="17"/>
        <v>16</v>
      </c>
      <c r="R84" s="255">
        <f t="shared" si="17"/>
        <v>16</v>
      </c>
      <c r="S84" s="255">
        <f t="shared" si="17"/>
        <v>16</v>
      </c>
      <c r="T84" s="255">
        <f t="shared" si="17"/>
        <v>16</v>
      </c>
      <c r="U84" s="255">
        <f t="shared" si="17"/>
        <v>16</v>
      </c>
      <c r="V84" s="255">
        <f t="shared" si="17"/>
        <v>16</v>
      </c>
      <c r="W84" s="255">
        <f t="shared" si="17"/>
        <v>16</v>
      </c>
      <c r="X84" s="255">
        <f t="shared" si="17"/>
        <v>16</v>
      </c>
      <c r="Y84" s="255">
        <f t="shared" si="17"/>
        <v>16</v>
      </c>
      <c r="Z84" s="255">
        <f t="shared" si="17"/>
        <v>16</v>
      </c>
      <c r="AA84" s="255">
        <f t="shared" si="17"/>
        <v>16</v>
      </c>
      <c r="AB84" s="255">
        <f t="shared" si="17"/>
        <v>16</v>
      </c>
      <c r="AC84" s="255">
        <f t="shared" si="17"/>
        <v>16</v>
      </c>
      <c r="AD84" s="255">
        <f t="shared" si="17"/>
        <v>16</v>
      </c>
      <c r="AE84" s="255">
        <f t="shared" si="17"/>
        <v>16</v>
      </c>
      <c r="AF84" s="255">
        <f t="shared" si="17"/>
        <v>16</v>
      </c>
      <c r="AG84" s="255">
        <f t="shared" si="17"/>
        <v>16</v>
      </c>
      <c r="AH84" s="255">
        <f t="shared" si="17"/>
        <v>16</v>
      </c>
      <c r="AI84" s="255">
        <f t="shared" si="17"/>
        <v>16</v>
      </c>
      <c r="AJ84" s="255">
        <f t="shared" si="17"/>
        <v>16</v>
      </c>
      <c r="AK84" s="255">
        <f t="shared" si="17"/>
        <v>16</v>
      </c>
      <c r="AL84" s="255">
        <f t="shared" si="17"/>
        <v>16</v>
      </c>
      <c r="AM84" s="255">
        <f t="shared" si="17"/>
        <v>16</v>
      </c>
      <c r="AN84" s="255">
        <f t="shared" si="17"/>
        <v>16</v>
      </c>
      <c r="AO84" s="255">
        <f t="shared" si="17"/>
        <v>16</v>
      </c>
      <c r="AP84" s="255">
        <f t="shared" si="17"/>
        <v>16</v>
      </c>
      <c r="AQ84" s="255">
        <f t="shared" si="17"/>
        <v>16</v>
      </c>
      <c r="AR84" s="255">
        <f t="shared" si="17"/>
        <v>16</v>
      </c>
      <c r="AS84" s="255">
        <f t="shared" si="17"/>
        <v>16</v>
      </c>
      <c r="AT84" s="255">
        <f t="shared" si="17"/>
        <v>16</v>
      </c>
      <c r="AU84" s="255">
        <f t="shared" si="17"/>
        <v>16</v>
      </c>
      <c r="AV84" s="255">
        <f t="shared" si="17"/>
        <v>16</v>
      </c>
      <c r="AW84" s="255">
        <f t="shared" si="17"/>
        <v>16</v>
      </c>
      <c r="AX84" s="339">
        <f t="shared" si="17"/>
        <v>16</v>
      </c>
      <c r="AY84" s="503">
        <f t="shared" si="17"/>
        <v>16</v>
      </c>
      <c r="AZ84" s="339">
        <f t="shared" si="17"/>
        <v>16</v>
      </c>
      <c r="BA84" s="71"/>
      <c r="BB84" s="256"/>
      <c r="BC84" s="163"/>
    </row>
    <row r="85" spans="1:55" ht="15.75" thickBot="1" x14ac:dyDescent="0.3">
      <c r="A85" s="70"/>
      <c r="B85" s="154" t="s">
        <v>638</v>
      </c>
      <c r="C85" s="155"/>
      <c r="D85" s="155"/>
      <c r="E85" s="155"/>
      <c r="F85" s="155"/>
      <c r="G85" s="155"/>
      <c r="H85" s="507">
        <v>24</v>
      </c>
      <c r="I85" s="508">
        <v>26</v>
      </c>
      <c r="J85" s="508">
        <v>20</v>
      </c>
      <c r="K85" s="509">
        <v>25</v>
      </c>
      <c r="L85" s="510">
        <v>20</v>
      </c>
      <c r="M85" s="339">
        <f>IFERROR(ROUND(L85/L$72*M$72,0),0)</f>
        <v>20</v>
      </c>
      <c r="N85" s="339">
        <f t="shared" si="17"/>
        <v>20</v>
      </c>
      <c r="O85" s="339">
        <f t="shared" si="17"/>
        <v>20</v>
      </c>
      <c r="P85" s="339">
        <f t="shared" si="17"/>
        <v>20</v>
      </c>
      <c r="Q85" s="255">
        <f t="shared" si="17"/>
        <v>20</v>
      </c>
      <c r="R85" s="255">
        <f t="shared" si="17"/>
        <v>20</v>
      </c>
      <c r="S85" s="255">
        <f t="shared" si="17"/>
        <v>20</v>
      </c>
      <c r="T85" s="255">
        <f t="shared" si="17"/>
        <v>20</v>
      </c>
      <c r="U85" s="255">
        <f t="shared" si="17"/>
        <v>20</v>
      </c>
      <c r="V85" s="255">
        <f t="shared" si="17"/>
        <v>20</v>
      </c>
      <c r="W85" s="255">
        <f t="shared" si="17"/>
        <v>20</v>
      </c>
      <c r="X85" s="255">
        <f t="shared" si="17"/>
        <v>20</v>
      </c>
      <c r="Y85" s="255">
        <f t="shared" si="17"/>
        <v>20</v>
      </c>
      <c r="Z85" s="255">
        <f t="shared" si="17"/>
        <v>20</v>
      </c>
      <c r="AA85" s="255">
        <f t="shared" si="17"/>
        <v>20</v>
      </c>
      <c r="AB85" s="255">
        <f t="shared" si="17"/>
        <v>20</v>
      </c>
      <c r="AC85" s="255">
        <f t="shared" si="17"/>
        <v>20</v>
      </c>
      <c r="AD85" s="255">
        <f t="shared" si="17"/>
        <v>20</v>
      </c>
      <c r="AE85" s="255">
        <f t="shared" si="17"/>
        <v>20</v>
      </c>
      <c r="AF85" s="255">
        <f t="shared" si="17"/>
        <v>20</v>
      </c>
      <c r="AG85" s="255">
        <f t="shared" si="17"/>
        <v>20</v>
      </c>
      <c r="AH85" s="255">
        <f t="shared" si="17"/>
        <v>20</v>
      </c>
      <c r="AI85" s="255">
        <f t="shared" si="17"/>
        <v>20</v>
      </c>
      <c r="AJ85" s="255">
        <f t="shared" si="17"/>
        <v>20</v>
      </c>
      <c r="AK85" s="255">
        <f t="shared" si="17"/>
        <v>20</v>
      </c>
      <c r="AL85" s="255">
        <f t="shared" si="17"/>
        <v>20</v>
      </c>
      <c r="AM85" s="255">
        <f t="shared" si="17"/>
        <v>20</v>
      </c>
      <c r="AN85" s="255">
        <f t="shared" si="17"/>
        <v>20</v>
      </c>
      <c r="AO85" s="255">
        <f t="shared" si="17"/>
        <v>20</v>
      </c>
      <c r="AP85" s="255">
        <f t="shared" si="17"/>
        <v>20</v>
      </c>
      <c r="AQ85" s="255">
        <f t="shared" si="17"/>
        <v>20</v>
      </c>
      <c r="AR85" s="255">
        <f t="shared" si="17"/>
        <v>20</v>
      </c>
      <c r="AS85" s="255">
        <f t="shared" si="17"/>
        <v>20</v>
      </c>
      <c r="AT85" s="255">
        <f t="shared" si="17"/>
        <v>20</v>
      </c>
      <c r="AU85" s="255">
        <f t="shared" si="17"/>
        <v>20</v>
      </c>
      <c r="AV85" s="255">
        <f t="shared" si="17"/>
        <v>20</v>
      </c>
      <c r="AW85" s="255">
        <f t="shared" si="17"/>
        <v>20</v>
      </c>
      <c r="AX85" s="339">
        <f t="shared" si="17"/>
        <v>20</v>
      </c>
      <c r="AY85" s="503">
        <f t="shared" si="17"/>
        <v>20</v>
      </c>
      <c r="AZ85" s="339">
        <f t="shared" si="17"/>
        <v>20</v>
      </c>
      <c r="BA85" s="71"/>
      <c r="BB85" s="256"/>
      <c r="BC85" s="163"/>
    </row>
    <row r="86" spans="1:55" ht="15.75" thickBot="1" x14ac:dyDescent="0.3">
      <c r="A86" s="70"/>
      <c r="B86" s="257" t="s">
        <v>639</v>
      </c>
      <c r="C86" s="258"/>
      <c r="D86" s="258"/>
      <c r="E86" s="258"/>
      <c r="F86" s="258"/>
      <c r="G86" s="258"/>
      <c r="H86" s="259">
        <f t="shared" ref="H86:K86" si="18">SUM(H82:H85)</f>
        <v>127</v>
      </c>
      <c r="I86" s="259">
        <f t="shared" si="18"/>
        <v>102</v>
      </c>
      <c r="J86" s="259">
        <f t="shared" si="18"/>
        <v>100</v>
      </c>
      <c r="K86" s="259">
        <f t="shared" si="18"/>
        <v>96</v>
      </c>
      <c r="L86" s="259">
        <f>SUM(L82:L85)</f>
        <v>70</v>
      </c>
      <c r="M86" s="259">
        <f t="shared" ref="M86:P86" si="19">SUM(M82:M85)</f>
        <v>70</v>
      </c>
      <c r="N86" s="259">
        <f t="shared" si="19"/>
        <v>70</v>
      </c>
      <c r="O86" s="259">
        <f t="shared" si="19"/>
        <v>70</v>
      </c>
      <c r="P86" s="259">
        <f t="shared" si="19"/>
        <v>70</v>
      </c>
      <c r="Q86" s="260">
        <f t="shared" ref="Q86:AZ86" si="20">SUM(Q77:Q80)</f>
        <v>-9.9</v>
      </c>
      <c r="R86" s="260">
        <f t="shared" si="20"/>
        <v>-9.9</v>
      </c>
      <c r="S86" s="260">
        <f t="shared" si="20"/>
        <v>-9.9</v>
      </c>
      <c r="T86" s="260">
        <f t="shared" si="20"/>
        <v>-9.9</v>
      </c>
      <c r="U86" s="260">
        <f t="shared" si="20"/>
        <v>-9.9</v>
      </c>
      <c r="V86" s="260">
        <f t="shared" si="20"/>
        <v>-9.9</v>
      </c>
      <c r="W86" s="260">
        <f t="shared" si="20"/>
        <v>-9.9</v>
      </c>
      <c r="X86" s="260">
        <f t="shared" si="20"/>
        <v>-9.9</v>
      </c>
      <c r="Y86" s="260">
        <f t="shared" si="20"/>
        <v>-9.9</v>
      </c>
      <c r="Z86" s="260">
        <f t="shared" si="20"/>
        <v>-9.9</v>
      </c>
      <c r="AA86" s="260">
        <f t="shared" si="20"/>
        <v>-9.9</v>
      </c>
      <c r="AB86" s="260">
        <f t="shared" si="20"/>
        <v>-9.9</v>
      </c>
      <c r="AC86" s="260">
        <f t="shared" si="20"/>
        <v>-9.9</v>
      </c>
      <c r="AD86" s="260">
        <f t="shared" si="20"/>
        <v>-9.9</v>
      </c>
      <c r="AE86" s="260">
        <f t="shared" si="20"/>
        <v>-9.9</v>
      </c>
      <c r="AF86" s="260">
        <f t="shared" si="20"/>
        <v>-9.9</v>
      </c>
      <c r="AG86" s="260">
        <f t="shared" si="20"/>
        <v>-9.9</v>
      </c>
      <c r="AH86" s="260">
        <f t="shared" si="20"/>
        <v>-9.9</v>
      </c>
      <c r="AI86" s="260">
        <f t="shared" si="20"/>
        <v>-9.9</v>
      </c>
      <c r="AJ86" s="260">
        <f t="shared" si="20"/>
        <v>-9.9</v>
      </c>
      <c r="AK86" s="260">
        <f t="shared" si="20"/>
        <v>-9.9</v>
      </c>
      <c r="AL86" s="260">
        <f t="shared" si="20"/>
        <v>-9.9</v>
      </c>
      <c r="AM86" s="260">
        <f t="shared" si="20"/>
        <v>-9.9</v>
      </c>
      <c r="AN86" s="260">
        <f t="shared" si="20"/>
        <v>-9.9</v>
      </c>
      <c r="AO86" s="260">
        <f t="shared" si="20"/>
        <v>-9.9</v>
      </c>
      <c r="AP86" s="260">
        <f t="shared" si="20"/>
        <v>-9.9</v>
      </c>
      <c r="AQ86" s="260">
        <f t="shared" si="20"/>
        <v>-9.9</v>
      </c>
      <c r="AR86" s="260">
        <f t="shared" si="20"/>
        <v>-9.9</v>
      </c>
      <c r="AS86" s="260">
        <f t="shared" si="20"/>
        <v>-9.9</v>
      </c>
      <c r="AT86" s="260">
        <f t="shared" si="20"/>
        <v>-9.9</v>
      </c>
      <c r="AU86" s="260">
        <f t="shared" si="20"/>
        <v>-9.9</v>
      </c>
      <c r="AV86" s="260">
        <f t="shared" si="20"/>
        <v>-9.9</v>
      </c>
      <c r="AW86" s="260">
        <f t="shared" si="20"/>
        <v>-9.9</v>
      </c>
      <c r="AX86" s="260">
        <f t="shared" si="20"/>
        <v>-9.9</v>
      </c>
      <c r="AY86" s="261">
        <f t="shared" si="20"/>
        <v>-9.9</v>
      </c>
      <c r="AZ86" s="260">
        <f t="shared" si="20"/>
        <v>-9.9</v>
      </c>
      <c r="BA86" s="262"/>
      <c r="BB86" s="263"/>
      <c r="BC86" s="264"/>
    </row>
    <row r="87" spans="1:55" x14ac:dyDescent="0.25">
      <c r="A87" s="70"/>
      <c r="B87" s="154" t="s">
        <v>640</v>
      </c>
      <c r="C87" s="155"/>
      <c r="D87" s="155"/>
      <c r="E87" s="155"/>
      <c r="F87" s="155"/>
      <c r="G87" s="155"/>
      <c r="H87" s="197">
        <v>0</v>
      </c>
      <c r="I87" s="198">
        <v>0</v>
      </c>
      <c r="J87" s="500">
        <v>16</v>
      </c>
      <c r="K87" s="501">
        <v>5</v>
      </c>
      <c r="L87" s="502">
        <v>5</v>
      </c>
      <c r="M87" s="339">
        <f>IFERROR(ROUND(L87/L$72*M$72,0),0)</f>
        <v>5</v>
      </c>
      <c r="N87" s="339">
        <f>IFERROR(M87/M$72*N$72,0)</f>
        <v>5</v>
      </c>
      <c r="O87" s="339">
        <f t="shared" si="17"/>
        <v>5</v>
      </c>
      <c r="P87" s="339">
        <f t="shared" si="17"/>
        <v>5</v>
      </c>
      <c r="Q87" s="255">
        <f t="shared" si="17"/>
        <v>5</v>
      </c>
      <c r="R87" s="255">
        <f t="shared" si="17"/>
        <v>5</v>
      </c>
      <c r="S87" s="255">
        <f t="shared" si="17"/>
        <v>5</v>
      </c>
      <c r="T87" s="255">
        <f t="shared" si="17"/>
        <v>5</v>
      </c>
      <c r="U87" s="255">
        <f t="shared" si="17"/>
        <v>5</v>
      </c>
      <c r="V87" s="255">
        <f t="shared" si="17"/>
        <v>5</v>
      </c>
      <c r="W87" s="255">
        <f t="shared" si="17"/>
        <v>5</v>
      </c>
      <c r="X87" s="255">
        <f t="shared" si="17"/>
        <v>5</v>
      </c>
      <c r="Y87" s="255">
        <f t="shared" si="17"/>
        <v>5</v>
      </c>
      <c r="Z87" s="255">
        <f t="shared" si="17"/>
        <v>5</v>
      </c>
      <c r="AA87" s="255">
        <f t="shared" si="17"/>
        <v>5</v>
      </c>
      <c r="AB87" s="255">
        <f t="shared" si="17"/>
        <v>5</v>
      </c>
      <c r="AC87" s="255">
        <f t="shared" si="17"/>
        <v>5</v>
      </c>
      <c r="AD87" s="255">
        <f t="shared" si="17"/>
        <v>5</v>
      </c>
      <c r="AE87" s="255">
        <f t="shared" si="17"/>
        <v>5</v>
      </c>
      <c r="AF87" s="255">
        <f t="shared" si="17"/>
        <v>5</v>
      </c>
      <c r="AG87" s="255">
        <f t="shared" si="17"/>
        <v>5</v>
      </c>
      <c r="AH87" s="255">
        <f t="shared" si="17"/>
        <v>5</v>
      </c>
      <c r="AI87" s="255">
        <f t="shared" si="17"/>
        <v>5</v>
      </c>
      <c r="AJ87" s="255">
        <f t="shared" si="17"/>
        <v>5</v>
      </c>
      <c r="AK87" s="255">
        <f t="shared" si="17"/>
        <v>5</v>
      </c>
      <c r="AL87" s="255">
        <f t="shared" si="17"/>
        <v>5</v>
      </c>
      <c r="AM87" s="255">
        <f t="shared" si="17"/>
        <v>5</v>
      </c>
      <c r="AN87" s="255">
        <f t="shared" si="17"/>
        <v>5</v>
      </c>
      <c r="AO87" s="255">
        <f t="shared" si="17"/>
        <v>5</v>
      </c>
      <c r="AP87" s="255">
        <f t="shared" si="17"/>
        <v>5</v>
      </c>
      <c r="AQ87" s="255">
        <f t="shared" si="17"/>
        <v>5</v>
      </c>
      <c r="AR87" s="255">
        <f t="shared" si="17"/>
        <v>5</v>
      </c>
      <c r="AS87" s="255">
        <f t="shared" si="17"/>
        <v>5</v>
      </c>
      <c r="AT87" s="255">
        <f t="shared" si="17"/>
        <v>5</v>
      </c>
      <c r="AU87" s="255">
        <f t="shared" si="17"/>
        <v>5</v>
      </c>
      <c r="AV87" s="255">
        <f t="shared" si="17"/>
        <v>5</v>
      </c>
      <c r="AW87" s="255">
        <f t="shared" si="17"/>
        <v>5</v>
      </c>
      <c r="AX87" s="339">
        <f t="shared" si="17"/>
        <v>5</v>
      </c>
      <c r="AY87" s="503">
        <f t="shared" si="17"/>
        <v>5</v>
      </c>
      <c r="AZ87" s="339">
        <f t="shared" si="17"/>
        <v>5</v>
      </c>
      <c r="BA87" s="71"/>
      <c r="BB87" s="70"/>
      <c r="BC87" s="161"/>
    </row>
    <row r="88" spans="1:55" x14ac:dyDescent="0.25">
      <c r="A88" s="70"/>
      <c r="B88" s="154" t="s">
        <v>641</v>
      </c>
      <c r="C88" s="155"/>
      <c r="D88" s="155"/>
      <c r="E88" s="155"/>
      <c r="F88" s="155"/>
      <c r="G88" s="155"/>
      <c r="H88" s="504">
        <v>0</v>
      </c>
      <c r="I88" s="305">
        <v>0</v>
      </c>
      <c r="J88" s="305">
        <v>45</v>
      </c>
      <c r="K88" s="505">
        <v>49</v>
      </c>
      <c r="L88" s="506">
        <v>20</v>
      </c>
      <c r="M88" s="339">
        <f>IFERROR(ROUND(L88/L$72*M$72,0),0)</f>
        <v>20</v>
      </c>
      <c r="N88" s="339">
        <f t="shared" ref="N88:N90" si="21">IFERROR(M88/M$72*N$72,0)</f>
        <v>20</v>
      </c>
      <c r="O88" s="339">
        <f t="shared" si="17"/>
        <v>20</v>
      </c>
      <c r="P88" s="339">
        <f t="shared" si="17"/>
        <v>20</v>
      </c>
      <c r="Q88" s="255">
        <f t="shared" si="17"/>
        <v>20</v>
      </c>
      <c r="R88" s="255">
        <f t="shared" si="17"/>
        <v>20</v>
      </c>
      <c r="S88" s="255">
        <f t="shared" si="17"/>
        <v>20</v>
      </c>
      <c r="T88" s="255">
        <f t="shared" si="17"/>
        <v>20</v>
      </c>
      <c r="U88" s="255">
        <f t="shared" si="17"/>
        <v>20</v>
      </c>
      <c r="V88" s="255">
        <f t="shared" si="17"/>
        <v>20</v>
      </c>
      <c r="W88" s="255">
        <f t="shared" si="17"/>
        <v>20</v>
      </c>
      <c r="X88" s="255">
        <f t="shared" si="17"/>
        <v>20</v>
      </c>
      <c r="Y88" s="255">
        <f t="shared" si="17"/>
        <v>20</v>
      </c>
      <c r="Z88" s="255">
        <f t="shared" si="17"/>
        <v>20</v>
      </c>
      <c r="AA88" s="255">
        <f t="shared" si="17"/>
        <v>20</v>
      </c>
      <c r="AB88" s="255">
        <f t="shared" si="17"/>
        <v>20</v>
      </c>
      <c r="AC88" s="255">
        <f t="shared" si="17"/>
        <v>20</v>
      </c>
      <c r="AD88" s="255">
        <f t="shared" si="17"/>
        <v>20</v>
      </c>
      <c r="AE88" s="255">
        <f t="shared" si="17"/>
        <v>20</v>
      </c>
      <c r="AF88" s="255">
        <f t="shared" si="17"/>
        <v>20</v>
      </c>
      <c r="AG88" s="255">
        <f t="shared" si="17"/>
        <v>20</v>
      </c>
      <c r="AH88" s="255">
        <f t="shared" si="17"/>
        <v>20</v>
      </c>
      <c r="AI88" s="255">
        <f t="shared" si="17"/>
        <v>20</v>
      </c>
      <c r="AJ88" s="255">
        <f t="shared" si="17"/>
        <v>20</v>
      </c>
      <c r="AK88" s="255">
        <f t="shared" si="17"/>
        <v>20</v>
      </c>
      <c r="AL88" s="255">
        <f t="shared" si="17"/>
        <v>20</v>
      </c>
      <c r="AM88" s="255">
        <f t="shared" si="17"/>
        <v>20</v>
      </c>
      <c r="AN88" s="255">
        <f t="shared" si="17"/>
        <v>20</v>
      </c>
      <c r="AO88" s="255">
        <f t="shared" si="17"/>
        <v>20</v>
      </c>
      <c r="AP88" s="255">
        <f t="shared" si="17"/>
        <v>20</v>
      </c>
      <c r="AQ88" s="255">
        <f t="shared" si="17"/>
        <v>20</v>
      </c>
      <c r="AR88" s="255">
        <f t="shared" si="17"/>
        <v>20</v>
      </c>
      <c r="AS88" s="255">
        <f t="shared" si="17"/>
        <v>20</v>
      </c>
      <c r="AT88" s="255">
        <f t="shared" si="17"/>
        <v>20</v>
      </c>
      <c r="AU88" s="255">
        <f t="shared" si="17"/>
        <v>20</v>
      </c>
      <c r="AV88" s="255">
        <f t="shared" si="17"/>
        <v>20</v>
      </c>
      <c r="AW88" s="255">
        <f t="shared" si="17"/>
        <v>20</v>
      </c>
      <c r="AX88" s="339">
        <f t="shared" si="17"/>
        <v>20</v>
      </c>
      <c r="AY88" s="503">
        <f t="shared" si="17"/>
        <v>20</v>
      </c>
      <c r="AZ88" s="339">
        <f t="shared" si="17"/>
        <v>20</v>
      </c>
      <c r="BA88" s="71"/>
      <c r="BB88" s="256"/>
      <c r="BC88" s="163"/>
    </row>
    <row r="89" spans="1:55" x14ac:dyDescent="0.25">
      <c r="A89" s="70"/>
      <c r="B89" s="154" t="s">
        <v>642</v>
      </c>
      <c r="C89" s="155"/>
      <c r="D89" s="155"/>
      <c r="E89" s="155"/>
      <c r="F89" s="155"/>
      <c r="G89" s="155"/>
      <c r="H89" s="504">
        <v>0</v>
      </c>
      <c r="I89" s="305">
        <v>0</v>
      </c>
      <c r="J89" s="305">
        <v>19</v>
      </c>
      <c r="K89" s="505">
        <v>17</v>
      </c>
      <c r="L89" s="506">
        <v>2</v>
      </c>
      <c r="M89" s="339">
        <f>IFERROR(ROUND(L89/L$72*M$72,0),0)</f>
        <v>2</v>
      </c>
      <c r="N89" s="339">
        <f t="shared" si="21"/>
        <v>2</v>
      </c>
      <c r="O89" s="339">
        <f t="shared" si="17"/>
        <v>2</v>
      </c>
      <c r="P89" s="339">
        <f t="shared" si="17"/>
        <v>2</v>
      </c>
      <c r="Q89" s="255">
        <f t="shared" si="17"/>
        <v>2</v>
      </c>
      <c r="R89" s="255">
        <f t="shared" si="17"/>
        <v>2</v>
      </c>
      <c r="S89" s="255">
        <f t="shared" si="17"/>
        <v>2</v>
      </c>
      <c r="T89" s="255">
        <f t="shared" si="17"/>
        <v>2</v>
      </c>
      <c r="U89" s="255">
        <f t="shared" si="17"/>
        <v>2</v>
      </c>
      <c r="V89" s="255">
        <f t="shared" si="17"/>
        <v>2</v>
      </c>
      <c r="W89" s="255">
        <f t="shared" si="17"/>
        <v>2</v>
      </c>
      <c r="X89" s="255">
        <f t="shared" si="17"/>
        <v>2</v>
      </c>
      <c r="Y89" s="255">
        <f t="shared" si="17"/>
        <v>2</v>
      </c>
      <c r="Z89" s="255">
        <f t="shared" si="17"/>
        <v>2</v>
      </c>
      <c r="AA89" s="255">
        <f t="shared" si="17"/>
        <v>2</v>
      </c>
      <c r="AB89" s="255">
        <f t="shared" si="17"/>
        <v>2</v>
      </c>
      <c r="AC89" s="255">
        <f t="shared" si="17"/>
        <v>2</v>
      </c>
      <c r="AD89" s="255">
        <f t="shared" si="17"/>
        <v>2</v>
      </c>
      <c r="AE89" s="255">
        <f t="shared" si="17"/>
        <v>2</v>
      </c>
      <c r="AF89" s="255">
        <f t="shared" si="17"/>
        <v>2</v>
      </c>
      <c r="AG89" s="255">
        <f t="shared" si="17"/>
        <v>2</v>
      </c>
      <c r="AH89" s="255">
        <f t="shared" si="17"/>
        <v>2</v>
      </c>
      <c r="AI89" s="255">
        <f t="shared" si="17"/>
        <v>2</v>
      </c>
      <c r="AJ89" s="255">
        <f t="shared" si="17"/>
        <v>2</v>
      </c>
      <c r="AK89" s="255">
        <f t="shared" si="17"/>
        <v>2</v>
      </c>
      <c r="AL89" s="255">
        <f t="shared" si="17"/>
        <v>2</v>
      </c>
      <c r="AM89" s="255">
        <f t="shared" si="17"/>
        <v>2</v>
      </c>
      <c r="AN89" s="255">
        <f t="shared" si="17"/>
        <v>2</v>
      </c>
      <c r="AO89" s="255">
        <f t="shared" si="17"/>
        <v>2</v>
      </c>
      <c r="AP89" s="255">
        <f t="shared" si="17"/>
        <v>2</v>
      </c>
      <c r="AQ89" s="255">
        <f t="shared" si="17"/>
        <v>2</v>
      </c>
      <c r="AR89" s="255">
        <f t="shared" si="17"/>
        <v>2</v>
      </c>
      <c r="AS89" s="255">
        <f t="shared" si="17"/>
        <v>2</v>
      </c>
      <c r="AT89" s="255">
        <f t="shared" si="17"/>
        <v>2</v>
      </c>
      <c r="AU89" s="255">
        <f t="shared" si="17"/>
        <v>2</v>
      </c>
      <c r="AV89" s="255">
        <f t="shared" si="17"/>
        <v>2</v>
      </c>
      <c r="AW89" s="255">
        <f t="shared" si="17"/>
        <v>2</v>
      </c>
      <c r="AX89" s="339">
        <f t="shared" si="17"/>
        <v>2</v>
      </c>
      <c r="AY89" s="503">
        <f t="shared" si="17"/>
        <v>2</v>
      </c>
      <c r="AZ89" s="339">
        <f t="shared" si="17"/>
        <v>2</v>
      </c>
      <c r="BA89" s="71"/>
      <c r="BB89" s="256"/>
      <c r="BC89" s="163"/>
    </row>
    <row r="90" spans="1:55" ht="15.75" thickBot="1" x14ac:dyDescent="0.3">
      <c r="A90" s="70"/>
      <c r="B90" s="154" t="s">
        <v>643</v>
      </c>
      <c r="C90" s="155"/>
      <c r="D90" s="155"/>
      <c r="E90" s="155"/>
      <c r="F90" s="155"/>
      <c r="G90" s="155"/>
      <c r="H90" s="507">
        <v>0</v>
      </c>
      <c r="I90" s="508">
        <v>0</v>
      </c>
      <c r="J90" s="508">
        <v>20</v>
      </c>
      <c r="K90" s="509">
        <v>25</v>
      </c>
      <c r="L90" s="510">
        <v>3</v>
      </c>
      <c r="M90" s="339">
        <f>IFERROR(ROUND(L90/L$72*M$72,0),0)</f>
        <v>3</v>
      </c>
      <c r="N90" s="339">
        <f t="shared" si="21"/>
        <v>3</v>
      </c>
      <c r="O90" s="339">
        <f t="shared" si="17"/>
        <v>3</v>
      </c>
      <c r="P90" s="339">
        <f t="shared" si="17"/>
        <v>3</v>
      </c>
      <c r="Q90" s="255">
        <f t="shared" si="17"/>
        <v>3</v>
      </c>
      <c r="R90" s="255">
        <f t="shared" si="17"/>
        <v>3</v>
      </c>
      <c r="S90" s="255">
        <f t="shared" si="17"/>
        <v>3</v>
      </c>
      <c r="T90" s="255">
        <f t="shared" si="17"/>
        <v>3</v>
      </c>
      <c r="U90" s="255">
        <f t="shared" si="17"/>
        <v>3</v>
      </c>
      <c r="V90" s="255">
        <f t="shared" si="17"/>
        <v>3</v>
      </c>
      <c r="W90" s="255">
        <f t="shared" si="17"/>
        <v>3</v>
      </c>
      <c r="X90" s="255">
        <f t="shared" si="17"/>
        <v>3</v>
      </c>
      <c r="Y90" s="255">
        <f t="shared" si="17"/>
        <v>3</v>
      </c>
      <c r="Z90" s="255">
        <f t="shared" si="17"/>
        <v>3</v>
      </c>
      <c r="AA90" s="255">
        <f t="shared" si="17"/>
        <v>3</v>
      </c>
      <c r="AB90" s="255">
        <f t="shared" si="17"/>
        <v>3</v>
      </c>
      <c r="AC90" s="255">
        <f t="shared" si="17"/>
        <v>3</v>
      </c>
      <c r="AD90" s="255">
        <f t="shared" si="17"/>
        <v>3</v>
      </c>
      <c r="AE90" s="255">
        <f t="shared" si="17"/>
        <v>3</v>
      </c>
      <c r="AF90" s="255">
        <f t="shared" si="17"/>
        <v>3</v>
      </c>
      <c r="AG90" s="255">
        <f t="shared" si="17"/>
        <v>3</v>
      </c>
      <c r="AH90" s="255">
        <f t="shared" si="17"/>
        <v>3</v>
      </c>
      <c r="AI90" s="255">
        <f t="shared" si="17"/>
        <v>3</v>
      </c>
      <c r="AJ90" s="255">
        <f t="shared" si="17"/>
        <v>3</v>
      </c>
      <c r="AK90" s="255">
        <f t="shared" si="17"/>
        <v>3</v>
      </c>
      <c r="AL90" s="255">
        <f t="shared" si="17"/>
        <v>3</v>
      </c>
      <c r="AM90" s="255">
        <f t="shared" ref="AM90:AZ90" si="22">IFERROR(AL90/AL$72*AM$72,0)</f>
        <v>3</v>
      </c>
      <c r="AN90" s="255">
        <f t="shared" si="22"/>
        <v>3</v>
      </c>
      <c r="AO90" s="255">
        <f t="shared" si="22"/>
        <v>3</v>
      </c>
      <c r="AP90" s="255">
        <f t="shared" si="22"/>
        <v>3</v>
      </c>
      <c r="AQ90" s="255">
        <f t="shared" si="22"/>
        <v>3</v>
      </c>
      <c r="AR90" s="255">
        <f t="shared" si="22"/>
        <v>3</v>
      </c>
      <c r="AS90" s="255">
        <f t="shared" si="22"/>
        <v>3</v>
      </c>
      <c r="AT90" s="255">
        <f t="shared" si="22"/>
        <v>3</v>
      </c>
      <c r="AU90" s="255">
        <f t="shared" si="22"/>
        <v>3</v>
      </c>
      <c r="AV90" s="255">
        <f t="shared" si="22"/>
        <v>3</v>
      </c>
      <c r="AW90" s="255">
        <f t="shared" si="22"/>
        <v>3</v>
      </c>
      <c r="AX90" s="339">
        <f t="shared" si="22"/>
        <v>3</v>
      </c>
      <c r="AY90" s="503">
        <f t="shared" si="22"/>
        <v>3</v>
      </c>
      <c r="AZ90" s="339">
        <f t="shared" si="22"/>
        <v>3</v>
      </c>
      <c r="BA90" s="71"/>
      <c r="BB90" s="256"/>
      <c r="BC90" s="163"/>
    </row>
    <row r="91" spans="1:55" x14ac:dyDescent="0.25">
      <c r="A91" s="70"/>
      <c r="B91" s="257" t="s">
        <v>644</v>
      </c>
      <c r="C91" s="258"/>
      <c r="D91" s="258"/>
      <c r="E91" s="258"/>
      <c r="F91" s="258"/>
      <c r="G91" s="258"/>
      <c r="H91" s="222">
        <f>SUM(H82:H85)</f>
        <v>127</v>
      </c>
      <c r="I91" s="222">
        <f>SUM(I82:I85)</f>
        <v>102</v>
      </c>
      <c r="J91" s="259">
        <f t="shared" ref="J91:K91" si="23">SUM(J87:J90)</f>
        <v>100</v>
      </c>
      <c r="K91" s="259">
        <f t="shared" si="23"/>
        <v>96</v>
      </c>
      <c r="L91" s="259">
        <f>SUM(L87:L90)</f>
        <v>30</v>
      </c>
      <c r="M91" s="259">
        <f t="shared" ref="M91:P91" si="24">SUM(M87:M90)</f>
        <v>30</v>
      </c>
      <c r="N91" s="259">
        <f t="shared" si="24"/>
        <v>30</v>
      </c>
      <c r="O91" s="259">
        <f t="shared" si="24"/>
        <v>30</v>
      </c>
      <c r="P91" s="259">
        <f t="shared" si="24"/>
        <v>30</v>
      </c>
      <c r="Q91" s="260">
        <f t="shared" ref="Q91:AZ91" si="25">SUM(Q82:Q85)</f>
        <v>70</v>
      </c>
      <c r="R91" s="260">
        <f t="shared" si="25"/>
        <v>70</v>
      </c>
      <c r="S91" s="260">
        <f t="shared" si="25"/>
        <v>70</v>
      </c>
      <c r="T91" s="260">
        <f t="shared" si="25"/>
        <v>70</v>
      </c>
      <c r="U91" s="260">
        <f t="shared" si="25"/>
        <v>70</v>
      </c>
      <c r="V91" s="260">
        <f t="shared" si="25"/>
        <v>70</v>
      </c>
      <c r="W91" s="260">
        <f t="shared" si="25"/>
        <v>70</v>
      </c>
      <c r="X91" s="260">
        <f t="shared" si="25"/>
        <v>70</v>
      </c>
      <c r="Y91" s="260">
        <f t="shared" si="25"/>
        <v>70</v>
      </c>
      <c r="Z91" s="260">
        <f t="shared" si="25"/>
        <v>70</v>
      </c>
      <c r="AA91" s="260">
        <f t="shared" si="25"/>
        <v>70</v>
      </c>
      <c r="AB91" s="260">
        <f t="shared" si="25"/>
        <v>70</v>
      </c>
      <c r="AC91" s="260">
        <f t="shared" si="25"/>
        <v>70</v>
      </c>
      <c r="AD91" s="260">
        <f t="shared" si="25"/>
        <v>70</v>
      </c>
      <c r="AE91" s="260">
        <f t="shared" si="25"/>
        <v>70</v>
      </c>
      <c r="AF91" s="260">
        <f t="shared" si="25"/>
        <v>70</v>
      </c>
      <c r="AG91" s="260">
        <f t="shared" si="25"/>
        <v>70</v>
      </c>
      <c r="AH91" s="260">
        <f t="shared" si="25"/>
        <v>70</v>
      </c>
      <c r="AI91" s="260">
        <f t="shared" si="25"/>
        <v>70</v>
      </c>
      <c r="AJ91" s="260">
        <f t="shared" si="25"/>
        <v>70</v>
      </c>
      <c r="AK91" s="260">
        <f t="shared" si="25"/>
        <v>70</v>
      </c>
      <c r="AL91" s="260">
        <f t="shared" si="25"/>
        <v>70</v>
      </c>
      <c r="AM91" s="260">
        <f t="shared" si="25"/>
        <v>70</v>
      </c>
      <c r="AN91" s="260">
        <f t="shared" si="25"/>
        <v>70</v>
      </c>
      <c r="AO91" s="260">
        <f t="shared" si="25"/>
        <v>70</v>
      </c>
      <c r="AP91" s="260">
        <f t="shared" si="25"/>
        <v>70</v>
      </c>
      <c r="AQ91" s="260">
        <f t="shared" si="25"/>
        <v>70</v>
      </c>
      <c r="AR91" s="260">
        <f t="shared" si="25"/>
        <v>70</v>
      </c>
      <c r="AS91" s="260">
        <f t="shared" si="25"/>
        <v>70</v>
      </c>
      <c r="AT91" s="260">
        <f t="shared" si="25"/>
        <v>70</v>
      </c>
      <c r="AU91" s="260">
        <f t="shared" si="25"/>
        <v>70</v>
      </c>
      <c r="AV91" s="260">
        <f t="shared" si="25"/>
        <v>70</v>
      </c>
      <c r="AW91" s="260">
        <f t="shared" si="25"/>
        <v>70</v>
      </c>
      <c r="AX91" s="260">
        <f t="shared" si="25"/>
        <v>70</v>
      </c>
      <c r="AY91" s="261">
        <f t="shared" si="25"/>
        <v>70</v>
      </c>
      <c r="AZ91" s="260">
        <f t="shared" si="25"/>
        <v>70</v>
      </c>
      <c r="BA91" s="262"/>
      <c r="BB91" s="263"/>
      <c r="BC91" s="264"/>
    </row>
    <row r="92" spans="1:55" x14ac:dyDescent="0.25">
      <c r="A92" s="70"/>
      <c r="B92" s="220" t="s">
        <v>163</v>
      </c>
      <c r="C92" s="221"/>
      <c r="D92" s="221"/>
      <c r="E92" s="221"/>
      <c r="F92" s="221"/>
      <c r="G92" s="221"/>
      <c r="H92" s="222"/>
      <c r="I92" s="222"/>
      <c r="J92" s="222"/>
      <c r="K92" s="259"/>
      <c r="L92" s="259">
        <f>L91+L86</f>
        <v>100</v>
      </c>
      <c r="M92" s="222">
        <f t="shared" ref="M92:P92" si="26">M91+M86</f>
        <v>100</v>
      </c>
      <c r="N92" s="222">
        <f t="shared" si="26"/>
        <v>100</v>
      </c>
      <c r="O92" s="222">
        <f t="shared" si="26"/>
        <v>100</v>
      </c>
      <c r="P92" s="222">
        <f t="shared" si="26"/>
        <v>100</v>
      </c>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511"/>
      <c r="AZ92" s="222"/>
      <c r="BA92" s="512"/>
      <c r="BB92" s="513"/>
      <c r="BC92" s="514"/>
    </row>
    <row r="93" spans="1:55" x14ac:dyDescent="0.25">
      <c r="A93" s="70"/>
      <c r="B93" s="265" t="s">
        <v>164</v>
      </c>
      <c r="C93" s="266"/>
      <c r="D93" s="266"/>
      <c r="E93" s="266"/>
      <c r="F93" s="266"/>
      <c r="G93" s="266"/>
      <c r="H93" s="267">
        <f>SUMPRODUCT(H82:H85,'[4]PPF Inputs'!H36:H39)</f>
        <v>232.56</v>
      </c>
      <c r="I93" s="267">
        <f>SUMPRODUCT(I82:I85,'[4]PPF Inputs'!I36:I39)</f>
        <v>197.43</v>
      </c>
      <c r="J93" s="267">
        <f>SUMPRODUCT(J82:J85,'[4]PPF Inputs'!J36:J39)</f>
        <v>176.75</v>
      </c>
      <c r="K93" s="268">
        <f>SUMPRODUCT(K82:K85,'[4]PPF Inputs'!K36:K39)</f>
        <v>184.39</v>
      </c>
      <c r="L93" s="269">
        <f>SUMPRODUCT(L82:L85,'[4]PPF Inputs'!L36:L39)+SUMPRODUCT(L87:L90,'[4]PPF Inputs'!L36:L39)</f>
        <v>183.54000000000002</v>
      </c>
      <c r="M93" s="267">
        <f>SUMPRODUCT(M82:M85,'[4]PPF Inputs'!M36:M39)+SUMPRODUCT(M87:M90,'[4]PPF Inputs'!M36:M39)</f>
        <v>183.54000000000002</v>
      </c>
      <c r="N93" s="267">
        <f>SUMPRODUCT(N82:N85,'[4]PPF Inputs'!N36:N39)+SUMPRODUCT(N87:N90,'[4]PPF Inputs'!N36:N39)</f>
        <v>183.54</v>
      </c>
      <c r="O93" s="267">
        <f>SUMPRODUCT(O82:O85,'[4]PPF Inputs'!O36:O39)+SUMPRODUCT(O87:O90,'[4]PPF Inputs'!O36:O39)</f>
        <v>183.54</v>
      </c>
      <c r="P93" s="267">
        <f>SUMPRODUCT(P82:P85,'[4]PPF Inputs'!P36:P39)+SUMPRODUCT(P87:P90,'[4]PPF Inputs'!P36:P39)</f>
        <v>183.54</v>
      </c>
      <c r="Q93" s="267">
        <f>SUMPRODUCT(Q82:Q85,'[4]PPF Inputs'!Q36:Q39)</f>
        <v>140.28</v>
      </c>
      <c r="R93" s="267">
        <f>SUMPRODUCT(R82:R85,'[4]PPF Inputs'!R36:R39)</f>
        <v>140.28</v>
      </c>
      <c r="S93" s="267">
        <f>SUMPRODUCT(S82:S85,'[4]PPF Inputs'!S36:S39)</f>
        <v>140.28</v>
      </c>
      <c r="T93" s="267">
        <f>SUMPRODUCT(T82:T85,'[4]PPF Inputs'!T36:T39)</f>
        <v>140.28</v>
      </c>
      <c r="U93" s="267">
        <f>SUMPRODUCT(U82:U85,'[4]PPF Inputs'!U36:U39)</f>
        <v>140.28</v>
      </c>
      <c r="V93" s="267">
        <f>SUMPRODUCT(V82:V85,'[4]PPF Inputs'!V36:V39)</f>
        <v>140.28</v>
      </c>
      <c r="W93" s="267">
        <f>SUMPRODUCT(W82:W85,'[4]PPF Inputs'!W36:W39)</f>
        <v>140.28</v>
      </c>
      <c r="X93" s="267">
        <f>SUMPRODUCT(X82:X85,'[4]PPF Inputs'!X36:X39)</f>
        <v>140.28</v>
      </c>
      <c r="Y93" s="267">
        <f>SUMPRODUCT(Y82:Y85,'[4]PPF Inputs'!Y36:Y39)</f>
        <v>140.28</v>
      </c>
      <c r="Z93" s="267">
        <f>SUMPRODUCT(Z82:Z85,'[4]PPF Inputs'!Z36:Z39)</f>
        <v>140.28</v>
      </c>
      <c r="AA93" s="267">
        <f>SUMPRODUCT(AA82:AA85,'[4]PPF Inputs'!AA36:AA39)</f>
        <v>140.28</v>
      </c>
      <c r="AB93" s="267">
        <f>SUMPRODUCT(AB82:AB85,'[4]PPF Inputs'!AB36:AB39)</f>
        <v>140.28</v>
      </c>
      <c r="AC93" s="267">
        <f>SUMPRODUCT(AC82:AC85,'[4]PPF Inputs'!AC36:AC39)</f>
        <v>140.28</v>
      </c>
      <c r="AD93" s="267">
        <f>SUMPRODUCT(AD82:AD85,'[4]PPF Inputs'!AD36:AD39)</f>
        <v>140.28</v>
      </c>
      <c r="AE93" s="267">
        <f>SUMPRODUCT(AE82:AE85,'[4]PPF Inputs'!AE36:AE39)</f>
        <v>140.28</v>
      </c>
      <c r="AF93" s="267">
        <f>SUMPRODUCT(AF82:AF85,'[4]PPF Inputs'!AF36:AF39)</f>
        <v>140.28</v>
      </c>
      <c r="AG93" s="267">
        <f>SUMPRODUCT(AG82:AG85,'[4]PPF Inputs'!AG36:AG39)</f>
        <v>140.28</v>
      </c>
      <c r="AH93" s="267">
        <f>SUMPRODUCT(AH82:AH85,'[4]PPF Inputs'!AH36:AH39)</f>
        <v>140.28</v>
      </c>
      <c r="AI93" s="267">
        <f>SUMPRODUCT(AI82:AI85,'[4]PPF Inputs'!AI36:AI39)</f>
        <v>140.28</v>
      </c>
      <c r="AJ93" s="267">
        <f>SUMPRODUCT(AJ82:AJ85,'[4]PPF Inputs'!AJ36:AJ39)</f>
        <v>140.28</v>
      </c>
      <c r="AK93" s="267">
        <f>SUMPRODUCT(AK82:AK85,'[4]PPF Inputs'!AK36:AK39)</f>
        <v>140.28</v>
      </c>
      <c r="AL93" s="267">
        <f>SUMPRODUCT(AL82:AL85,'[4]PPF Inputs'!AL36:AL39)</f>
        <v>140.28</v>
      </c>
      <c r="AM93" s="267">
        <f>SUMPRODUCT(AM82:AM85,'[4]PPF Inputs'!AM36:AM39)</f>
        <v>140.28</v>
      </c>
      <c r="AN93" s="267">
        <f>SUMPRODUCT(AN82:AN85,'[4]PPF Inputs'!AN36:AN39)</f>
        <v>140.28</v>
      </c>
      <c r="AO93" s="267">
        <f>SUMPRODUCT(AO82:AO85,'[4]PPF Inputs'!AO36:AO39)</f>
        <v>140.28</v>
      </c>
      <c r="AP93" s="267">
        <f>SUMPRODUCT(AP82:AP85,'[4]PPF Inputs'!AP36:AP39)</f>
        <v>140.28</v>
      </c>
      <c r="AQ93" s="267">
        <f>SUMPRODUCT(AQ82:AQ85,'[4]PPF Inputs'!AQ36:AQ39)</f>
        <v>140.28</v>
      </c>
      <c r="AR93" s="267">
        <f>SUMPRODUCT(AR82:AR85,'[4]PPF Inputs'!AR36:AR39)</f>
        <v>140.28</v>
      </c>
      <c r="AS93" s="267">
        <f>SUMPRODUCT(AS82:AS85,'[4]PPF Inputs'!AS36:AS39)</f>
        <v>140.28</v>
      </c>
      <c r="AT93" s="267">
        <f>SUMPRODUCT(AT82:AT85,'[4]PPF Inputs'!AT36:AT39)</f>
        <v>140.28</v>
      </c>
      <c r="AU93" s="267">
        <f>SUMPRODUCT(AU82:AU85,'[4]PPF Inputs'!AU36:AU39)</f>
        <v>140.28</v>
      </c>
      <c r="AV93" s="267">
        <f>SUMPRODUCT(AV82:AV85,'[4]PPF Inputs'!AV36:AV39)</f>
        <v>140.28</v>
      </c>
      <c r="AW93" s="267">
        <f>SUMPRODUCT(AW82:AW85,'[4]PPF Inputs'!AW36:AW39)</f>
        <v>140.28</v>
      </c>
      <c r="AX93" s="267">
        <f>SUMPRODUCT(AX82:AX85,'[4]PPF Inputs'!AX36:AX39)</f>
        <v>140.28</v>
      </c>
      <c r="AY93" s="270">
        <f>SUMPRODUCT(AY82:AY85,'[4]PPF Inputs'!AY36:AY39)</f>
        <v>140.28</v>
      </c>
      <c r="AZ93" s="267">
        <f>SUMPRODUCT(AZ82:AZ85,'[4]PPF Inputs'!AZ36:AZ39)</f>
        <v>140.28</v>
      </c>
      <c r="BA93" s="271"/>
      <c r="BB93" s="272"/>
      <c r="BC93" s="273"/>
    </row>
    <row r="94" spans="1:55" x14ac:dyDescent="0.25">
      <c r="A94" s="70"/>
      <c r="B94" s="274" t="s">
        <v>165</v>
      </c>
      <c r="C94" s="275"/>
      <c r="D94" s="275"/>
      <c r="E94" s="275"/>
      <c r="F94" s="275"/>
      <c r="G94" s="275"/>
      <c r="H94" s="276">
        <f t="shared" ref="H94:AZ97" si="27">IF(H$72=0, "N/A", H82/H$72)</f>
        <v>5.8333333333333334E-2</v>
      </c>
      <c r="I94" s="276">
        <f t="shared" si="27"/>
        <v>4.1935483870967745E-2</v>
      </c>
      <c r="J94" s="276">
        <f t="shared" ref="J94:K97" si="28">IF(J$67=0, "N/A", J82/J$67)</f>
        <v>9.4117647058823528E-2</v>
      </c>
      <c r="K94" s="277">
        <f t="shared" si="28"/>
        <v>2.403846153846154E-2</v>
      </c>
      <c r="L94" s="278">
        <f t="shared" si="27"/>
        <v>2.4242424242424242E-2</v>
      </c>
      <c r="M94" s="276">
        <f t="shared" si="27"/>
        <v>2.4242424242424242E-2</v>
      </c>
      <c r="N94" s="276">
        <f t="shared" si="27"/>
        <v>2.4242424242424242E-2</v>
      </c>
      <c r="O94" s="276">
        <f t="shared" si="27"/>
        <v>2.4242424242424242E-2</v>
      </c>
      <c r="P94" s="276">
        <f t="shared" si="27"/>
        <v>2.4242424242424242E-2</v>
      </c>
      <c r="Q94" s="276">
        <f t="shared" si="27"/>
        <v>2.4242424242424242E-2</v>
      </c>
      <c r="R94" s="276">
        <f t="shared" si="27"/>
        <v>2.4242424242424242E-2</v>
      </c>
      <c r="S94" s="276">
        <f t="shared" si="27"/>
        <v>2.4242424242424242E-2</v>
      </c>
      <c r="T94" s="276">
        <f t="shared" si="27"/>
        <v>2.4242424242424242E-2</v>
      </c>
      <c r="U94" s="276">
        <f t="shared" si="27"/>
        <v>2.4242424242424242E-2</v>
      </c>
      <c r="V94" s="276">
        <f t="shared" si="27"/>
        <v>2.4242424242424242E-2</v>
      </c>
      <c r="W94" s="276">
        <f t="shared" si="27"/>
        <v>2.4242424242424242E-2</v>
      </c>
      <c r="X94" s="276">
        <f t="shared" si="27"/>
        <v>2.4242424242424242E-2</v>
      </c>
      <c r="Y94" s="276">
        <f t="shared" si="27"/>
        <v>2.4242424242424242E-2</v>
      </c>
      <c r="Z94" s="276">
        <f t="shared" si="27"/>
        <v>2.4242424242424242E-2</v>
      </c>
      <c r="AA94" s="276">
        <f t="shared" si="27"/>
        <v>2.4242424242424242E-2</v>
      </c>
      <c r="AB94" s="276">
        <f t="shared" si="27"/>
        <v>2.4242424242424242E-2</v>
      </c>
      <c r="AC94" s="276">
        <f t="shared" si="27"/>
        <v>2.4242424242424242E-2</v>
      </c>
      <c r="AD94" s="276">
        <f t="shared" si="27"/>
        <v>2.4242424242424242E-2</v>
      </c>
      <c r="AE94" s="276">
        <f t="shared" si="27"/>
        <v>2.4242424242424242E-2</v>
      </c>
      <c r="AF94" s="276">
        <f t="shared" si="27"/>
        <v>2.4242424242424242E-2</v>
      </c>
      <c r="AG94" s="276">
        <f t="shared" si="27"/>
        <v>2.4242424242424242E-2</v>
      </c>
      <c r="AH94" s="276">
        <f t="shared" si="27"/>
        <v>2.4242424242424242E-2</v>
      </c>
      <c r="AI94" s="276">
        <f t="shared" si="27"/>
        <v>2.4242424242424242E-2</v>
      </c>
      <c r="AJ94" s="276">
        <f t="shared" si="27"/>
        <v>2.4242424242424242E-2</v>
      </c>
      <c r="AK94" s="276">
        <f t="shared" si="27"/>
        <v>2.4242424242424242E-2</v>
      </c>
      <c r="AL94" s="276">
        <f t="shared" si="27"/>
        <v>2.4242424242424242E-2</v>
      </c>
      <c r="AM94" s="276">
        <f t="shared" si="27"/>
        <v>2.4242424242424242E-2</v>
      </c>
      <c r="AN94" s="276">
        <f t="shared" si="27"/>
        <v>2.4242424242424242E-2</v>
      </c>
      <c r="AO94" s="276">
        <f t="shared" si="27"/>
        <v>2.4242424242424242E-2</v>
      </c>
      <c r="AP94" s="276">
        <f t="shared" si="27"/>
        <v>2.4242424242424242E-2</v>
      </c>
      <c r="AQ94" s="276">
        <f t="shared" si="27"/>
        <v>2.4242424242424242E-2</v>
      </c>
      <c r="AR94" s="276">
        <f t="shared" si="27"/>
        <v>2.4242424242424242E-2</v>
      </c>
      <c r="AS94" s="276">
        <f t="shared" si="27"/>
        <v>2.4242424242424242E-2</v>
      </c>
      <c r="AT94" s="276">
        <f t="shared" si="27"/>
        <v>2.4242424242424242E-2</v>
      </c>
      <c r="AU94" s="276">
        <f t="shared" si="27"/>
        <v>2.4242424242424242E-2</v>
      </c>
      <c r="AV94" s="276">
        <f t="shared" si="27"/>
        <v>2.4242424242424242E-2</v>
      </c>
      <c r="AW94" s="276">
        <f t="shared" si="27"/>
        <v>2.4242424242424242E-2</v>
      </c>
      <c r="AX94" s="276">
        <f t="shared" si="27"/>
        <v>2.4242424242424242E-2</v>
      </c>
      <c r="AY94" s="279">
        <f t="shared" si="27"/>
        <v>2.4242424242424242E-2</v>
      </c>
      <c r="AZ94" s="276">
        <f t="shared" si="27"/>
        <v>2.4242424242424242E-2</v>
      </c>
      <c r="BA94" s="280"/>
      <c r="BB94" s="281"/>
      <c r="BC94" s="282"/>
    </row>
    <row r="95" spans="1:55" x14ac:dyDescent="0.25">
      <c r="A95" s="70"/>
      <c r="B95" s="274" t="s">
        <v>166</v>
      </c>
      <c r="C95" s="275"/>
      <c r="D95" s="275"/>
      <c r="E95" s="275"/>
      <c r="F95" s="275"/>
      <c r="G95" s="275"/>
      <c r="H95" s="276">
        <f t="shared" si="27"/>
        <v>0.11944444444444445</v>
      </c>
      <c r="I95" s="276">
        <f t="shared" si="27"/>
        <v>0.12580645161290321</v>
      </c>
      <c r="J95" s="276">
        <f t="shared" si="28"/>
        <v>0.26470588235294118</v>
      </c>
      <c r="K95" s="277">
        <f t="shared" si="28"/>
        <v>0.23557692307692307</v>
      </c>
      <c r="L95" s="278">
        <f t="shared" si="27"/>
        <v>7.8787878787878782E-2</v>
      </c>
      <c r="M95" s="276">
        <f t="shared" si="27"/>
        <v>7.8787878787878782E-2</v>
      </c>
      <c r="N95" s="276">
        <f t="shared" si="27"/>
        <v>7.8787878787878782E-2</v>
      </c>
      <c r="O95" s="276">
        <f t="shared" si="27"/>
        <v>7.8787878787878782E-2</v>
      </c>
      <c r="P95" s="276">
        <f t="shared" si="27"/>
        <v>7.8787878787878782E-2</v>
      </c>
      <c r="Q95" s="276">
        <f t="shared" si="27"/>
        <v>7.8787878787878782E-2</v>
      </c>
      <c r="R95" s="276">
        <f t="shared" si="27"/>
        <v>7.8787878787878782E-2</v>
      </c>
      <c r="S95" s="276">
        <f t="shared" si="27"/>
        <v>7.8787878787878782E-2</v>
      </c>
      <c r="T95" s="276">
        <f t="shared" si="27"/>
        <v>7.8787878787878782E-2</v>
      </c>
      <c r="U95" s="276">
        <f t="shared" si="27"/>
        <v>7.8787878787878782E-2</v>
      </c>
      <c r="V95" s="276">
        <f t="shared" si="27"/>
        <v>7.8787878787878782E-2</v>
      </c>
      <c r="W95" s="276">
        <f t="shared" si="27"/>
        <v>7.8787878787878782E-2</v>
      </c>
      <c r="X95" s="276">
        <f t="shared" si="27"/>
        <v>7.8787878787878782E-2</v>
      </c>
      <c r="Y95" s="276">
        <f t="shared" si="27"/>
        <v>7.8787878787878782E-2</v>
      </c>
      <c r="Z95" s="276">
        <f t="shared" si="27"/>
        <v>7.8787878787878782E-2</v>
      </c>
      <c r="AA95" s="276">
        <f t="shared" si="27"/>
        <v>7.8787878787878782E-2</v>
      </c>
      <c r="AB95" s="276">
        <f t="shared" si="27"/>
        <v>7.8787878787878782E-2</v>
      </c>
      <c r="AC95" s="276">
        <f t="shared" si="27"/>
        <v>7.8787878787878782E-2</v>
      </c>
      <c r="AD95" s="276">
        <f t="shared" si="27"/>
        <v>7.8787878787878782E-2</v>
      </c>
      <c r="AE95" s="276">
        <f t="shared" si="27"/>
        <v>7.8787878787878782E-2</v>
      </c>
      <c r="AF95" s="276">
        <f t="shared" si="27"/>
        <v>7.8787878787878782E-2</v>
      </c>
      <c r="AG95" s="276">
        <f t="shared" si="27"/>
        <v>7.8787878787878782E-2</v>
      </c>
      <c r="AH95" s="276">
        <f t="shared" si="27"/>
        <v>7.8787878787878782E-2</v>
      </c>
      <c r="AI95" s="276">
        <f t="shared" si="27"/>
        <v>7.8787878787878782E-2</v>
      </c>
      <c r="AJ95" s="276">
        <f t="shared" si="27"/>
        <v>7.8787878787878782E-2</v>
      </c>
      <c r="AK95" s="276">
        <f t="shared" si="27"/>
        <v>7.8787878787878782E-2</v>
      </c>
      <c r="AL95" s="276">
        <f t="shared" si="27"/>
        <v>7.8787878787878782E-2</v>
      </c>
      <c r="AM95" s="276">
        <f t="shared" si="27"/>
        <v>7.8787878787878782E-2</v>
      </c>
      <c r="AN95" s="276">
        <f t="shared" si="27"/>
        <v>7.8787878787878782E-2</v>
      </c>
      <c r="AO95" s="276">
        <f t="shared" si="27"/>
        <v>7.8787878787878782E-2</v>
      </c>
      <c r="AP95" s="276">
        <f t="shared" si="27"/>
        <v>7.8787878787878782E-2</v>
      </c>
      <c r="AQ95" s="276">
        <f t="shared" si="27"/>
        <v>7.8787878787878782E-2</v>
      </c>
      <c r="AR95" s="276">
        <f t="shared" si="27"/>
        <v>7.8787878787878782E-2</v>
      </c>
      <c r="AS95" s="276">
        <f t="shared" si="27"/>
        <v>7.8787878787878782E-2</v>
      </c>
      <c r="AT95" s="276">
        <f t="shared" si="27"/>
        <v>7.8787878787878782E-2</v>
      </c>
      <c r="AU95" s="276">
        <f t="shared" si="27"/>
        <v>7.8787878787878782E-2</v>
      </c>
      <c r="AV95" s="276">
        <f t="shared" si="27"/>
        <v>7.8787878787878782E-2</v>
      </c>
      <c r="AW95" s="276">
        <f t="shared" si="27"/>
        <v>7.8787878787878782E-2</v>
      </c>
      <c r="AX95" s="276">
        <f t="shared" si="27"/>
        <v>7.8787878787878782E-2</v>
      </c>
      <c r="AY95" s="279">
        <f t="shared" si="27"/>
        <v>7.8787878787878782E-2</v>
      </c>
      <c r="AZ95" s="276">
        <f t="shared" si="27"/>
        <v>7.8787878787878782E-2</v>
      </c>
      <c r="BA95" s="280"/>
      <c r="BB95" s="281"/>
      <c r="BC95" s="282"/>
    </row>
    <row r="96" spans="1:55" x14ac:dyDescent="0.25">
      <c r="A96" s="70"/>
      <c r="B96" s="274" t="s">
        <v>167</v>
      </c>
      <c r="C96" s="275"/>
      <c r="D96" s="275"/>
      <c r="E96" s="275"/>
      <c r="F96" s="275"/>
      <c r="G96" s="275"/>
      <c r="H96" s="276">
        <f t="shared" si="27"/>
        <v>0.10833333333333334</v>
      </c>
      <c r="I96" s="276">
        <f t="shared" si="27"/>
        <v>7.7419354838709681E-2</v>
      </c>
      <c r="J96" s="276">
        <f t="shared" si="28"/>
        <v>0.11176470588235295</v>
      </c>
      <c r="K96" s="277">
        <f t="shared" si="28"/>
        <v>8.1730769230769232E-2</v>
      </c>
      <c r="L96" s="278">
        <f t="shared" si="27"/>
        <v>4.8484848484848485E-2</v>
      </c>
      <c r="M96" s="276">
        <f t="shared" si="27"/>
        <v>4.8484848484848485E-2</v>
      </c>
      <c r="N96" s="276">
        <f t="shared" si="27"/>
        <v>4.8484848484848485E-2</v>
      </c>
      <c r="O96" s="276">
        <f t="shared" si="27"/>
        <v>4.8484848484848485E-2</v>
      </c>
      <c r="P96" s="276">
        <f t="shared" si="27"/>
        <v>4.8484848484848485E-2</v>
      </c>
      <c r="Q96" s="276">
        <f t="shared" si="27"/>
        <v>4.8484848484848485E-2</v>
      </c>
      <c r="R96" s="276">
        <f t="shared" si="27"/>
        <v>4.8484848484848485E-2</v>
      </c>
      <c r="S96" s="276">
        <f t="shared" si="27"/>
        <v>4.8484848484848485E-2</v>
      </c>
      <c r="T96" s="276">
        <f t="shared" si="27"/>
        <v>4.8484848484848485E-2</v>
      </c>
      <c r="U96" s="276">
        <f t="shared" si="27"/>
        <v>4.8484848484848485E-2</v>
      </c>
      <c r="V96" s="276">
        <f t="shared" si="27"/>
        <v>4.8484848484848485E-2</v>
      </c>
      <c r="W96" s="276">
        <f t="shared" si="27"/>
        <v>4.8484848484848485E-2</v>
      </c>
      <c r="X96" s="276">
        <f t="shared" si="27"/>
        <v>4.8484848484848485E-2</v>
      </c>
      <c r="Y96" s="276">
        <f t="shared" si="27"/>
        <v>4.8484848484848485E-2</v>
      </c>
      <c r="Z96" s="276">
        <f t="shared" si="27"/>
        <v>4.8484848484848485E-2</v>
      </c>
      <c r="AA96" s="276">
        <f t="shared" si="27"/>
        <v>4.8484848484848485E-2</v>
      </c>
      <c r="AB96" s="276">
        <f t="shared" si="27"/>
        <v>4.8484848484848485E-2</v>
      </c>
      <c r="AC96" s="276">
        <f t="shared" si="27"/>
        <v>4.8484848484848485E-2</v>
      </c>
      <c r="AD96" s="276">
        <f t="shared" si="27"/>
        <v>4.8484848484848485E-2</v>
      </c>
      <c r="AE96" s="276">
        <f t="shared" si="27"/>
        <v>4.8484848484848485E-2</v>
      </c>
      <c r="AF96" s="276">
        <f t="shared" si="27"/>
        <v>4.8484848484848485E-2</v>
      </c>
      <c r="AG96" s="276">
        <f t="shared" si="27"/>
        <v>4.8484848484848485E-2</v>
      </c>
      <c r="AH96" s="276">
        <f t="shared" si="27"/>
        <v>4.8484848484848485E-2</v>
      </c>
      <c r="AI96" s="276">
        <f t="shared" si="27"/>
        <v>4.8484848484848485E-2</v>
      </c>
      <c r="AJ96" s="276">
        <f t="shared" si="27"/>
        <v>4.8484848484848485E-2</v>
      </c>
      <c r="AK96" s="276">
        <f t="shared" si="27"/>
        <v>4.8484848484848485E-2</v>
      </c>
      <c r="AL96" s="276">
        <f t="shared" si="27"/>
        <v>4.8484848484848485E-2</v>
      </c>
      <c r="AM96" s="276">
        <f t="shared" si="27"/>
        <v>4.8484848484848485E-2</v>
      </c>
      <c r="AN96" s="276">
        <f t="shared" si="27"/>
        <v>4.8484848484848485E-2</v>
      </c>
      <c r="AO96" s="276">
        <f t="shared" si="27"/>
        <v>4.8484848484848485E-2</v>
      </c>
      <c r="AP96" s="276">
        <f t="shared" si="27"/>
        <v>4.8484848484848485E-2</v>
      </c>
      <c r="AQ96" s="276">
        <f t="shared" si="27"/>
        <v>4.8484848484848485E-2</v>
      </c>
      <c r="AR96" s="276">
        <f t="shared" si="27"/>
        <v>4.8484848484848485E-2</v>
      </c>
      <c r="AS96" s="276">
        <f t="shared" si="27"/>
        <v>4.8484848484848485E-2</v>
      </c>
      <c r="AT96" s="276">
        <f t="shared" si="27"/>
        <v>4.8484848484848485E-2</v>
      </c>
      <c r="AU96" s="276">
        <f t="shared" si="27"/>
        <v>4.8484848484848485E-2</v>
      </c>
      <c r="AV96" s="276">
        <f t="shared" si="27"/>
        <v>4.8484848484848485E-2</v>
      </c>
      <c r="AW96" s="276">
        <f t="shared" si="27"/>
        <v>4.8484848484848485E-2</v>
      </c>
      <c r="AX96" s="276">
        <f t="shared" si="27"/>
        <v>4.8484848484848485E-2</v>
      </c>
      <c r="AY96" s="279">
        <f t="shared" si="27"/>
        <v>4.8484848484848485E-2</v>
      </c>
      <c r="AZ96" s="276">
        <f t="shared" si="27"/>
        <v>4.8484848484848485E-2</v>
      </c>
      <c r="BA96" s="280"/>
      <c r="BB96" s="281"/>
      <c r="BC96" s="282"/>
    </row>
    <row r="97" spans="1:55" x14ac:dyDescent="0.25">
      <c r="A97" s="70"/>
      <c r="B97" s="274" t="s">
        <v>168</v>
      </c>
      <c r="C97" s="275"/>
      <c r="D97" s="275"/>
      <c r="E97" s="275"/>
      <c r="F97" s="275"/>
      <c r="G97" s="275"/>
      <c r="H97" s="276">
        <f t="shared" si="27"/>
        <v>6.6666666666666666E-2</v>
      </c>
      <c r="I97" s="276">
        <f t="shared" si="27"/>
        <v>8.387096774193549E-2</v>
      </c>
      <c r="J97" s="276">
        <f t="shared" si="28"/>
        <v>0.11764705882352941</v>
      </c>
      <c r="K97" s="277">
        <f t="shared" si="28"/>
        <v>0.1201923076923077</v>
      </c>
      <c r="L97" s="278">
        <f t="shared" si="27"/>
        <v>6.0606060606060608E-2</v>
      </c>
      <c r="M97" s="276">
        <f t="shared" si="27"/>
        <v>6.0606060606060608E-2</v>
      </c>
      <c r="N97" s="276">
        <f t="shared" si="27"/>
        <v>6.0606060606060608E-2</v>
      </c>
      <c r="O97" s="276">
        <f t="shared" si="27"/>
        <v>6.0606060606060608E-2</v>
      </c>
      <c r="P97" s="276">
        <f t="shared" si="27"/>
        <v>6.0606060606060608E-2</v>
      </c>
      <c r="Q97" s="276">
        <f t="shared" si="27"/>
        <v>6.0606060606060608E-2</v>
      </c>
      <c r="R97" s="276">
        <f t="shared" si="27"/>
        <v>6.0606060606060608E-2</v>
      </c>
      <c r="S97" s="276">
        <f t="shared" si="27"/>
        <v>6.0606060606060608E-2</v>
      </c>
      <c r="T97" s="276">
        <f t="shared" si="27"/>
        <v>6.0606060606060608E-2</v>
      </c>
      <c r="U97" s="276">
        <f t="shared" si="27"/>
        <v>6.0606060606060608E-2</v>
      </c>
      <c r="V97" s="276">
        <f t="shared" si="27"/>
        <v>6.0606060606060608E-2</v>
      </c>
      <c r="W97" s="276">
        <f t="shared" si="27"/>
        <v>6.0606060606060608E-2</v>
      </c>
      <c r="X97" s="276">
        <f t="shared" si="27"/>
        <v>6.0606060606060608E-2</v>
      </c>
      <c r="Y97" s="276">
        <f t="shared" si="27"/>
        <v>6.0606060606060608E-2</v>
      </c>
      <c r="Z97" s="276">
        <f t="shared" si="27"/>
        <v>6.0606060606060608E-2</v>
      </c>
      <c r="AA97" s="276">
        <f t="shared" si="27"/>
        <v>6.0606060606060608E-2</v>
      </c>
      <c r="AB97" s="276">
        <f t="shared" si="27"/>
        <v>6.0606060606060608E-2</v>
      </c>
      <c r="AC97" s="276">
        <f t="shared" si="27"/>
        <v>6.0606060606060608E-2</v>
      </c>
      <c r="AD97" s="276">
        <f t="shared" si="27"/>
        <v>6.0606060606060608E-2</v>
      </c>
      <c r="AE97" s="276">
        <f t="shared" si="27"/>
        <v>6.0606060606060608E-2</v>
      </c>
      <c r="AF97" s="276">
        <f t="shared" si="27"/>
        <v>6.0606060606060608E-2</v>
      </c>
      <c r="AG97" s="276">
        <f t="shared" si="27"/>
        <v>6.0606060606060608E-2</v>
      </c>
      <c r="AH97" s="276">
        <f t="shared" si="27"/>
        <v>6.0606060606060608E-2</v>
      </c>
      <c r="AI97" s="276">
        <f t="shared" si="27"/>
        <v>6.0606060606060608E-2</v>
      </c>
      <c r="AJ97" s="276">
        <f t="shared" si="27"/>
        <v>6.0606060606060608E-2</v>
      </c>
      <c r="AK97" s="276">
        <f t="shared" si="27"/>
        <v>6.0606060606060608E-2</v>
      </c>
      <c r="AL97" s="276">
        <f t="shared" si="27"/>
        <v>6.0606060606060608E-2</v>
      </c>
      <c r="AM97" s="276">
        <f t="shared" si="27"/>
        <v>6.0606060606060608E-2</v>
      </c>
      <c r="AN97" s="276">
        <f t="shared" si="27"/>
        <v>6.0606060606060608E-2</v>
      </c>
      <c r="AO97" s="276">
        <f t="shared" si="27"/>
        <v>6.0606060606060608E-2</v>
      </c>
      <c r="AP97" s="276">
        <f t="shared" si="27"/>
        <v>6.0606060606060608E-2</v>
      </c>
      <c r="AQ97" s="276">
        <f t="shared" si="27"/>
        <v>6.0606060606060608E-2</v>
      </c>
      <c r="AR97" s="276">
        <f t="shared" si="27"/>
        <v>6.0606060606060608E-2</v>
      </c>
      <c r="AS97" s="276">
        <f t="shared" si="27"/>
        <v>6.0606060606060608E-2</v>
      </c>
      <c r="AT97" s="276">
        <f t="shared" si="27"/>
        <v>6.0606060606060608E-2</v>
      </c>
      <c r="AU97" s="276">
        <f t="shared" si="27"/>
        <v>6.0606060606060608E-2</v>
      </c>
      <c r="AV97" s="276">
        <f t="shared" si="27"/>
        <v>6.0606060606060608E-2</v>
      </c>
      <c r="AW97" s="276">
        <f t="shared" si="27"/>
        <v>6.0606060606060608E-2</v>
      </c>
      <c r="AX97" s="276">
        <f t="shared" si="27"/>
        <v>6.0606060606060608E-2</v>
      </c>
      <c r="AY97" s="279">
        <f t="shared" si="27"/>
        <v>6.0606060606060608E-2</v>
      </c>
      <c r="AZ97" s="276">
        <f t="shared" si="27"/>
        <v>6.0606060606060608E-2</v>
      </c>
      <c r="BA97" s="280"/>
      <c r="BB97" s="281"/>
      <c r="BC97" s="282"/>
    </row>
    <row r="98" spans="1:55" x14ac:dyDescent="0.25">
      <c r="A98" s="70"/>
      <c r="B98" s="283" t="s">
        <v>169</v>
      </c>
      <c r="C98" s="284"/>
      <c r="D98" s="284"/>
      <c r="E98" s="284"/>
      <c r="F98" s="284"/>
      <c r="G98" s="284"/>
      <c r="H98" s="285">
        <f t="shared" ref="H98:AZ98" si="29">IF(H$72=0, "N/A", H91/H$72)</f>
        <v>0.3527777777777778</v>
      </c>
      <c r="I98" s="285">
        <f t="shared" si="29"/>
        <v>0.32903225806451614</v>
      </c>
      <c r="J98" s="285">
        <f>IF(J$67=0, "N/A", J91/J$67)</f>
        <v>0.58823529411764708</v>
      </c>
      <c r="K98" s="286">
        <f>IF(K$67=0, "N/A", K91/K$67)</f>
        <v>0.46153846153846156</v>
      </c>
      <c r="L98" s="287">
        <f t="shared" si="29"/>
        <v>9.0909090909090912E-2</v>
      </c>
      <c r="M98" s="285">
        <f t="shared" si="29"/>
        <v>9.0909090909090912E-2</v>
      </c>
      <c r="N98" s="285">
        <f t="shared" si="29"/>
        <v>9.0909090909090912E-2</v>
      </c>
      <c r="O98" s="285">
        <f t="shared" si="29"/>
        <v>9.0909090909090912E-2</v>
      </c>
      <c r="P98" s="285">
        <f t="shared" si="29"/>
        <v>9.0909090909090912E-2</v>
      </c>
      <c r="Q98" s="285">
        <f t="shared" si="29"/>
        <v>0.21212121212121213</v>
      </c>
      <c r="R98" s="285">
        <f t="shared" si="29"/>
        <v>0.21212121212121213</v>
      </c>
      <c r="S98" s="285">
        <f t="shared" si="29"/>
        <v>0.21212121212121213</v>
      </c>
      <c r="T98" s="285">
        <f t="shared" si="29"/>
        <v>0.21212121212121213</v>
      </c>
      <c r="U98" s="285">
        <f t="shared" si="29"/>
        <v>0.21212121212121213</v>
      </c>
      <c r="V98" s="285">
        <f t="shared" si="29"/>
        <v>0.21212121212121213</v>
      </c>
      <c r="W98" s="285">
        <f t="shared" si="29"/>
        <v>0.21212121212121213</v>
      </c>
      <c r="X98" s="285">
        <f t="shared" si="29"/>
        <v>0.21212121212121213</v>
      </c>
      <c r="Y98" s="285">
        <f t="shared" si="29"/>
        <v>0.21212121212121213</v>
      </c>
      <c r="Z98" s="285">
        <f t="shared" si="29"/>
        <v>0.21212121212121213</v>
      </c>
      <c r="AA98" s="285">
        <f t="shared" si="29"/>
        <v>0.21212121212121213</v>
      </c>
      <c r="AB98" s="285">
        <f t="shared" si="29"/>
        <v>0.21212121212121213</v>
      </c>
      <c r="AC98" s="285">
        <f t="shared" si="29"/>
        <v>0.21212121212121213</v>
      </c>
      <c r="AD98" s="285">
        <f t="shared" si="29"/>
        <v>0.21212121212121213</v>
      </c>
      <c r="AE98" s="285">
        <f t="shared" si="29"/>
        <v>0.21212121212121213</v>
      </c>
      <c r="AF98" s="285">
        <f t="shared" si="29"/>
        <v>0.21212121212121213</v>
      </c>
      <c r="AG98" s="285">
        <f t="shared" si="29"/>
        <v>0.21212121212121213</v>
      </c>
      <c r="AH98" s="285">
        <f t="shared" si="29"/>
        <v>0.21212121212121213</v>
      </c>
      <c r="AI98" s="285">
        <f t="shared" si="29"/>
        <v>0.21212121212121213</v>
      </c>
      <c r="AJ98" s="285">
        <f t="shared" si="29"/>
        <v>0.21212121212121213</v>
      </c>
      <c r="AK98" s="285">
        <f t="shared" si="29"/>
        <v>0.21212121212121213</v>
      </c>
      <c r="AL98" s="285">
        <f t="shared" si="29"/>
        <v>0.21212121212121213</v>
      </c>
      <c r="AM98" s="285">
        <f t="shared" si="29"/>
        <v>0.21212121212121213</v>
      </c>
      <c r="AN98" s="285">
        <f t="shared" si="29"/>
        <v>0.21212121212121213</v>
      </c>
      <c r="AO98" s="285">
        <f t="shared" si="29"/>
        <v>0.21212121212121213</v>
      </c>
      <c r="AP98" s="285">
        <f t="shared" si="29"/>
        <v>0.21212121212121213</v>
      </c>
      <c r="AQ98" s="285">
        <f t="shared" si="29"/>
        <v>0.21212121212121213</v>
      </c>
      <c r="AR98" s="285">
        <f t="shared" si="29"/>
        <v>0.21212121212121213</v>
      </c>
      <c r="AS98" s="285">
        <f t="shared" si="29"/>
        <v>0.21212121212121213</v>
      </c>
      <c r="AT98" s="285">
        <f t="shared" si="29"/>
        <v>0.21212121212121213</v>
      </c>
      <c r="AU98" s="285">
        <f t="shared" si="29"/>
        <v>0.21212121212121213</v>
      </c>
      <c r="AV98" s="285">
        <f t="shared" si="29"/>
        <v>0.21212121212121213</v>
      </c>
      <c r="AW98" s="285">
        <f t="shared" si="29"/>
        <v>0.21212121212121213</v>
      </c>
      <c r="AX98" s="285">
        <f t="shared" si="29"/>
        <v>0.21212121212121213</v>
      </c>
      <c r="AY98" s="288">
        <f t="shared" si="29"/>
        <v>0.21212121212121213</v>
      </c>
      <c r="AZ98" s="285">
        <f t="shared" si="29"/>
        <v>0.21212121212121213</v>
      </c>
      <c r="BA98" s="289"/>
      <c r="BB98" s="290"/>
      <c r="BC98" s="291"/>
    </row>
    <row r="99" spans="1:55" x14ac:dyDescent="0.25">
      <c r="A99" s="70"/>
      <c r="B99" s="274" t="s">
        <v>170</v>
      </c>
      <c r="C99" s="275"/>
      <c r="D99" s="275"/>
      <c r="E99" s="275"/>
      <c r="F99" s="275"/>
      <c r="G99" s="275"/>
      <c r="H99" s="292" t="e">
        <f>SUMPRODUCT(H82:H85,$BH$66:$BH$70)</f>
        <v>#VALUE!</v>
      </c>
      <c r="I99" s="292">
        <f>I82*1+I83*8+I84*16+I85*24</f>
        <v>1333</v>
      </c>
      <c r="J99" s="292">
        <f>J82*1+J83*8+J84*16+J85*24</f>
        <v>1160</v>
      </c>
      <c r="K99" s="293">
        <f>K82*1+K83*8+K84*16+K85*24</f>
        <v>1269</v>
      </c>
      <c r="L99" s="294">
        <f t="shared" ref="L99:AZ99" si="30">L82*1+L83*8+L84*16+L85*24</f>
        <v>952</v>
      </c>
      <c r="M99" s="292">
        <f t="shared" si="30"/>
        <v>952</v>
      </c>
      <c r="N99" s="292">
        <f t="shared" si="30"/>
        <v>952</v>
      </c>
      <c r="O99" s="292">
        <f t="shared" si="30"/>
        <v>952</v>
      </c>
      <c r="P99" s="292">
        <f t="shared" si="30"/>
        <v>952</v>
      </c>
      <c r="Q99" s="295">
        <f t="shared" si="30"/>
        <v>952</v>
      </c>
      <c r="R99" s="295">
        <f t="shared" si="30"/>
        <v>952</v>
      </c>
      <c r="S99" s="295">
        <f t="shared" si="30"/>
        <v>952</v>
      </c>
      <c r="T99" s="295">
        <f t="shared" si="30"/>
        <v>952</v>
      </c>
      <c r="U99" s="295">
        <f t="shared" si="30"/>
        <v>952</v>
      </c>
      <c r="V99" s="295">
        <f t="shared" si="30"/>
        <v>952</v>
      </c>
      <c r="W99" s="295">
        <f t="shared" si="30"/>
        <v>952</v>
      </c>
      <c r="X99" s="295">
        <f t="shared" si="30"/>
        <v>952</v>
      </c>
      <c r="Y99" s="295">
        <f t="shared" si="30"/>
        <v>952</v>
      </c>
      <c r="Z99" s="295">
        <f t="shared" si="30"/>
        <v>952</v>
      </c>
      <c r="AA99" s="295">
        <f t="shared" si="30"/>
        <v>952</v>
      </c>
      <c r="AB99" s="295">
        <f t="shared" si="30"/>
        <v>952</v>
      </c>
      <c r="AC99" s="295">
        <f t="shared" si="30"/>
        <v>952</v>
      </c>
      <c r="AD99" s="295">
        <f t="shared" si="30"/>
        <v>952</v>
      </c>
      <c r="AE99" s="295">
        <f t="shared" si="30"/>
        <v>952</v>
      </c>
      <c r="AF99" s="295">
        <f t="shared" si="30"/>
        <v>952</v>
      </c>
      <c r="AG99" s="295">
        <f t="shared" si="30"/>
        <v>952</v>
      </c>
      <c r="AH99" s="295">
        <f t="shared" si="30"/>
        <v>952</v>
      </c>
      <c r="AI99" s="295">
        <f t="shared" si="30"/>
        <v>952</v>
      </c>
      <c r="AJ99" s="295">
        <f t="shared" si="30"/>
        <v>952</v>
      </c>
      <c r="AK99" s="295">
        <f t="shared" si="30"/>
        <v>952</v>
      </c>
      <c r="AL99" s="295">
        <f t="shared" si="30"/>
        <v>952</v>
      </c>
      <c r="AM99" s="295">
        <f t="shared" si="30"/>
        <v>952</v>
      </c>
      <c r="AN99" s="295">
        <f t="shared" si="30"/>
        <v>952</v>
      </c>
      <c r="AO99" s="295">
        <f t="shared" si="30"/>
        <v>952</v>
      </c>
      <c r="AP99" s="295">
        <f t="shared" si="30"/>
        <v>952</v>
      </c>
      <c r="AQ99" s="295">
        <f t="shared" si="30"/>
        <v>952</v>
      </c>
      <c r="AR99" s="295">
        <f t="shared" si="30"/>
        <v>952</v>
      </c>
      <c r="AS99" s="295">
        <f t="shared" si="30"/>
        <v>952</v>
      </c>
      <c r="AT99" s="295">
        <f t="shared" si="30"/>
        <v>952</v>
      </c>
      <c r="AU99" s="295">
        <f t="shared" si="30"/>
        <v>952</v>
      </c>
      <c r="AV99" s="295">
        <f t="shared" si="30"/>
        <v>952</v>
      </c>
      <c r="AW99" s="295">
        <f t="shared" si="30"/>
        <v>952</v>
      </c>
      <c r="AX99" s="295">
        <f t="shared" si="30"/>
        <v>952</v>
      </c>
      <c r="AY99" s="296">
        <f t="shared" si="30"/>
        <v>952</v>
      </c>
      <c r="AZ99" s="295">
        <f t="shared" si="30"/>
        <v>952</v>
      </c>
      <c r="BA99" s="280"/>
      <c r="BB99" s="297"/>
      <c r="BC99" s="282"/>
    </row>
    <row r="100" spans="1:55" x14ac:dyDescent="0.25">
      <c r="A100" s="70"/>
      <c r="B100" s="226" t="s">
        <v>171</v>
      </c>
      <c r="C100" s="227"/>
      <c r="D100" s="227"/>
      <c r="E100" s="227"/>
      <c r="F100" s="227"/>
      <c r="G100" s="227"/>
      <c r="H100" s="229" t="e">
        <f>H99/40</f>
        <v>#VALUE!</v>
      </c>
      <c r="I100" s="229">
        <f>I99/40</f>
        <v>33.325000000000003</v>
      </c>
      <c r="J100" s="229">
        <f>J99/40</f>
        <v>29</v>
      </c>
      <c r="K100" s="298">
        <f t="shared" ref="K100:AZ100" si="31">K99/40</f>
        <v>31.725000000000001</v>
      </c>
      <c r="L100" s="299">
        <f t="shared" si="31"/>
        <v>23.8</v>
      </c>
      <c r="M100" s="229">
        <f t="shared" si="31"/>
        <v>23.8</v>
      </c>
      <c r="N100" s="229">
        <f t="shared" si="31"/>
        <v>23.8</v>
      </c>
      <c r="O100" s="229">
        <f t="shared" si="31"/>
        <v>23.8</v>
      </c>
      <c r="P100" s="229">
        <f t="shared" si="31"/>
        <v>23.8</v>
      </c>
      <c r="Q100" s="300">
        <f t="shared" si="31"/>
        <v>23.8</v>
      </c>
      <c r="R100" s="300">
        <f t="shared" si="31"/>
        <v>23.8</v>
      </c>
      <c r="S100" s="300">
        <f t="shared" si="31"/>
        <v>23.8</v>
      </c>
      <c r="T100" s="300">
        <f t="shared" si="31"/>
        <v>23.8</v>
      </c>
      <c r="U100" s="300">
        <f t="shared" si="31"/>
        <v>23.8</v>
      </c>
      <c r="V100" s="300">
        <f t="shared" si="31"/>
        <v>23.8</v>
      </c>
      <c r="W100" s="300">
        <f t="shared" si="31"/>
        <v>23.8</v>
      </c>
      <c r="X100" s="300">
        <f t="shared" si="31"/>
        <v>23.8</v>
      </c>
      <c r="Y100" s="300">
        <f t="shared" si="31"/>
        <v>23.8</v>
      </c>
      <c r="Z100" s="300">
        <f t="shared" si="31"/>
        <v>23.8</v>
      </c>
      <c r="AA100" s="300">
        <f t="shared" si="31"/>
        <v>23.8</v>
      </c>
      <c r="AB100" s="300">
        <f t="shared" si="31"/>
        <v>23.8</v>
      </c>
      <c r="AC100" s="300">
        <f t="shared" si="31"/>
        <v>23.8</v>
      </c>
      <c r="AD100" s="300">
        <f t="shared" si="31"/>
        <v>23.8</v>
      </c>
      <c r="AE100" s="300">
        <f t="shared" si="31"/>
        <v>23.8</v>
      </c>
      <c r="AF100" s="300">
        <f t="shared" si="31"/>
        <v>23.8</v>
      </c>
      <c r="AG100" s="300">
        <f t="shared" si="31"/>
        <v>23.8</v>
      </c>
      <c r="AH100" s="300">
        <f t="shared" si="31"/>
        <v>23.8</v>
      </c>
      <c r="AI100" s="300">
        <f t="shared" si="31"/>
        <v>23.8</v>
      </c>
      <c r="AJ100" s="300">
        <f t="shared" si="31"/>
        <v>23.8</v>
      </c>
      <c r="AK100" s="300">
        <f t="shared" si="31"/>
        <v>23.8</v>
      </c>
      <c r="AL100" s="300">
        <f t="shared" si="31"/>
        <v>23.8</v>
      </c>
      <c r="AM100" s="300">
        <f t="shared" si="31"/>
        <v>23.8</v>
      </c>
      <c r="AN100" s="300">
        <f t="shared" si="31"/>
        <v>23.8</v>
      </c>
      <c r="AO100" s="300">
        <f t="shared" si="31"/>
        <v>23.8</v>
      </c>
      <c r="AP100" s="300">
        <f t="shared" si="31"/>
        <v>23.8</v>
      </c>
      <c r="AQ100" s="300">
        <f t="shared" si="31"/>
        <v>23.8</v>
      </c>
      <c r="AR100" s="300">
        <f t="shared" si="31"/>
        <v>23.8</v>
      </c>
      <c r="AS100" s="300">
        <f t="shared" si="31"/>
        <v>23.8</v>
      </c>
      <c r="AT100" s="300">
        <f t="shared" si="31"/>
        <v>23.8</v>
      </c>
      <c r="AU100" s="300">
        <f t="shared" si="31"/>
        <v>23.8</v>
      </c>
      <c r="AV100" s="300">
        <f t="shared" si="31"/>
        <v>23.8</v>
      </c>
      <c r="AW100" s="300">
        <f t="shared" si="31"/>
        <v>23.8</v>
      </c>
      <c r="AX100" s="300">
        <f t="shared" si="31"/>
        <v>23.8</v>
      </c>
      <c r="AY100" s="301">
        <f t="shared" si="31"/>
        <v>23.8</v>
      </c>
      <c r="AZ100" s="300">
        <f t="shared" si="31"/>
        <v>23.8</v>
      </c>
      <c r="BA100" s="234"/>
      <c r="BB100" s="235"/>
      <c r="BC100" s="236"/>
    </row>
    <row r="102" spans="1:55" ht="15.75" thickBot="1" x14ac:dyDescent="0.3">
      <c r="A102" s="70"/>
      <c r="B102" s="67" t="s">
        <v>172</v>
      </c>
      <c r="C102" s="68"/>
      <c r="D102" s="68"/>
      <c r="E102" s="68"/>
      <c r="F102" s="68"/>
      <c r="G102" s="68"/>
      <c r="H102" s="69"/>
      <c r="I102" s="69"/>
      <c r="J102" s="68"/>
      <c r="K102" s="68"/>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8"/>
      <c r="BB102" s="68"/>
      <c r="BC102" s="152"/>
    </row>
    <row r="103" spans="1:55" ht="15.75" thickBot="1" x14ac:dyDescent="0.3">
      <c r="A103" s="70"/>
      <c r="B103" s="154" t="s">
        <v>173</v>
      </c>
      <c r="C103" s="155"/>
      <c r="D103" s="155"/>
      <c r="E103" s="155"/>
      <c r="F103" s="155"/>
      <c r="G103" s="155"/>
      <c r="H103" s="156">
        <v>0</v>
      </c>
      <c r="I103" s="156">
        <v>0</v>
      </c>
      <c r="J103" s="156">
        <v>0</v>
      </c>
      <c r="K103" s="248">
        <v>0</v>
      </c>
      <c r="L103" s="303">
        <v>0</v>
      </c>
      <c r="M103" s="255">
        <f>L103</f>
        <v>0</v>
      </c>
      <c r="N103" s="255">
        <f t="shared" ref="N103:AZ103" si="32">M103</f>
        <v>0</v>
      </c>
      <c r="O103" s="255">
        <f t="shared" si="32"/>
        <v>0</v>
      </c>
      <c r="P103" s="255">
        <f t="shared" si="32"/>
        <v>0</v>
      </c>
      <c r="Q103" s="255">
        <f t="shared" si="32"/>
        <v>0</v>
      </c>
      <c r="R103" s="255">
        <f t="shared" si="32"/>
        <v>0</v>
      </c>
      <c r="S103" s="255">
        <f t="shared" si="32"/>
        <v>0</v>
      </c>
      <c r="T103" s="255">
        <f t="shared" si="32"/>
        <v>0</v>
      </c>
      <c r="U103" s="255">
        <f t="shared" si="32"/>
        <v>0</v>
      </c>
      <c r="V103" s="255">
        <f t="shared" si="32"/>
        <v>0</v>
      </c>
      <c r="W103" s="255">
        <f t="shared" si="32"/>
        <v>0</v>
      </c>
      <c r="X103" s="255">
        <f t="shared" si="32"/>
        <v>0</v>
      </c>
      <c r="Y103" s="255">
        <f t="shared" si="32"/>
        <v>0</v>
      </c>
      <c r="Z103" s="255">
        <f t="shared" si="32"/>
        <v>0</v>
      </c>
      <c r="AA103" s="255">
        <f t="shared" si="32"/>
        <v>0</v>
      </c>
      <c r="AB103" s="255">
        <f t="shared" si="32"/>
        <v>0</v>
      </c>
      <c r="AC103" s="255">
        <f t="shared" si="32"/>
        <v>0</v>
      </c>
      <c r="AD103" s="255">
        <f t="shared" si="32"/>
        <v>0</v>
      </c>
      <c r="AE103" s="255">
        <f t="shared" si="32"/>
        <v>0</v>
      </c>
      <c r="AF103" s="255">
        <f t="shared" si="32"/>
        <v>0</v>
      </c>
      <c r="AG103" s="255">
        <f t="shared" si="32"/>
        <v>0</v>
      </c>
      <c r="AH103" s="255">
        <f t="shared" si="32"/>
        <v>0</v>
      </c>
      <c r="AI103" s="255">
        <f t="shared" si="32"/>
        <v>0</v>
      </c>
      <c r="AJ103" s="255">
        <f t="shared" si="32"/>
        <v>0</v>
      </c>
      <c r="AK103" s="255">
        <f t="shared" si="32"/>
        <v>0</v>
      </c>
      <c r="AL103" s="255">
        <f t="shared" si="32"/>
        <v>0</v>
      </c>
      <c r="AM103" s="255">
        <f t="shared" si="32"/>
        <v>0</v>
      </c>
      <c r="AN103" s="255">
        <f t="shared" si="32"/>
        <v>0</v>
      </c>
      <c r="AO103" s="255">
        <f t="shared" si="32"/>
        <v>0</v>
      </c>
      <c r="AP103" s="255">
        <f t="shared" si="32"/>
        <v>0</v>
      </c>
      <c r="AQ103" s="255">
        <f t="shared" si="32"/>
        <v>0</v>
      </c>
      <c r="AR103" s="255">
        <f t="shared" si="32"/>
        <v>0</v>
      </c>
      <c r="AS103" s="255">
        <f t="shared" si="32"/>
        <v>0</v>
      </c>
      <c r="AT103" s="255">
        <f t="shared" si="32"/>
        <v>0</v>
      </c>
      <c r="AU103" s="255">
        <f t="shared" si="32"/>
        <v>0</v>
      </c>
      <c r="AV103" s="255">
        <f t="shared" si="32"/>
        <v>0</v>
      </c>
      <c r="AW103" s="255">
        <f t="shared" si="32"/>
        <v>0</v>
      </c>
      <c r="AX103" s="255">
        <f t="shared" si="32"/>
        <v>0</v>
      </c>
      <c r="AY103" s="304">
        <f t="shared" si="32"/>
        <v>0</v>
      </c>
      <c r="AZ103" s="255">
        <f t="shared" si="32"/>
        <v>0</v>
      </c>
      <c r="BA103" s="71"/>
      <c r="BB103" s="70"/>
      <c r="BC103" s="161"/>
    </row>
    <row r="104" spans="1:55" ht="15.75" thickBot="1" x14ac:dyDescent="0.3">
      <c r="A104" s="70"/>
      <c r="B104" s="154" t="s">
        <v>174</v>
      </c>
      <c r="C104" s="155"/>
      <c r="D104" s="155"/>
      <c r="E104" s="155"/>
      <c r="F104" s="155"/>
      <c r="G104" s="155"/>
      <c r="H104" s="305">
        <v>0</v>
      </c>
      <c r="I104" s="305">
        <v>0</v>
      </c>
      <c r="J104" s="305">
        <v>0</v>
      </c>
      <c r="K104" s="515">
        <v>0</v>
      </c>
      <c r="L104" s="303">
        <v>0</v>
      </c>
      <c r="M104" s="255">
        <f t="shared" ref="M104:AZ106" si="33">L104</f>
        <v>0</v>
      </c>
      <c r="N104" s="255">
        <f t="shared" si="33"/>
        <v>0</v>
      </c>
      <c r="O104" s="255">
        <f t="shared" si="33"/>
        <v>0</v>
      </c>
      <c r="P104" s="255">
        <f t="shared" si="33"/>
        <v>0</v>
      </c>
      <c r="Q104" s="255">
        <f t="shared" si="33"/>
        <v>0</v>
      </c>
      <c r="R104" s="255">
        <f t="shared" si="33"/>
        <v>0</v>
      </c>
      <c r="S104" s="255">
        <f t="shared" si="33"/>
        <v>0</v>
      </c>
      <c r="T104" s="255">
        <f t="shared" si="33"/>
        <v>0</v>
      </c>
      <c r="U104" s="255">
        <f t="shared" si="33"/>
        <v>0</v>
      </c>
      <c r="V104" s="255">
        <f t="shared" si="33"/>
        <v>0</v>
      </c>
      <c r="W104" s="255">
        <f t="shared" si="33"/>
        <v>0</v>
      </c>
      <c r="X104" s="255">
        <f t="shared" si="33"/>
        <v>0</v>
      </c>
      <c r="Y104" s="255">
        <f t="shared" si="33"/>
        <v>0</v>
      </c>
      <c r="Z104" s="255">
        <f t="shared" si="33"/>
        <v>0</v>
      </c>
      <c r="AA104" s="255">
        <f t="shared" si="33"/>
        <v>0</v>
      </c>
      <c r="AB104" s="255">
        <f t="shared" si="33"/>
        <v>0</v>
      </c>
      <c r="AC104" s="255">
        <f t="shared" si="33"/>
        <v>0</v>
      </c>
      <c r="AD104" s="255">
        <f t="shared" si="33"/>
        <v>0</v>
      </c>
      <c r="AE104" s="255">
        <f t="shared" si="33"/>
        <v>0</v>
      </c>
      <c r="AF104" s="255">
        <f t="shared" si="33"/>
        <v>0</v>
      </c>
      <c r="AG104" s="255">
        <f t="shared" si="33"/>
        <v>0</v>
      </c>
      <c r="AH104" s="255">
        <f t="shared" si="33"/>
        <v>0</v>
      </c>
      <c r="AI104" s="255">
        <f t="shared" si="33"/>
        <v>0</v>
      </c>
      <c r="AJ104" s="255">
        <f t="shared" si="33"/>
        <v>0</v>
      </c>
      <c r="AK104" s="255">
        <f t="shared" si="33"/>
        <v>0</v>
      </c>
      <c r="AL104" s="255">
        <f t="shared" si="33"/>
        <v>0</v>
      </c>
      <c r="AM104" s="255">
        <f t="shared" si="33"/>
        <v>0</v>
      </c>
      <c r="AN104" s="255">
        <f t="shared" si="33"/>
        <v>0</v>
      </c>
      <c r="AO104" s="255">
        <f t="shared" si="33"/>
        <v>0</v>
      </c>
      <c r="AP104" s="255">
        <f t="shared" si="33"/>
        <v>0</v>
      </c>
      <c r="AQ104" s="255">
        <f t="shared" si="33"/>
        <v>0</v>
      </c>
      <c r="AR104" s="255">
        <f t="shared" si="33"/>
        <v>0</v>
      </c>
      <c r="AS104" s="255">
        <f t="shared" si="33"/>
        <v>0</v>
      </c>
      <c r="AT104" s="255">
        <f t="shared" si="33"/>
        <v>0</v>
      </c>
      <c r="AU104" s="255">
        <f t="shared" si="33"/>
        <v>0</v>
      </c>
      <c r="AV104" s="255">
        <f t="shared" si="33"/>
        <v>0</v>
      </c>
      <c r="AW104" s="255">
        <f t="shared" si="33"/>
        <v>0</v>
      </c>
      <c r="AX104" s="255">
        <f t="shared" si="33"/>
        <v>0</v>
      </c>
      <c r="AY104" s="304">
        <f t="shared" si="33"/>
        <v>0</v>
      </c>
      <c r="AZ104" s="255">
        <f t="shared" si="33"/>
        <v>0</v>
      </c>
      <c r="BA104" s="71"/>
      <c r="BB104" s="256"/>
      <c r="BC104" s="163"/>
    </row>
    <row r="105" spans="1:55" ht="15.75" thickBot="1" x14ac:dyDescent="0.3">
      <c r="A105" s="70"/>
      <c r="B105" s="154" t="s">
        <v>175</v>
      </c>
      <c r="C105" s="155"/>
      <c r="D105" s="155"/>
      <c r="E105" s="155"/>
      <c r="F105" s="155"/>
      <c r="G105" s="155"/>
      <c r="H105" s="305">
        <v>0</v>
      </c>
      <c r="I105" s="305">
        <v>0</v>
      </c>
      <c r="J105" s="305">
        <v>0</v>
      </c>
      <c r="K105" s="515">
        <v>0</v>
      </c>
      <c r="L105" s="303">
        <v>0</v>
      </c>
      <c r="M105" s="255">
        <f t="shared" si="33"/>
        <v>0</v>
      </c>
      <c r="N105" s="255">
        <f t="shared" si="33"/>
        <v>0</v>
      </c>
      <c r="O105" s="255">
        <f t="shared" si="33"/>
        <v>0</v>
      </c>
      <c r="P105" s="255">
        <f t="shared" si="33"/>
        <v>0</v>
      </c>
      <c r="Q105" s="255">
        <f t="shared" si="33"/>
        <v>0</v>
      </c>
      <c r="R105" s="255">
        <f t="shared" si="33"/>
        <v>0</v>
      </c>
      <c r="S105" s="255">
        <f t="shared" si="33"/>
        <v>0</v>
      </c>
      <c r="T105" s="255">
        <f t="shared" si="33"/>
        <v>0</v>
      </c>
      <c r="U105" s="255">
        <f t="shared" si="33"/>
        <v>0</v>
      </c>
      <c r="V105" s="255">
        <f t="shared" si="33"/>
        <v>0</v>
      </c>
      <c r="W105" s="255">
        <f t="shared" si="33"/>
        <v>0</v>
      </c>
      <c r="X105" s="255">
        <f t="shared" si="33"/>
        <v>0</v>
      </c>
      <c r="Y105" s="255">
        <f t="shared" si="33"/>
        <v>0</v>
      </c>
      <c r="Z105" s="255">
        <f t="shared" si="33"/>
        <v>0</v>
      </c>
      <c r="AA105" s="255">
        <f t="shared" si="33"/>
        <v>0</v>
      </c>
      <c r="AB105" s="255">
        <f t="shared" si="33"/>
        <v>0</v>
      </c>
      <c r="AC105" s="255">
        <f t="shared" si="33"/>
        <v>0</v>
      </c>
      <c r="AD105" s="255">
        <f t="shared" si="33"/>
        <v>0</v>
      </c>
      <c r="AE105" s="255">
        <f t="shared" si="33"/>
        <v>0</v>
      </c>
      <c r="AF105" s="255">
        <f t="shared" si="33"/>
        <v>0</v>
      </c>
      <c r="AG105" s="255">
        <f t="shared" si="33"/>
        <v>0</v>
      </c>
      <c r="AH105" s="255">
        <f t="shared" si="33"/>
        <v>0</v>
      </c>
      <c r="AI105" s="255">
        <f t="shared" si="33"/>
        <v>0</v>
      </c>
      <c r="AJ105" s="255">
        <f t="shared" si="33"/>
        <v>0</v>
      </c>
      <c r="AK105" s="255">
        <f t="shared" si="33"/>
        <v>0</v>
      </c>
      <c r="AL105" s="255">
        <f t="shared" si="33"/>
        <v>0</v>
      </c>
      <c r="AM105" s="255">
        <f t="shared" si="33"/>
        <v>0</v>
      </c>
      <c r="AN105" s="255">
        <f t="shared" si="33"/>
        <v>0</v>
      </c>
      <c r="AO105" s="255">
        <f t="shared" si="33"/>
        <v>0</v>
      </c>
      <c r="AP105" s="255">
        <f t="shared" si="33"/>
        <v>0</v>
      </c>
      <c r="AQ105" s="255">
        <f t="shared" si="33"/>
        <v>0</v>
      </c>
      <c r="AR105" s="255">
        <f t="shared" si="33"/>
        <v>0</v>
      </c>
      <c r="AS105" s="255">
        <f t="shared" si="33"/>
        <v>0</v>
      </c>
      <c r="AT105" s="255">
        <f t="shared" si="33"/>
        <v>0</v>
      </c>
      <c r="AU105" s="255">
        <f t="shared" si="33"/>
        <v>0</v>
      </c>
      <c r="AV105" s="255">
        <f t="shared" si="33"/>
        <v>0</v>
      </c>
      <c r="AW105" s="255">
        <f t="shared" si="33"/>
        <v>0</v>
      </c>
      <c r="AX105" s="255">
        <f t="shared" si="33"/>
        <v>0</v>
      </c>
      <c r="AY105" s="304">
        <f t="shared" si="33"/>
        <v>0</v>
      </c>
      <c r="AZ105" s="255">
        <f t="shared" si="33"/>
        <v>0</v>
      </c>
      <c r="BA105" s="71"/>
      <c r="BB105" s="256"/>
      <c r="BC105" s="163"/>
    </row>
    <row r="106" spans="1:55" ht="15.75" thickBot="1" x14ac:dyDescent="0.3">
      <c r="A106" s="70"/>
      <c r="B106" s="187" t="s">
        <v>176</v>
      </c>
      <c r="C106" s="188"/>
      <c r="D106" s="188"/>
      <c r="E106" s="188"/>
      <c r="F106" s="188"/>
      <c r="G106" s="188"/>
      <c r="H106" s="306">
        <v>0</v>
      </c>
      <c r="I106" s="306">
        <v>0</v>
      </c>
      <c r="J106" s="306">
        <v>0</v>
      </c>
      <c r="K106" s="516">
        <v>0</v>
      </c>
      <c r="L106" s="303">
        <v>0</v>
      </c>
      <c r="M106" s="307">
        <f t="shared" si="33"/>
        <v>0</v>
      </c>
      <c r="N106" s="307">
        <f t="shared" si="33"/>
        <v>0</v>
      </c>
      <c r="O106" s="307">
        <f t="shared" si="33"/>
        <v>0</v>
      </c>
      <c r="P106" s="307">
        <f t="shared" si="33"/>
        <v>0</v>
      </c>
      <c r="Q106" s="307">
        <f t="shared" si="33"/>
        <v>0</v>
      </c>
      <c r="R106" s="307">
        <f t="shared" si="33"/>
        <v>0</v>
      </c>
      <c r="S106" s="307">
        <f t="shared" si="33"/>
        <v>0</v>
      </c>
      <c r="T106" s="307">
        <f t="shared" si="33"/>
        <v>0</v>
      </c>
      <c r="U106" s="307">
        <f t="shared" si="33"/>
        <v>0</v>
      </c>
      <c r="V106" s="307">
        <f t="shared" si="33"/>
        <v>0</v>
      </c>
      <c r="W106" s="307">
        <f t="shared" si="33"/>
        <v>0</v>
      </c>
      <c r="X106" s="307">
        <f t="shared" si="33"/>
        <v>0</v>
      </c>
      <c r="Y106" s="307">
        <f t="shared" si="33"/>
        <v>0</v>
      </c>
      <c r="Z106" s="307">
        <f t="shared" si="33"/>
        <v>0</v>
      </c>
      <c r="AA106" s="307">
        <f t="shared" si="33"/>
        <v>0</v>
      </c>
      <c r="AB106" s="307">
        <f t="shared" si="33"/>
        <v>0</v>
      </c>
      <c r="AC106" s="307">
        <f t="shared" si="33"/>
        <v>0</v>
      </c>
      <c r="AD106" s="307">
        <f t="shared" si="33"/>
        <v>0</v>
      </c>
      <c r="AE106" s="307">
        <f t="shared" si="33"/>
        <v>0</v>
      </c>
      <c r="AF106" s="307">
        <f t="shared" si="33"/>
        <v>0</v>
      </c>
      <c r="AG106" s="307">
        <f t="shared" si="33"/>
        <v>0</v>
      </c>
      <c r="AH106" s="307">
        <f t="shared" si="33"/>
        <v>0</v>
      </c>
      <c r="AI106" s="307">
        <f t="shared" si="33"/>
        <v>0</v>
      </c>
      <c r="AJ106" s="307">
        <f t="shared" si="33"/>
        <v>0</v>
      </c>
      <c r="AK106" s="307">
        <f t="shared" si="33"/>
        <v>0</v>
      </c>
      <c r="AL106" s="307">
        <f t="shared" si="33"/>
        <v>0</v>
      </c>
      <c r="AM106" s="307">
        <f t="shared" si="33"/>
        <v>0</v>
      </c>
      <c r="AN106" s="307">
        <f t="shared" si="33"/>
        <v>0</v>
      </c>
      <c r="AO106" s="307">
        <f t="shared" si="33"/>
        <v>0</v>
      </c>
      <c r="AP106" s="307">
        <f t="shared" si="33"/>
        <v>0</v>
      </c>
      <c r="AQ106" s="307">
        <f t="shared" si="33"/>
        <v>0</v>
      </c>
      <c r="AR106" s="307">
        <f t="shared" si="33"/>
        <v>0</v>
      </c>
      <c r="AS106" s="307">
        <f t="shared" si="33"/>
        <v>0</v>
      </c>
      <c r="AT106" s="307">
        <f t="shared" si="33"/>
        <v>0</v>
      </c>
      <c r="AU106" s="307">
        <f t="shared" si="33"/>
        <v>0</v>
      </c>
      <c r="AV106" s="307">
        <f t="shared" si="33"/>
        <v>0</v>
      </c>
      <c r="AW106" s="307">
        <f t="shared" si="33"/>
        <v>0</v>
      </c>
      <c r="AX106" s="307">
        <f t="shared" si="33"/>
        <v>0</v>
      </c>
      <c r="AY106" s="308">
        <f t="shared" si="33"/>
        <v>0</v>
      </c>
      <c r="AZ106" s="307">
        <f t="shared" si="33"/>
        <v>0</v>
      </c>
      <c r="BA106" s="193"/>
      <c r="BB106" s="309"/>
      <c r="BC106" s="194"/>
    </row>
    <row r="107" spans="1:55" x14ac:dyDescent="0.25">
      <c r="A107" s="70"/>
      <c r="B107" s="70"/>
      <c r="C107" s="70"/>
      <c r="D107" s="70"/>
      <c r="E107" s="70"/>
      <c r="F107" s="70"/>
      <c r="G107" s="70"/>
      <c r="H107" s="71"/>
      <c r="I107" s="71"/>
      <c r="J107" s="71"/>
      <c r="K107" s="86"/>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0"/>
      <c r="BC107" s="70"/>
    </row>
    <row r="108" spans="1:55" ht="15.75" x14ac:dyDescent="0.25">
      <c r="A108" s="70"/>
      <c r="B108" s="66" t="s">
        <v>177</v>
      </c>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row>
    <row r="109" spans="1:55" ht="15.75" thickBot="1" x14ac:dyDescent="0.3">
      <c r="A109" s="70"/>
      <c r="B109" s="67" t="s">
        <v>178</v>
      </c>
      <c r="C109" s="68"/>
      <c r="D109" s="68"/>
      <c r="E109" s="68"/>
      <c r="F109" s="68"/>
      <c r="G109" s="68"/>
      <c r="H109" s="69"/>
      <c r="I109" s="69"/>
      <c r="J109" s="68"/>
      <c r="K109" s="68"/>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8"/>
      <c r="BB109" s="68"/>
      <c r="BC109" s="152"/>
    </row>
    <row r="110" spans="1:55" ht="15.75" thickBot="1" x14ac:dyDescent="0.3">
      <c r="A110" s="70"/>
      <c r="B110" s="154" t="s">
        <v>179</v>
      </c>
      <c r="C110" s="155"/>
      <c r="D110" s="155"/>
      <c r="E110" s="155"/>
      <c r="F110" s="155"/>
      <c r="G110" s="155"/>
      <c r="H110" s="310">
        <v>2</v>
      </c>
      <c r="I110" s="311">
        <v>0</v>
      </c>
      <c r="J110" s="311">
        <v>2</v>
      </c>
      <c r="K110" s="302">
        <v>2</v>
      </c>
      <c r="L110" s="312">
        <v>0</v>
      </c>
      <c r="M110" s="313">
        <f>IFERROR(ROUND(L110/L$72*M$72,0),0)</f>
        <v>0</v>
      </c>
      <c r="N110" s="314">
        <f t="shared" ref="N110:AZ110" si="34">IFERROR(M110/M$72*N$72,0)</f>
        <v>0</v>
      </c>
      <c r="O110" s="314">
        <f t="shared" si="34"/>
        <v>0</v>
      </c>
      <c r="P110" s="314">
        <f t="shared" si="34"/>
        <v>0</v>
      </c>
      <c r="Q110" s="314">
        <f t="shared" si="34"/>
        <v>0</v>
      </c>
      <c r="R110" s="314">
        <f t="shared" si="34"/>
        <v>0</v>
      </c>
      <c r="S110" s="314">
        <f t="shared" si="34"/>
        <v>0</v>
      </c>
      <c r="T110" s="314">
        <f t="shared" si="34"/>
        <v>0</v>
      </c>
      <c r="U110" s="314">
        <f t="shared" si="34"/>
        <v>0</v>
      </c>
      <c r="V110" s="314">
        <f t="shared" si="34"/>
        <v>0</v>
      </c>
      <c r="W110" s="314">
        <f t="shared" si="34"/>
        <v>0</v>
      </c>
      <c r="X110" s="314">
        <f t="shared" si="34"/>
        <v>0</v>
      </c>
      <c r="Y110" s="314">
        <f t="shared" si="34"/>
        <v>0</v>
      </c>
      <c r="Z110" s="314">
        <f t="shared" si="34"/>
        <v>0</v>
      </c>
      <c r="AA110" s="314">
        <f t="shared" si="34"/>
        <v>0</v>
      </c>
      <c r="AB110" s="314">
        <f t="shared" si="34"/>
        <v>0</v>
      </c>
      <c r="AC110" s="314">
        <f t="shared" si="34"/>
        <v>0</v>
      </c>
      <c r="AD110" s="314">
        <f t="shared" si="34"/>
        <v>0</v>
      </c>
      <c r="AE110" s="314">
        <f t="shared" si="34"/>
        <v>0</v>
      </c>
      <c r="AF110" s="314">
        <f t="shared" si="34"/>
        <v>0</v>
      </c>
      <c r="AG110" s="314">
        <f t="shared" si="34"/>
        <v>0</v>
      </c>
      <c r="AH110" s="314">
        <f t="shared" si="34"/>
        <v>0</v>
      </c>
      <c r="AI110" s="314">
        <f t="shared" si="34"/>
        <v>0</v>
      </c>
      <c r="AJ110" s="314">
        <f t="shared" si="34"/>
        <v>0</v>
      </c>
      <c r="AK110" s="314">
        <f t="shared" si="34"/>
        <v>0</v>
      </c>
      <c r="AL110" s="314">
        <f t="shared" si="34"/>
        <v>0</v>
      </c>
      <c r="AM110" s="314">
        <f t="shared" si="34"/>
        <v>0</v>
      </c>
      <c r="AN110" s="314">
        <f t="shared" si="34"/>
        <v>0</v>
      </c>
      <c r="AO110" s="314">
        <f t="shared" si="34"/>
        <v>0</v>
      </c>
      <c r="AP110" s="314">
        <f t="shared" si="34"/>
        <v>0</v>
      </c>
      <c r="AQ110" s="314">
        <f t="shared" si="34"/>
        <v>0</v>
      </c>
      <c r="AR110" s="314">
        <f t="shared" si="34"/>
        <v>0</v>
      </c>
      <c r="AS110" s="314">
        <f t="shared" si="34"/>
        <v>0</v>
      </c>
      <c r="AT110" s="314">
        <f t="shared" si="34"/>
        <v>0</v>
      </c>
      <c r="AU110" s="314">
        <f t="shared" si="34"/>
        <v>0</v>
      </c>
      <c r="AV110" s="314">
        <f t="shared" si="34"/>
        <v>0</v>
      </c>
      <c r="AW110" s="314">
        <f t="shared" si="34"/>
        <v>0</v>
      </c>
      <c r="AX110" s="314">
        <f t="shared" si="34"/>
        <v>0</v>
      </c>
      <c r="AY110" s="315">
        <f t="shared" si="34"/>
        <v>0</v>
      </c>
      <c r="AZ110" s="314">
        <f t="shared" si="34"/>
        <v>0</v>
      </c>
      <c r="BA110" s="71"/>
      <c r="BB110" s="70"/>
      <c r="BC110" s="161"/>
    </row>
    <row r="111" spans="1:55" x14ac:dyDescent="0.25">
      <c r="A111" s="70"/>
      <c r="B111" s="226" t="s">
        <v>180</v>
      </c>
      <c r="C111" s="227"/>
      <c r="D111" s="227"/>
      <c r="E111" s="227"/>
      <c r="F111" s="227"/>
      <c r="G111" s="227"/>
      <c r="H111" s="228">
        <f t="shared" ref="H111:AZ111" si="35">IF(H$72=0, "N/A", H110/H$72)</f>
        <v>5.5555555555555558E-3</v>
      </c>
      <c r="I111" s="228">
        <f t="shared" si="35"/>
        <v>0</v>
      </c>
      <c r="J111" s="228">
        <f t="shared" si="35"/>
        <v>6.5359477124183009E-3</v>
      </c>
      <c r="K111" s="316">
        <f t="shared" si="35"/>
        <v>5.4945054945054949E-3</v>
      </c>
      <c r="L111" s="317">
        <f t="shared" si="35"/>
        <v>0</v>
      </c>
      <c r="M111" s="228">
        <f t="shared" si="35"/>
        <v>0</v>
      </c>
      <c r="N111" s="228">
        <f t="shared" si="35"/>
        <v>0</v>
      </c>
      <c r="O111" s="228">
        <f t="shared" si="35"/>
        <v>0</v>
      </c>
      <c r="P111" s="228">
        <f t="shared" si="35"/>
        <v>0</v>
      </c>
      <c r="Q111" s="228">
        <f t="shared" si="35"/>
        <v>0</v>
      </c>
      <c r="R111" s="228">
        <f t="shared" si="35"/>
        <v>0</v>
      </c>
      <c r="S111" s="228">
        <f t="shared" si="35"/>
        <v>0</v>
      </c>
      <c r="T111" s="228">
        <f t="shared" si="35"/>
        <v>0</v>
      </c>
      <c r="U111" s="228">
        <f t="shared" si="35"/>
        <v>0</v>
      </c>
      <c r="V111" s="228">
        <f t="shared" si="35"/>
        <v>0</v>
      </c>
      <c r="W111" s="228">
        <f t="shared" si="35"/>
        <v>0</v>
      </c>
      <c r="X111" s="228">
        <f t="shared" si="35"/>
        <v>0</v>
      </c>
      <c r="Y111" s="228">
        <f t="shared" si="35"/>
        <v>0</v>
      </c>
      <c r="Z111" s="228">
        <f t="shared" si="35"/>
        <v>0</v>
      </c>
      <c r="AA111" s="228">
        <f t="shared" si="35"/>
        <v>0</v>
      </c>
      <c r="AB111" s="228">
        <f t="shared" si="35"/>
        <v>0</v>
      </c>
      <c r="AC111" s="228">
        <f t="shared" si="35"/>
        <v>0</v>
      </c>
      <c r="AD111" s="228">
        <f t="shared" si="35"/>
        <v>0</v>
      </c>
      <c r="AE111" s="228">
        <f t="shared" si="35"/>
        <v>0</v>
      </c>
      <c r="AF111" s="228">
        <f t="shared" si="35"/>
        <v>0</v>
      </c>
      <c r="AG111" s="228">
        <f t="shared" si="35"/>
        <v>0</v>
      </c>
      <c r="AH111" s="228">
        <f t="shared" si="35"/>
        <v>0</v>
      </c>
      <c r="AI111" s="228">
        <f t="shared" si="35"/>
        <v>0</v>
      </c>
      <c r="AJ111" s="228">
        <f t="shared" si="35"/>
        <v>0</v>
      </c>
      <c r="AK111" s="228">
        <f t="shared" si="35"/>
        <v>0</v>
      </c>
      <c r="AL111" s="228">
        <f t="shared" si="35"/>
        <v>0</v>
      </c>
      <c r="AM111" s="228">
        <f t="shared" si="35"/>
        <v>0</v>
      </c>
      <c r="AN111" s="228">
        <f t="shared" si="35"/>
        <v>0</v>
      </c>
      <c r="AO111" s="228">
        <f t="shared" si="35"/>
        <v>0</v>
      </c>
      <c r="AP111" s="228">
        <f t="shared" si="35"/>
        <v>0</v>
      </c>
      <c r="AQ111" s="228">
        <f t="shared" si="35"/>
        <v>0</v>
      </c>
      <c r="AR111" s="228">
        <f t="shared" si="35"/>
        <v>0</v>
      </c>
      <c r="AS111" s="228">
        <f t="shared" si="35"/>
        <v>0</v>
      </c>
      <c r="AT111" s="228">
        <f t="shared" si="35"/>
        <v>0</v>
      </c>
      <c r="AU111" s="228">
        <f t="shared" si="35"/>
        <v>0</v>
      </c>
      <c r="AV111" s="228">
        <f t="shared" si="35"/>
        <v>0</v>
      </c>
      <c r="AW111" s="228">
        <f t="shared" si="35"/>
        <v>0</v>
      </c>
      <c r="AX111" s="228">
        <f t="shared" si="35"/>
        <v>0</v>
      </c>
      <c r="AY111" s="318">
        <f t="shared" si="35"/>
        <v>0</v>
      </c>
      <c r="AZ111" s="228">
        <f t="shared" si="35"/>
        <v>0</v>
      </c>
      <c r="BA111" s="234"/>
      <c r="BB111" s="319"/>
      <c r="BC111" s="236"/>
    </row>
    <row r="112" spans="1:55" x14ac:dyDescent="0.25">
      <c r="A112" s="70"/>
      <c r="B112" s="70"/>
      <c r="C112" s="70"/>
      <c r="D112" s="70"/>
      <c r="E112" s="70"/>
      <c r="F112" s="70"/>
      <c r="G112" s="70"/>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0"/>
      <c r="BC112" s="70"/>
    </row>
    <row r="113" spans="1:55" ht="15.75" x14ac:dyDescent="0.25">
      <c r="A113" s="70"/>
      <c r="B113" s="66" t="s">
        <v>181</v>
      </c>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row>
    <row r="114" spans="1:55" x14ac:dyDescent="0.25">
      <c r="A114" s="70"/>
      <c r="B114" s="320" t="s">
        <v>181</v>
      </c>
      <c r="C114" s="321"/>
      <c r="D114" s="321"/>
      <c r="E114" s="321"/>
      <c r="F114" s="321"/>
      <c r="G114" s="321"/>
      <c r="H114" s="322">
        <v>27</v>
      </c>
      <c r="I114" s="322">
        <v>24</v>
      </c>
      <c r="J114" s="322">
        <v>31</v>
      </c>
      <c r="K114" s="323">
        <v>30</v>
      </c>
      <c r="L114" s="324">
        <v>30</v>
      </c>
      <c r="M114" s="325">
        <f>IFERROR(ROUND(L114/L$72*M$72,0),0)</f>
        <v>30</v>
      </c>
      <c r="N114" s="325">
        <f t="shared" ref="N114:AZ114" si="36">IFERROR(ROUND(M114/M$72*N$72,0),0)</f>
        <v>30</v>
      </c>
      <c r="O114" s="325">
        <f t="shared" si="36"/>
        <v>30</v>
      </c>
      <c r="P114" s="325">
        <f t="shared" si="36"/>
        <v>30</v>
      </c>
      <c r="Q114" s="325">
        <f t="shared" si="36"/>
        <v>30</v>
      </c>
      <c r="R114" s="325">
        <f t="shared" si="36"/>
        <v>30</v>
      </c>
      <c r="S114" s="325">
        <f t="shared" si="36"/>
        <v>30</v>
      </c>
      <c r="T114" s="325">
        <f t="shared" si="36"/>
        <v>30</v>
      </c>
      <c r="U114" s="325">
        <f t="shared" si="36"/>
        <v>30</v>
      </c>
      <c r="V114" s="325">
        <f t="shared" si="36"/>
        <v>30</v>
      </c>
      <c r="W114" s="325">
        <f t="shared" si="36"/>
        <v>30</v>
      </c>
      <c r="X114" s="325">
        <f t="shared" si="36"/>
        <v>30</v>
      </c>
      <c r="Y114" s="325">
        <f t="shared" si="36"/>
        <v>30</v>
      </c>
      <c r="Z114" s="325">
        <f t="shared" si="36"/>
        <v>30</v>
      </c>
      <c r="AA114" s="325">
        <f t="shared" si="36"/>
        <v>30</v>
      </c>
      <c r="AB114" s="325">
        <f t="shared" si="36"/>
        <v>30</v>
      </c>
      <c r="AC114" s="325">
        <f t="shared" si="36"/>
        <v>30</v>
      </c>
      <c r="AD114" s="325">
        <f t="shared" si="36"/>
        <v>30</v>
      </c>
      <c r="AE114" s="325">
        <f t="shared" si="36"/>
        <v>30</v>
      </c>
      <c r="AF114" s="325">
        <f t="shared" si="36"/>
        <v>30</v>
      </c>
      <c r="AG114" s="325">
        <f t="shared" si="36"/>
        <v>30</v>
      </c>
      <c r="AH114" s="325">
        <f t="shared" si="36"/>
        <v>30</v>
      </c>
      <c r="AI114" s="325">
        <f t="shared" si="36"/>
        <v>30</v>
      </c>
      <c r="AJ114" s="325">
        <f t="shared" si="36"/>
        <v>30</v>
      </c>
      <c r="AK114" s="325">
        <f t="shared" si="36"/>
        <v>30</v>
      </c>
      <c r="AL114" s="325">
        <f t="shared" si="36"/>
        <v>30</v>
      </c>
      <c r="AM114" s="325">
        <f t="shared" si="36"/>
        <v>30</v>
      </c>
      <c r="AN114" s="325">
        <f t="shared" si="36"/>
        <v>30</v>
      </c>
      <c r="AO114" s="325">
        <f t="shared" si="36"/>
        <v>30</v>
      </c>
      <c r="AP114" s="325">
        <f t="shared" si="36"/>
        <v>30</v>
      </c>
      <c r="AQ114" s="325">
        <f t="shared" si="36"/>
        <v>30</v>
      </c>
      <c r="AR114" s="325">
        <f t="shared" si="36"/>
        <v>30</v>
      </c>
      <c r="AS114" s="325">
        <f t="shared" si="36"/>
        <v>30</v>
      </c>
      <c r="AT114" s="325">
        <f t="shared" si="36"/>
        <v>30</v>
      </c>
      <c r="AU114" s="325">
        <f t="shared" si="36"/>
        <v>30</v>
      </c>
      <c r="AV114" s="325">
        <f t="shared" si="36"/>
        <v>30</v>
      </c>
      <c r="AW114" s="325">
        <f t="shared" si="36"/>
        <v>30</v>
      </c>
      <c r="AX114" s="325">
        <f t="shared" si="36"/>
        <v>30</v>
      </c>
      <c r="AY114" s="326">
        <f t="shared" si="36"/>
        <v>30</v>
      </c>
      <c r="AZ114" s="325">
        <f t="shared" si="36"/>
        <v>30</v>
      </c>
      <c r="BA114" s="327"/>
      <c r="BB114" s="328"/>
      <c r="BC114" s="329"/>
    </row>
    <row r="115" spans="1:55" x14ac:dyDescent="0.25">
      <c r="A115" s="70"/>
      <c r="B115" s="70"/>
      <c r="C115" s="70"/>
      <c r="D115" s="70"/>
      <c r="E115" s="70"/>
      <c r="F115" s="70"/>
      <c r="G115" s="70"/>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0"/>
      <c r="BC115" s="70"/>
    </row>
    <row r="116" spans="1:55" x14ac:dyDescent="0.25">
      <c r="A116" s="70"/>
      <c r="B116" s="494" t="s">
        <v>182</v>
      </c>
      <c r="C116" s="495"/>
      <c r="D116" s="495"/>
      <c r="E116" s="495"/>
      <c r="F116" s="495"/>
      <c r="G116" s="495"/>
      <c r="H116" s="496"/>
      <c r="I116" s="496"/>
      <c r="J116" s="497"/>
      <c r="K116" s="495"/>
      <c r="L116" s="496"/>
      <c r="M116" s="496"/>
      <c r="N116" s="496"/>
      <c r="O116" s="496"/>
      <c r="P116" s="496"/>
      <c r="Q116" s="496"/>
      <c r="R116" s="496"/>
      <c r="S116" s="496"/>
      <c r="T116" s="496"/>
      <c r="U116" s="496"/>
      <c r="V116" s="496"/>
      <c r="W116" s="496"/>
      <c r="X116" s="496"/>
      <c r="Y116" s="496"/>
      <c r="Z116" s="496"/>
      <c r="AA116" s="496"/>
      <c r="AB116" s="496"/>
      <c r="AC116" s="496"/>
      <c r="AD116" s="496"/>
      <c r="AE116" s="496"/>
      <c r="AF116" s="496"/>
      <c r="AG116" s="496"/>
      <c r="AH116" s="496"/>
      <c r="AI116" s="496"/>
      <c r="AJ116" s="496"/>
      <c r="AK116" s="496"/>
      <c r="AL116" s="496"/>
      <c r="AM116" s="496"/>
      <c r="AN116" s="496"/>
      <c r="AO116" s="496"/>
      <c r="AP116" s="496"/>
      <c r="AQ116" s="496"/>
      <c r="AR116" s="496"/>
      <c r="AS116" s="496"/>
      <c r="AT116" s="496"/>
      <c r="AU116" s="496"/>
      <c r="AV116" s="496"/>
      <c r="AW116" s="496"/>
      <c r="AX116" s="496"/>
      <c r="AY116" s="496"/>
      <c r="AZ116" s="496"/>
      <c r="BA116" s="497"/>
      <c r="BB116" s="495"/>
      <c r="BC116" s="498"/>
    </row>
    <row r="117" spans="1:55" x14ac:dyDescent="0.25">
      <c r="A117" s="70"/>
      <c r="B117" s="173" t="s">
        <v>183</v>
      </c>
      <c r="C117" s="174"/>
      <c r="D117" s="174"/>
      <c r="E117" s="174"/>
      <c r="F117" s="174"/>
      <c r="G117" s="174"/>
      <c r="H117" s="330">
        <v>3</v>
      </c>
      <c r="I117" s="330">
        <v>0</v>
      </c>
      <c r="J117" s="330">
        <v>3</v>
      </c>
      <c r="K117" s="331">
        <v>1</v>
      </c>
      <c r="L117" s="332">
        <v>1</v>
      </c>
      <c r="M117" s="333">
        <f>IFERROR(L117/L$72*M$72,0)</f>
        <v>1</v>
      </c>
      <c r="N117" s="333">
        <f t="shared" ref="N117:AZ117" si="37">IFERROR(M117/M$72*N$72,0)</f>
        <v>1</v>
      </c>
      <c r="O117" s="333">
        <f t="shared" si="37"/>
        <v>1</v>
      </c>
      <c r="P117" s="333">
        <f t="shared" si="37"/>
        <v>1</v>
      </c>
      <c r="Q117" s="334">
        <f t="shared" si="37"/>
        <v>1</v>
      </c>
      <c r="R117" s="334">
        <f t="shared" si="37"/>
        <v>1</v>
      </c>
      <c r="S117" s="334">
        <f t="shared" si="37"/>
        <v>1</v>
      </c>
      <c r="T117" s="334">
        <f t="shared" si="37"/>
        <v>1</v>
      </c>
      <c r="U117" s="334">
        <f t="shared" si="37"/>
        <v>1</v>
      </c>
      <c r="V117" s="334">
        <f t="shared" si="37"/>
        <v>1</v>
      </c>
      <c r="W117" s="334">
        <f t="shared" si="37"/>
        <v>1</v>
      </c>
      <c r="X117" s="334">
        <f t="shared" si="37"/>
        <v>1</v>
      </c>
      <c r="Y117" s="334">
        <f t="shared" si="37"/>
        <v>1</v>
      </c>
      <c r="Z117" s="334">
        <f t="shared" si="37"/>
        <v>1</v>
      </c>
      <c r="AA117" s="334">
        <f t="shared" si="37"/>
        <v>1</v>
      </c>
      <c r="AB117" s="334">
        <f t="shared" si="37"/>
        <v>1</v>
      </c>
      <c r="AC117" s="334">
        <f t="shared" si="37"/>
        <v>1</v>
      </c>
      <c r="AD117" s="334">
        <f t="shared" si="37"/>
        <v>1</v>
      </c>
      <c r="AE117" s="334">
        <f t="shared" si="37"/>
        <v>1</v>
      </c>
      <c r="AF117" s="334">
        <f t="shared" si="37"/>
        <v>1</v>
      </c>
      <c r="AG117" s="334">
        <f t="shared" si="37"/>
        <v>1</v>
      </c>
      <c r="AH117" s="334">
        <f t="shared" si="37"/>
        <v>1</v>
      </c>
      <c r="AI117" s="334">
        <f t="shared" si="37"/>
        <v>1</v>
      </c>
      <c r="AJ117" s="334">
        <f t="shared" si="37"/>
        <v>1</v>
      </c>
      <c r="AK117" s="334">
        <f t="shared" si="37"/>
        <v>1</v>
      </c>
      <c r="AL117" s="334">
        <f t="shared" si="37"/>
        <v>1</v>
      </c>
      <c r="AM117" s="334">
        <f t="shared" si="37"/>
        <v>1</v>
      </c>
      <c r="AN117" s="334">
        <f t="shared" si="37"/>
        <v>1</v>
      </c>
      <c r="AO117" s="334">
        <f t="shared" si="37"/>
        <v>1</v>
      </c>
      <c r="AP117" s="334">
        <f t="shared" si="37"/>
        <v>1</v>
      </c>
      <c r="AQ117" s="334">
        <f t="shared" si="37"/>
        <v>1</v>
      </c>
      <c r="AR117" s="334">
        <f t="shared" si="37"/>
        <v>1</v>
      </c>
      <c r="AS117" s="334">
        <f t="shared" si="37"/>
        <v>1</v>
      </c>
      <c r="AT117" s="334">
        <f t="shared" si="37"/>
        <v>1</v>
      </c>
      <c r="AU117" s="334">
        <f t="shared" si="37"/>
        <v>1</v>
      </c>
      <c r="AV117" s="334">
        <f t="shared" si="37"/>
        <v>1</v>
      </c>
      <c r="AW117" s="334">
        <f t="shared" si="37"/>
        <v>1</v>
      </c>
      <c r="AX117" s="334">
        <f t="shared" si="37"/>
        <v>1</v>
      </c>
      <c r="AY117" s="335">
        <f t="shared" si="37"/>
        <v>1</v>
      </c>
      <c r="AZ117" s="334">
        <f t="shared" si="37"/>
        <v>1</v>
      </c>
      <c r="BA117" s="180"/>
      <c r="BB117" s="336"/>
      <c r="BC117" s="182"/>
    </row>
    <row r="118" spans="1:55" x14ac:dyDescent="0.25">
      <c r="A118" s="70"/>
      <c r="B118" s="154" t="s">
        <v>184</v>
      </c>
      <c r="C118" s="155"/>
      <c r="D118" s="155"/>
      <c r="E118" s="155"/>
      <c r="F118" s="155"/>
      <c r="G118" s="155"/>
      <c r="H118" s="305">
        <v>4</v>
      </c>
      <c r="I118" s="305">
        <v>2</v>
      </c>
      <c r="J118" s="305">
        <v>6</v>
      </c>
      <c r="K118" s="337">
        <v>4</v>
      </c>
      <c r="L118" s="338">
        <v>2</v>
      </c>
      <c r="M118" s="339">
        <f t="shared" ref="M118:AZ120" si="38">IFERROR(L118/L$72*M$72,0)</f>
        <v>2</v>
      </c>
      <c r="N118" s="339">
        <f t="shared" si="38"/>
        <v>2</v>
      </c>
      <c r="O118" s="339">
        <f t="shared" si="38"/>
        <v>2</v>
      </c>
      <c r="P118" s="339">
        <f t="shared" si="38"/>
        <v>2</v>
      </c>
      <c r="Q118" s="255">
        <f t="shared" si="38"/>
        <v>2</v>
      </c>
      <c r="R118" s="255">
        <f t="shared" si="38"/>
        <v>2</v>
      </c>
      <c r="S118" s="255">
        <f t="shared" si="38"/>
        <v>2</v>
      </c>
      <c r="T118" s="255">
        <f t="shared" si="38"/>
        <v>2</v>
      </c>
      <c r="U118" s="255">
        <f t="shared" si="38"/>
        <v>2</v>
      </c>
      <c r="V118" s="255">
        <f t="shared" si="38"/>
        <v>2</v>
      </c>
      <c r="W118" s="255">
        <f t="shared" si="38"/>
        <v>2</v>
      </c>
      <c r="X118" s="255">
        <f t="shared" si="38"/>
        <v>2</v>
      </c>
      <c r="Y118" s="255">
        <f t="shared" si="38"/>
        <v>2</v>
      </c>
      <c r="Z118" s="255">
        <f t="shared" si="38"/>
        <v>2</v>
      </c>
      <c r="AA118" s="255">
        <f t="shared" si="38"/>
        <v>2</v>
      </c>
      <c r="AB118" s="255">
        <f t="shared" si="38"/>
        <v>2</v>
      </c>
      <c r="AC118" s="255">
        <f t="shared" si="38"/>
        <v>2</v>
      </c>
      <c r="AD118" s="255">
        <f t="shared" si="38"/>
        <v>2</v>
      </c>
      <c r="AE118" s="255">
        <f t="shared" si="38"/>
        <v>2</v>
      </c>
      <c r="AF118" s="255">
        <f t="shared" si="38"/>
        <v>2</v>
      </c>
      <c r="AG118" s="255">
        <f t="shared" si="38"/>
        <v>2</v>
      </c>
      <c r="AH118" s="255">
        <f t="shared" si="38"/>
        <v>2</v>
      </c>
      <c r="AI118" s="255">
        <f t="shared" si="38"/>
        <v>2</v>
      </c>
      <c r="AJ118" s="255">
        <f t="shared" si="38"/>
        <v>2</v>
      </c>
      <c r="AK118" s="255">
        <f t="shared" si="38"/>
        <v>2</v>
      </c>
      <c r="AL118" s="255">
        <f t="shared" si="38"/>
        <v>2</v>
      </c>
      <c r="AM118" s="255">
        <f t="shared" si="38"/>
        <v>2</v>
      </c>
      <c r="AN118" s="255">
        <f t="shared" si="38"/>
        <v>2</v>
      </c>
      <c r="AO118" s="255">
        <f t="shared" si="38"/>
        <v>2</v>
      </c>
      <c r="AP118" s="255">
        <f t="shared" si="38"/>
        <v>2</v>
      </c>
      <c r="AQ118" s="255">
        <f t="shared" si="38"/>
        <v>2</v>
      </c>
      <c r="AR118" s="255">
        <f t="shared" si="38"/>
        <v>2</v>
      </c>
      <c r="AS118" s="255">
        <f t="shared" si="38"/>
        <v>2</v>
      </c>
      <c r="AT118" s="255">
        <f t="shared" si="38"/>
        <v>2</v>
      </c>
      <c r="AU118" s="255">
        <f t="shared" si="38"/>
        <v>2</v>
      </c>
      <c r="AV118" s="255">
        <f t="shared" si="38"/>
        <v>2</v>
      </c>
      <c r="AW118" s="255">
        <f t="shared" si="38"/>
        <v>2</v>
      </c>
      <c r="AX118" s="255">
        <f t="shared" si="38"/>
        <v>2</v>
      </c>
      <c r="AY118" s="304">
        <f t="shared" si="38"/>
        <v>2</v>
      </c>
      <c r="AZ118" s="255">
        <f t="shared" si="38"/>
        <v>2</v>
      </c>
      <c r="BA118" s="71"/>
      <c r="BB118" s="256"/>
      <c r="BC118" s="163"/>
    </row>
    <row r="119" spans="1:55" x14ac:dyDescent="0.25">
      <c r="A119" s="70"/>
      <c r="B119" s="154" t="s">
        <v>185</v>
      </c>
      <c r="C119" s="155"/>
      <c r="D119" s="155"/>
      <c r="E119" s="155"/>
      <c r="F119" s="155"/>
      <c r="G119" s="155"/>
      <c r="H119" s="305">
        <v>7</v>
      </c>
      <c r="I119" s="305">
        <v>4</v>
      </c>
      <c r="J119" s="305">
        <v>2</v>
      </c>
      <c r="K119" s="337">
        <v>1</v>
      </c>
      <c r="L119" s="338">
        <v>2</v>
      </c>
      <c r="M119" s="339">
        <f t="shared" si="38"/>
        <v>2</v>
      </c>
      <c r="N119" s="339">
        <f t="shared" si="38"/>
        <v>2</v>
      </c>
      <c r="O119" s="339">
        <f t="shared" si="38"/>
        <v>2</v>
      </c>
      <c r="P119" s="339">
        <f t="shared" si="38"/>
        <v>2</v>
      </c>
      <c r="Q119" s="255">
        <f t="shared" si="38"/>
        <v>2</v>
      </c>
      <c r="R119" s="255">
        <f t="shared" si="38"/>
        <v>2</v>
      </c>
      <c r="S119" s="255">
        <f t="shared" si="38"/>
        <v>2</v>
      </c>
      <c r="T119" s="255">
        <f t="shared" si="38"/>
        <v>2</v>
      </c>
      <c r="U119" s="255">
        <f t="shared" si="38"/>
        <v>2</v>
      </c>
      <c r="V119" s="255">
        <f t="shared" si="38"/>
        <v>2</v>
      </c>
      <c r="W119" s="255">
        <f t="shared" si="38"/>
        <v>2</v>
      </c>
      <c r="X119" s="255">
        <f t="shared" si="38"/>
        <v>2</v>
      </c>
      <c r="Y119" s="255">
        <f t="shared" si="38"/>
        <v>2</v>
      </c>
      <c r="Z119" s="255">
        <f t="shared" si="38"/>
        <v>2</v>
      </c>
      <c r="AA119" s="255">
        <f t="shared" si="38"/>
        <v>2</v>
      </c>
      <c r="AB119" s="255">
        <f t="shared" si="38"/>
        <v>2</v>
      </c>
      <c r="AC119" s="255">
        <f t="shared" si="38"/>
        <v>2</v>
      </c>
      <c r="AD119" s="255">
        <f t="shared" si="38"/>
        <v>2</v>
      </c>
      <c r="AE119" s="255">
        <f t="shared" si="38"/>
        <v>2</v>
      </c>
      <c r="AF119" s="255">
        <f t="shared" si="38"/>
        <v>2</v>
      </c>
      <c r="AG119" s="255">
        <f t="shared" si="38"/>
        <v>2</v>
      </c>
      <c r="AH119" s="255">
        <f t="shared" si="38"/>
        <v>2</v>
      </c>
      <c r="AI119" s="255">
        <f t="shared" si="38"/>
        <v>2</v>
      </c>
      <c r="AJ119" s="255">
        <f t="shared" si="38"/>
        <v>2</v>
      </c>
      <c r="AK119" s="255">
        <f t="shared" si="38"/>
        <v>2</v>
      </c>
      <c r="AL119" s="255">
        <f t="shared" si="38"/>
        <v>2</v>
      </c>
      <c r="AM119" s="255">
        <f t="shared" si="38"/>
        <v>2</v>
      </c>
      <c r="AN119" s="255">
        <f t="shared" si="38"/>
        <v>2</v>
      </c>
      <c r="AO119" s="255">
        <f t="shared" si="38"/>
        <v>2</v>
      </c>
      <c r="AP119" s="255">
        <f t="shared" si="38"/>
        <v>2</v>
      </c>
      <c r="AQ119" s="255">
        <f t="shared" si="38"/>
        <v>2</v>
      </c>
      <c r="AR119" s="255">
        <f t="shared" si="38"/>
        <v>2</v>
      </c>
      <c r="AS119" s="255">
        <f t="shared" si="38"/>
        <v>2</v>
      </c>
      <c r="AT119" s="255">
        <f t="shared" si="38"/>
        <v>2</v>
      </c>
      <c r="AU119" s="255">
        <f t="shared" si="38"/>
        <v>2</v>
      </c>
      <c r="AV119" s="255">
        <f t="shared" si="38"/>
        <v>2</v>
      </c>
      <c r="AW119" s="255">
        <f t="shared" si="38"/>
        <v>2</v>
      </c>
      <c r="AX119" s="255">
        <f t="shared" si="38"/>
        <v>2</v>
      </c>
      <c r="AY119" s="304">
        <f t="shared" si="38"/>
        <v>2</v>
      </c>
      <c r="AZ119" s="255">
        <f t="shared" si="38"/>
        <v>2</v>
      </c>
      <c r="BA119" s="71"/>
      <c r="BB119" s="256"/>
      <c r="BC119" s="163"/>
    </row>
    <row r="120" spans="1:55" x14ac:dyDescent="0.25">
      <c r="A120" s="70"/>
      <c r="B120" s="187" t="s">
        <v>186</v>
      </c>
      <c r="C120" s="188"/>
      <c r="D120" s="188"/>
      <c r="E120" s="188"/>
      <c r="F120" s="188"/>
      <c r="G120" s="188"/>
      <c r="H120" s="306">
        <v>2</v>
      </c>
      <c r="I120" s="306">
        <v>7</v>
      </c>
      <c r="J120" s="306">
        <v>3</v>
      </c>
      <c r="K120" s="340">
        <v>3</v>
      </c>
      <c r="L120" s="341">
        <v>2</v>
      </c>
      <c r="M120" s="342">
        <f t="shared" si="38"/>
        <v>2</v>
      </c>
      <c r="N120" s="342">
        <f t="shared" si="38"/>
        <v>2</v>
      </c>
      <c r="O120" s="342">
        <f t="shared" si="38"/>
        <v>2</v>
      </c>
      <c r="P120" s="342">
        <f t="shared" si="38"/>
        <v>2</v>
      </c>
      <c r="Q120" s="307">
        <f t="shared" si="38"/>
        <v>2</v>
      </c>
      <c r="R120" s="307">
        <f t="shared" si="38"/>
        <v>2</v>
      </c>
      <c r="S120" s="307">
        <f t="shared" si="38"/>
        <v>2</v>
      </c>
      <c r="T120" s="307">
        <f t="shared" si="38"/>
        <v>2</v>
      </c>
      <c r="U120" s="307">
        <f t="shared" si="38"/>
        <v>2</v>
      </c>
      <c r="V120" s="307">
        <f t="shared" si="38"/>
        <v>2</v>
      </c>
      <c r="W120" s="307">
        <f t="shared" si="38"/>
        <v>2</v>
      </c>
      <c r="X120" s="307">
        <f t="shared" si="38"/>
        <v>2</v>
      </c>
      <c r="Y120" s="307">
        <f t="shared" si="38"/>
        <v>2</v>
      </c>
      <c r="Z120" s="307">
        <f t="shared" si="38"/>
        <v>2</v>
      </c>
      <c r="AA120" s="307">
        <f t="shared" si="38"/>
        <v>2</v>
      </c>
      <c r="AB120" s="307">
        <f t="shared" si="38"/>
        <v>2</v>
      </c>
      <c r="AC120" s="307">
        <f t="shared" si="38"/>
        <v>2</v>
      </c>
      <c r="AD120" s="307">
        <f t="shared" si="38"/>
        <v>2</v>
      </c>
      <c r="AE120" s="307">
        <f t="shared" si="38"/>
        <v>2</v>
      </c>
      <c r="AF120" s="307">
        <f t="shared" si="38"/>
        <v>2</v>
      </c>
      <c r="AG120" s="307">
        <f t="shared" si="38"/>
        <v>2</v>
      </c>
      <c r="AH120" s="307">
        <f t="shared" si="38"/>
        <v>2</v>
      </c>
      <c r="AI120" s="307">
        <f t="shared" si="38"/>
        <v>2</v>
      </c>
      <c r="AJ120" s="307">
        <f t="shared" si="38"/>
        <v>2</v>
      </c>
      <c r="AK120" s="307">
        <f t="shared" si="38"/>
        <v>2</v>
      </c>
      <c r="AL120" s="307">
        <f t="shared" si="38"/>
        <v>2</v>
      </c>
      <c r="AM120" s="307">
        <f t="shared" si="38"/>
        <v>2</v>
      </c>
      <c r="AN120" s="307">
        <f t="shared" si="38"/>
        <v>2</v>
      </c>
      <c r="AO120" s="307">
        <f t="shared" si="38"/>
        <v>2</v>
      </c>
      <c r="AP120" s="307">
        <f t="shared" si="38"/>
        <v>2</v>
      </c>
      <c r="AQ120" s="307">
        <f t="shared" si="38"/>
        <v>2</v>
      </c>
      <c r="AR120" s="307">
        <f t="shared" si="38"/>
        <v>2</v>
      </c>
      <c r="AS120" s="307">
        <f t="shared" si="38"/>
        <v>2</v>
      </c>
      <c r="AT120" s="307">
        <f t="shared" si="38"/>
        <v>2</v>
      </c>
      <c r="AU120" s="307">
        <f t="shared" si="38"/>
        <v>2</v>
      </c>
      <c r="AV120" s="307">
        <f t="shared" si="38"/>
        <v>2</v>
      </c>
      <c r="AW120" s="307">
        <f t="shared" si="38"/>
        <v>2</v>
      </c>
      <c r="AX120" s="307">
        <f t="shared" si="38"/>
        <v>2</v>
      </c>
      <c r="AY120" s="308">
        <f t="shared" si="38"/>
        <v>2</v>
      </c>
      <c r="AZ120" s="307">
        <f t="shared" si="38"/>
        <v>2</v>
      </c>
      <c r="BA120" s="193"/>
      <c r="BB120" s="309"/>
      <c r="BC120" s="194"/>
    </row>
    <row r="121" spans="1:55" x14ac:dyDescent="0.25">
      <c r="A121" s="70"/>
      <c r="B121" s="70"/>
      <c r="C121" s="70"/>
      <c r="D121" s="70"/>
      <c r="E121" s="70"/>
      <c r="F121" s="70"/>
      <c r="G121" s="70"/>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0"/>
      <c r="BC121" s="70"/>
    </row>
    <row r="122" spans="1:55" x14ac:dyDescent="0.25">
      <c r="A122" s="70"/>
      <c r="B122" s="494" t="s">
        <v>68</v>
      </c>
      <c r="C122" s="495"/>
      <c r="D122" s="495"/>
      <c r="E122" s="495"/>
      <c r="F122" s="495"/>
      <c r="G122" s="495"/>
      <c r="H122" s="496"/>
      <c r="I122" s="496"/>
      <c r="J122" s="497"/>
      <c r="K122" s="495"/>
      <c r="L122" s="496"/>
      <c r="M122" s="496"/>
      <c r="N122" s="496"/>
      <c r="O122" s="496"/>
      <c r="P122" s="496"/>
      <c r="Q122" s="496"/>
      <c r="R122" s="496"/>
      <c r="S122" s="496"/>
      <c r="T122" s="496"/>
      <c r="U122" s="496"/>
      <c r="V122" s="496"/>
      <c r="W122" s="496"/>
      <c r="X122" s="496"/>
      <c r="Y122" s="496"/>
      <c r="Z122" s="496"/>
      <c r="AA122" s="496"/>
      <c r="AB122" s="496"/>
      <c r="AC122" s="496"/>
      <c r="AD122" s="496"/>
      <c r="AE122" s="496"/>
      <c r="AF122" s="496"/>
      <c r="AG122" s="496"/>
      <c r="AH122" s="496"/>
      <c r="AI122" s="496"/>
      <c r="AJ122" s="496"/>
      <c r="AK122" s="496"/>
      <c r="AL122" s="496"/>
      <c r="AM122" s="496"/>
      <c r="AN122" s="496"/>
      <c r="AO122" s="496"/>
      <c r="AP122" s="496"/>
      <c r="AQ122" s="496"/>
      <c r="AR122" s="496"/>
      <c r="AS122" s="496"/>
      <c r="AT122" s="496"/>
      <c r="AU122" s="496"/>
      <c r="AV122" s="496"/>
      <c r="AW122" s="496"/>
      <c r="AX122" s="496"/>
      <c r="AY122" s="496"/>
      <c r="AZ122" s="496"/>
      <c r="BA122" s="497"/>
      <c r="BB122" s="495"/>
      <c r="BC122" s="498"/>
    </row>
    <row r="123" spans="1:55" x14ac:dyDescent="0.25">
      <c r="A123" s="70"/>
      <c r="B123" s="320" t="s">
        <v>187</v>
      </c>
      <c r="C123" s="321"/>
      <c r="D123" s="321"/>
      <c r="E123" s="321"/>
      <c r="F123" s="321"/>
      <c r="G123" s="321"/>
      <c r="H123" s="343">
        <v>0</v>
      </c>
      <c r="I123" s="344">
        <v>0</v>
      </c>
      <c r="J123" s="344">
        <v>0</v>
      </c>
      <c r="K123" s="345">
        <v>0</v>
      </c>
      <c r="L123" s="346">
        <f>K123/K$72*L$72</f>
        <v>0</v>
      </c>
      <c r="M123" s="347">
        <f>IFERROR(L123/L$72*M$72,0)</f>
        <v>0</v>
      </c>
      <c r="N123" s="347">
        <f t="shared" ref="N123:AZ123" si="39">IFERROR(M123/M$72*N$72,0)</f>
        <v>0</v>
      </c>
      <c r="O123" s="347">
        <f t="shared" si="39"/>
        <v>0</v>
      </c>
      <c r="P123" s="347">
        <f t="shared" si="39"/>
        <v>0</v>
      </c>
      <c r="Q123" s="325">
        <f t="shared" si="39"/>
        <v>0</v>
      </c>
      <c r="R123" s="325">
        <f t="shared" si="39"/>
        <v>0</v>
      </c>
      <c r="S123" s="325">
        <f t="shared" si="39"/>
        <v>0</v>
      </c>
      <c r="T123" s="325">
        <f t="shared" si="39"/>
        <v>0</v>
      </c>
      <c r="U123" s="325">
        <f t="shared" si="39"/>
        <v>0</v>
      </c>
      <c r="V123" s="325">
        <f t="shared" si="39"/>
        <v>0</v>
      </c>
      <c r="W123" s="325">
        <f t="shared" si="39"/>
        <v>0</v>
      </c>
      <c r="X123" s="325">
        <f t="shared" si="39"/>
        <v>0</v>
      </c>
      <c r="Y123" s="325">
        <f t="shared" si="39"/>
        <v>0</v>
      </c>
      <c r="Z123" s="325">
        <f t="shared" si="39"/>
        <v>0</v>
      </c>
      <c r="AA123" s="325">
        <f t="shared" si="39"/>
        <v>0</v>
      </c>
      <c r="AB123" s="325">
        <f t="shared" si="39"/>
        <v>0</v>
      </c>
      <c r="AC123" s="325">
        <f t="shared" si="39"/>
        <v>0</v>
      </c>
      <c r="AD123" s="325">
        <f t="shared" si="39"/>
        <v>0</v>
      </c>
      <c r="AE123" s="325">
        <f t="shared" si="39"/>
        <v>0</v>
      </c>
      <c r="AF123" s="325">
        <f t="shared" si="39"/>
        <v>0</v>
      </c>
      <c r="AG123" s="325">
        <f t="shared" si="39"/>
        <v>0</v>
      </c>
      <c r="AH123" s="325">
        <f t="shared" si="39"/>
        <v>0</v>
      </c>
      <c r="AI123" s="325">
        <f t="shared" si="39"/>
        <v>0</v>
      </c>
      <c r="AJ123" s="325">
        <f t="shared" si="39"/>
        <v>0</v>
      </c>
      <c r="AK123" s="325">
        <f t="shared" si="39"/>
        <v>0</v>
      </c>
      <c r="AL123" s="325">
        <f t="shared" si="39"/>
        <v>0</v>
      </c>
      <c r="AM123" s="325">
        <f t="shared" si="39"/>
        <v>0</v>
      </c>
      <c r="AN123" s="325">
        <f t="shared" si="39"/>
        <v>0</v>
      </c>
      <c r="AO123" s="325">
        <f t="shared" si="39"/>
        <v>0</v>
      </c>
      <c r="AP123" s="325">
        <f t="shared" si="39"/>
        <v>0</v>
      </c>
      <c r="AQ123" s="325">
        <f t="shared" si="39"/>
        <v>0</v>
      </c>
      <c r="AR123" s="325">
        <f t="shared" si="39"/>
        <v>0</v>
      </c>
      <c r="AS123" s="325">
        <f t="shared" si="39"/>
        <v>0</v>
      </c>
      <c r="AT123" s="325">
        <f t="shared" si="39"/>
        <v>0</v>
      </c>
      <c r="AU123" s="325">
        <f t="shared" si="39"/>
        <v>0</v>
      </c>
      <c r="AV123" s="325">
        <f t="shared" si="39"/>
        <v>0</v>
      </c>
      <c r="AW123" s="325">
        <f t="shared" si="39"/>
        <v>0</v>
      </c>
      <c r="AX123" s="325">
        <f t="shared" si="39"/>
        <v>0</v>
      </c>
      <c r="AY123" s="326">
        <f t="shared" si="39"/>
        <v>0</v>
      </c>
      <c r="AZ123" s="325">
        <f t="shared" si="39"/>
        <v>0</v>
      </c>
      <c r="BA123" s="327"/>
      <c r="BB123" s="328"/>
      <c r="BC123" s="329"/>
    </row>
    <row r="124" spans="1:55" x14ac:dyDescent="0.25">
      <c r="A124" s="70"/>
      <c r="B124" s="70"/>
      <c r="C124" s="70"/>
      <c r="D124" s="70"/>
      <c r="E124" s="70"/>
      <c r="F124" s="70"/>
      <c r="G124" s="70"/>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0"/>
      <c r="BC124" s="70"/>
    </row>
    <row r="125" spans="1:55" ht="16.5" thickBot="1" x14ac:dyDescent="0.3">
      <c r="A125" s="70"/>
      <c r="B125" s="66" t="s">
        <v>188</v>
      </c>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row>
    <row r="126" spans="1:55" ht="15.75" thickBot="1" x14ac:dyDescent="0.3">
      <c r="A126" s="70"/>
      <c r="B126" s="320" t="s">
        <v>189</v>
      </c>
      <c r="C126" s="321"/>
      <c r="D126" s="321"/>
      <c r="E126" s="321"/>
      <c r="F126" s="321"/>
      <c r="G126" s="321"/>
      <c r="H126" s="310">
        <v>0</v>
      </c>
      <c r="I126" s="311">
        <v>0</v>
      </c>
      <c r="J126" s="311">
        <v>0</v>
      </c>
      <c r="K126" s="302">
        <v>0</v>
      </c>
      <c r="L126" s="312">
        <v>0</v>
      </c>
      <c r="M126" s="347">
        <f>IFERROR(ROUND(L126/L$72*M$72,0),0)</f>
        <v>0</v>
      </c>
      <c r="N126" s="325">
        <f t="shared" ref="N126:AZ126" si="40">IFERROR(M126/M$72*N$72,0)</f>
        <v>0</v>
      </c>
      <c r="O126" s="325">
        <f t="shared" si="40"/>
        <v>0</v>
      </c>
      <c r="P126" s="325">
        <f t="shared" si="40"/>
        <v>0</v>
      </c>
      <c r="Q126" s="325">
        <f t="shared" si="40"/>
        <v>0</v>
      </c>
      <c r="R126" s="325">
        <f t="shared" si="40"/>
        <v>0</v>
      </c>
      <c r="S126" s="325">
        <f t="shared" si="40"/>
        <v>0</v>
      </c>
      <c r="T126" s="325">
        <f t="shared" si="40"/>
        <v>0</v>
      </c>
      <c r="U126" s="325">
        <f t="shared" si="40"/>
        <v>0</v>
      </c>
      <c r="V126" s="325">
        <f t="shared" si="40"/>
        <v>0</v>
      </c>
      <c r="W126" s="325">
        <f t="shared" si="40"/>
        <v>0</v>
      </c>
      <c r="X126" s="325">
        <f t="shared" si="40"/>
        <v>0</v>
      </c>
      <c r="Y126" s="325">
        <f t="shared" si="40"/>
        <v>0</v>
      </c>
      <c r="Z126" s="325">
        <f t="shared" si="40"/>
        <v>0</v>
      </c>
      <c r="AA126" s="325">
        <f t="shared" si="40"/>
        <v>0</v>
      </c>
      <c r="AB126" s="325">
        <f t="shared" si="40"/>
        <v>0</v>
      </c>
      <c r="AC126" s="325">
        <f t="shared" si="40"/>
        <v>0</v>
      </c>
      <c r="AD126" s="325">
        <f t="shared" si="40"/>
        <v>0</v>
      </c>
      <c r="AE126" s="325">
        <f t="shared" si="40"/>
        <v>0</v>
      </c>
      <c r="AF126" s="325">
        <f t="shared" si="40"/>
        <v>0</v>
      </c>
      <c r="AG126" s="325">
        <f t="shared" si="40"/>
        <v>0</v>
      </c>
      <c r="AH126" s="325">
        <f t="shared" si="40"/>
        <v>0</v>
      </c>
      <c r="AI126" s="325">
        <f t="shared" si="40"/>
        <v>0</v>
      </c>
      <c r="AJ126" s="325">
        <f t="shared" si="40"/>
        <v>0</v>
      </c>
      <c r="AK126" s="325">
        <f t="shared" si="40"/>
        <v>0</v>
      </c>
      <c r="AL126" s="325">
        <f t="shared" si="40"/>
        <v>0</v>
      </c>
      <c r="AM126" s="325">
        <f t="shared" si="40"/>
        <v>0</v>
      </c>
      <c r="AN126" s="325">
        <f t="shared" si="40"/>
        <v>0</v>
      </c>
      <c r="AO126" s="325">
        <f t="shared" si="40"/>
        <v>0</v>
      </c>
      <c r="AP126" s="325">
        <f t="shared" si="40"/>
        <v>0</v>
      </c>
      <c r="AQ126" s="325">
        <f t="shared" si="40"/>
        <v>0</v>
      </c>
      <c r="AR126" s="325">
        <f t="shared" si="40"/>
        <v>0</v>
      </c>
      <c r="AS126" s="325">
        <f t="shared" si="40"/>
        <v>0</v>
      </c>
      <c r="AT126" s="325">
        <f t="shared" si="40"/>
        <v>0</v>
      </c>
      <c r="AU126" s="325">
        <f t="shared" si="40"/>
        <v>0</v>
      </c>
      <c r="AV126" s="325">
        <f t="shared" si="40"/>
        <v>0</v>
      </c>
      <c r="AW126" s="325">
        <f t="shared" si="40"/>
        <v>0</v>
      </c>
      <c r="AX126" s="325">
        <f t="shared" si="40"/>
        <v>0</v>
      </c>
      <c r="AY126" s="326">
        <f t="shared" si="40"/>
        <v>0</v>
      </c>
      <c r="AZ126" s="325">
        <f t="shared" si="40"/>
        <v>0</v>
      </c>
      <c r="BA126" s="327"/>
      <c r="BB126" s="348"/>
      <c r="BC126" s="349"/>
    </row>
    <row r="127" spans="1:55" x14ac:dyDescent="0.25">
      <c r="A127" s="70"/>
      <c r="B127" s="350" t="s">
        <v>190</v>
      </c>
      <c r="C127" s="351"/>
      <c r="D127" s="351"/>
      <c r="E127" s="351"/>
      <c r="F127" s="351"/>
      <c r="G127" s="351"/>
      <c r="H127" s="352">
        <f>IF(H$72=0, "N/A", H126/H$72)</f>
        <v>0</v>
      </c>
      <c r="I127" s="352">
        <f t="shared" ref="I127:AZ127" si="41">IF(I$72=0, "N/A", I126/I$72)</f>
        <v>0</v>
      </c>
      <c r="J127" s="352">
        <f t="shared" si="41"/>
        <v>0</v>
      </c>
      <c r="K127" s="353">
        <f t="shared" si="41"/>
        <v>0</v>
      </c>
      <c r="L127" s="354">
        <f t="shared" si="41"/>
        <v>0</v>
      </c>
      <c r="M127" s="352">
        <f t="shared" si="41"/>
        <v>0</v>
      </c>
      <c r="N127" s="352">
        <f t="shared" si="41"/>
        <v>0</v>
      </c>
      <c r="O127" s="352">
        <f t="shared" si="41"/>
        <v>0</v>
      </c>
      <c r="P127" s="352">
        <f t="shared" si="41"/>
        <v>0</v>
      </c>
      <c r="Q127" s="352">
        <f t="shared" si="41"/>
        <v>0</v>
      </c>
      <c r="R127" s="352">
        <f t="shared" si="41"/>
        <v>0</v>
      </c>
      <c r="S127" s="352">
        <f t="shared" si="41"/>
        <v>0</v>
      </c>
      <c r="T127" s="352">
        <f t="shared" si="41"/>
        <v>0</v>
      </c>
      <c r="U127" s="352">
        <f t="shared" si="41"/>
        <v>0</v>
      </c>
      <c r="V127" s="352">
        <f t="shared" si="41"/>
        <v>0</v>
      </c>
      <c r="W127" s="352">
        <f t="shared" si="41"/>
        <v>0</v>
      </c>
      <c r="X127" s="352">
        <f t="shared" si="41"/>
        <v>0</v>
      </c>
      <c r="Y127" s="352">
        <f t="shared" si="41"/>
        <v>0</v>
      </c>
      <c r="Z127" s="352">
        <f t="shared" si="41"/>
        <v>0</v>
      </c>
      <c r="AA127" s="352">
        <f t="shared" si="41"/>
        <v>0</v>
      </c>
      <c r="AB127" s="352">
        <f t="shared" si="41"/>
        <v>0</v>
      </c>
      <c r="AC127" s="352">
        <f t="shared" si="41"/>
        <v>0</v>
      </c>
      <c r="AD127" s="352">
        <f t="shared" si="41"/>
        <v>0</v>
      </c>
      <c r="AE127" s="352">
        <f t="shared" si="41"/>
        <v>0</v>
      </c>
      <c r="AF127" s="352">
        <f t="shared" si="41"/>
        <v>0</v>
      </c>
      <c r="AG127" s="352">
        <f t="shared" si="41"/>
        <v>0</v>
      </c>
      <c r="AH127" s="352">
        <f t="shared" si="41"/>
        <v>0</v>
      </c>
      <c r="AI127" s="352">
        <f t="shared" si="41"/>
        <v>0</v>
      </c>
      <c r="AJ127" s="352">
        <f t="shared" si="41"/>
        <v>0</v>
      </c>
      <c r="AK127" s="352">
        <f t="shared" si="41"/>
        <v>0</v>
      </c>
      <c r="AL127" s="352">
        <f t="shared" si="41"/>
        <v>0</v>
      </c>
      <c r="AM127" s="352">
        <f t="shared" si="41"/>
        <v>0</v>
      </c>
      <c r="AN127" s="352">
        <f t="shared" si="41"/>
        <v>0</v>
      </c>
      <c r="AO127" s="352">
        <f t="shared" si="41"/>
        <v>0</v>
      </c>
      <c r="AP127" s="352">
        <f t="shared" si="41"/>
        <v>0</v>
      </c>
      <c r="AQ127" s="352">
        <f t="shared" si="41"/>
        <v>0</v>
      </c>
      <c r="AR127" s="352">
        <f t="shared" si="41"/>
        <v>0</v>
      </c>
      <c r="AS127" s="352">
        <f t="shared" si="41"/>
        <v>0</v>
      </c>
      <c r="AT127" s="352">
        <f t="shared" si="41"/>
        <v>0</v>
      </c>
      <c r="AU127" s="352">
        <f t="shared" si="41"/>
        <v>0</v>
      </c>
      <c r="AV127" s="352">
        <f t="shared" si="41"/>
        <v>0</v>
      </c>
      <c r="AW127" s="352">
        <f t="shared" si="41"/>
        <v>0</v>
      </c>
      <c r="AX127" s="352">
        <f t="shared" si="41"/>
        <v>0</v>
      </c>
      <c r="AY127" s="355">
        <f t="shared" si="41"/>
        <v>0</v>
      </c>
      <c r="AZ127" s="352">
        <f t="shared" si="41"/>
        <v>0</v>
      </c>
      <c r="BA127" s="356"/>
      <c r="BB127" s="357"/>
      <c r="BC127" s="358"/>
    </row>
    <row r="128" spans="1:55" x14ac:dyDescent="0.25">
      <c r="A128" s="70"/>
      <c r="B128" s="70"/>
      <c r="C128" s="70"/>
      <c r="D128" s="70"/>
      <c r="E128" s="70"/>
      <c r="F128" s="70"/>
      <c r="G128" s="70"/>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0"/>
      <c r="BC128" s="70"/>
    </row>
    <row r="129" spans="1:64" ht="15.75" x14ac:dyDescent="0.25">
      <c r="A129" s="70"/>
      <c r="B129" s="66" t="s">
        <v>191</v>
      </c>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row>
    <row r="130" spans="1:64" x14ac:dyDescent="0.25">
      <c r="A130" s="70"/>
      <c r="B130" s="173" t="s">
        <v>645</v>
      </c>
      <c r="C130" s="174"/>
      <c r="D130" s="174"/>
      <c r="E130" s="174"/>
      <c r="F130" s="174"/>
      <c r="G130" s="174"/>
      <c r="H130" s="359">
        <f t="shared" ref="H130:AZ131" si="42">H72-H132</f>
        <v>333</v>
      </c>
      <c r="I130" s="359">
        <f t="shared" si="42"/>
        <v>286</v>
      </c>
      <c r="J130" s="359">
        <f t="shared" si="42"/>
        <v>275</v>
      </c>
      <c r="K130" s="360">
        <f t="shared" si="42"/>
        <v>334</v>
      </c>
      <c r="L130" s="361">
        <f>L67-L132</f>
        <v>150</v>
      </c>
      <c r="M130" s="359">
        <f t="shared" si="42"/>
        <v>300</v>
      </c>
      <c r="N130" s="359">
        <f t="shared" si="42"/>
        <v>300</v>
      </c>
      <c r="O130" s="359">
        <f t="shared" si="42"/>
        <v>300</v>
      </c>
      <c r="P130" s="359">
        <f t="shared" si="42"/>
        <v>300</v>
      </c>
      <c r="Q130" s="359">
        <f t="shared" si="42"/>
        <v>300</v>
      </c>
      <c r="R130" s="359">
        <f t="shared" si="42"/>
        <v>300</v>
      </c>
      <c r="S130" s="359">
        <f t="shared" si="42"/>
        <v>300</v>
      </c>
      <c r="T130" s="359">
        <f t="shared" si="42"/>
        <v>300</v>
      </c>
      <c r="U130" s="359">
        <f t="shared" si="42"/>
        <v>300</v>
      </c>
      <c r="V130" s="359">
        <f t="shared" si="42"/>
        <v>300</v>
      </c>
      <c r="W130" s="359">
        <f t="shared" si="42"/>
        <v>300</v>
      </c>
      <c r="X130" s="359">
        <f t="shared" si="42"/>
        <v>300</v>
      </c>
      <c r="Y130" s="359">
        <f t="shared" si="42"/>
        <v>300</v>
      </c>
      <c r="Z130" s="359">
        <f t="shared" si="42"/>
        <v>300</v>
      </c>
      <c r="AA130" s="359">
        <f t="shared" si="42"/>
        <v>300</v>
      </c>
      <c r="AB130" s="359">
        <f t="shared" si="42"/>
        <v>300</v>
      </c>
      <c r="AC130" s="359">
        <f t="shared" si="42"/>
        <v>300</v>
      </c>
      <c r="AD130" s="359">
        <f t="shared" si="42"/>
        <v>300</v>
      </c>
      <c r="AE130" s="359">
        <f t="shared" si="42"/>
        <v>300</v>
      </c>
      <c r="AF130" s="359">
        <f t="shared" si="42"/>
        <v>300</v>
      </c>
      <c r="AG130" s="359">
        <f t="shared" si="42"/>
        <v>300</v>
      </c>
      <c r="AH130" s="359">
        <f t="shared" si="42"/>
        <v>300</v>
      </c>
      <c r="AI130" s="359">
        <f t="shared" si="42"/>
        <v>300</v>
      </c>
      <c r="AJ130" s="359">
        <f t="shared" si="42"/>
        <v>300</v>
      </c>
      <c r="AK130" s="359">
        <f t="shared" si="42"/>
        <v>300</v>
      </c>
      <c r="AL130" s="359">
        <f t="shared" si="42"/>
        <v>300</v>
      </c>
      <c r="AM130" s="359">
        <f t="shared" si="42"/>
        <v>300</v>
      </c>
      <c r="AN130" s="359">
        <f t="shared" si="42"/>
        <v>300</v>
      </c>
      <c r="AO130" s="359">
        <f t="shared" si="42"/>
        <v>300</v>
      </c>
      <c r="AP130" s="359">
        <f t="shared" si="42"/>
        <v>300</v>
      </c>
      <c r="AQ130" s="359">
        <f t="shared" si="42"/>
        <v>300</v>
      </c>
      <c r="AR130" s="359">
        <f t="shared" si="42"/>
        <v>300</v>
      </c>
      <c r="AS130" s="359">
        <f t="shared" si="42"/>
        <v>300</v>
      </c>
      <c r="AT130" s="359">
        <f t="shared" si="42"/>
        <v>300</v>
      </c>
      <c r="AU130" s="359">
        <f t="shared" si="42"/>
        <v>300</v>
      </c>
      <c r="AV130" s="359">
        <f t="shared" si="42"/>
        <v>300</v>
      </c>
      <c r="AW130" s="359">
        <f t="shared" si="42"/>
        <v>300</v>
      </c>
      <c r="AX130" s="359">
        <f t="shared" si="42"/>
        <v>300</v>
      </c>
      <c r="AY130" s="362">
        <f t="shared" si="42"/>
        <v>300</v>
      </c>
      <c r="AZ130" s="359">
        <f t="shared" si="42"/>
        <v>300</v>
      </c>
      <c r="BA130" s="180"/>
      <c r="BB130" s="336"/>
      <c r="BC130" s="182"/>
    </row>
    <row r="131" spans="1:64" x14ac:dyDescent="0.25">
      <c r="A131" s="70"/>
      <c r="B131" s="173" t="s">
        <v>646</v>
      </c>
      <c r="C131" s="174"/>
      <c r="D131" s="174"/>
      <c r="E131" s="174"/>
      <c r="F131" s="174"/>
      <c r="G131" s="174"/>
      <c r="H131" s="359">
        <f t="shared" si="42"/>
        <v>0</v>
      </c>
      <c r="I131" s="359">
        <f t="shared" si="42"/>
        <v>-50</v>
      </c>
      <c r="J131" s="359">
        <f t="shared" si="42"/>
        <v>-4</v>
      </c>
      <c r="K131" s="360">
        <f t="shared" si="42"/>
        <v>58</v>
      </c>
      <c r="L131" s="361">
        <f>L68</f>
        <v>150</v>
      </c>
      <c r="M131" s="359">
        <f t="shared" si="42"/>
        <v>0</v>
      </c>
      <c r="N131" s="359">
        <f t="shared" si="42"/>
        <v>0</v>
      </c>
      <c r="O131" s="359">
        <f t="shared" si="42"/>
        <v>0</v>
      </c>
      <c r="P131" s="359">
        <f t="shared" si="42"/>
        <v>0</v>
      </c>
      <c r="Q131" s="359">
        <f t="shared" si="42"/>
        <v>0</v>
      </c>
      <c r="R131" s="359">
        <f t="shared" si="42"/>
        <v>0</v>
      </c>
      <c r="S131" s="359">
        <f t="shared" si="42"/>
        <v>0</v>
      </c>
      <c r="T131" s="359">
        <f t="shared" si="42"/>
        <v>0</v>
      </c>
      <c r="U131" s="359">
        <f t="shared" si="42"/>
        <v>0</v>
      </c>
      <c r="V131" s="359">
        <f t="shared" si="42"/>
        <v>0</v>
      </c>
      <c r="W131" s="359">
        <f t="shared" si="42"/>
        <v>0</v>
      </c>
      <c r="X131" s="359">
        <f t="shared" si="42"/>
        <v>0</v>
      </c>
      <c r="Y131" s="359">
        <f t="shared" si="42"/>
        <v>0</v>
      </c>
      <c r="Z131" s="359">
        <f t="shared" si="42"/>
        <v>0</v>
      </c>
      <c r="AA131" s="359">
        <f t="shared" si="42"/>
        <v>0</v>
      </c>
      <c r="AB131" s="359">
        <f t="shared" si="42"/>
        <v>0</v>
      </c>
      <c r="AC131" s="359">
        <f t="shared" si="42"/>
        <v>0</v>
      </c>
      <c r="AD131" s="359">
        <f t="shared" si="42"/>
        <v>0</v>
      </c>
      <c r="AE131" s="359">
        <f t="shared" si="42"/>
        <v>0</v>
      </c>
      <c r="AF131" s="359">
        <f t="shared" si="42"/>
        <v>0</v>
      </c>
      <c r="AG131" s="359">
        <f t="shared" si="42"/>
        <v>0</v>
      </c>
      <c r="AH131" s="359">
        <f t="shared" si="42"/>
        <v>0</v>
      </c>
      <c r="AI131" s="359">
        <f t="shared" si="42"/>
        <v>0</v>
      </c>
      <c r="AJ131" s="359">
        <f t="shared" si="42"/>
        <v>0</v>
      </c>
      <c r="AK131" s="359">
        <f t="shared" si="42"/>
        <v>0</v>
      </c>
      <c r="AL131" s="359">
        <f t="shared" si="42"/>
        <v>0</v>
      </c>
      <c r="AM131" s="359">
        <f t="shared" si="42"/>
        <v>0</v>
      </c>
      <c r="AN131" s="359">
        <f t="shared" si="42"/>
        <v>0</v>
      </c>
      <c r="AO131" s="359">
        <f t="shared" si="42"/>
        <v>0</v>
      </c>
      <c r="AP131" s="359">
        <f t="shared" si="42"/>
        <v>0</v>
      </c>
      <c r="AQ131" s="359">
        <f t="shared" si="42"/>
        <v>0</v>
      </c>
      <c r="AR131" s="359">
        <f t="shared" si="42"/>
        <v>0</v>
      </c>
      <c r="AS131" s="359">
        <f t="shared" si="42"/>
        <v>0</v>
      </c>
      <c r="AT131" s="359">
        <f t="shared" si="42"/>
        <v>0</v>
      </c>
      <c r="AU131" s="359">
        <f t="shared" si="42"/>
        <v>0</v>
      </c>
      <c r="AV131" s="359">
        <f t="shared" si="42"/>
        <v>0</v>
      </c>
      <c r="AW131" s="359">
        <f t="shared" si="42"/>
        <v>0</v>
      </c>
      <c r="AX131" s="359">
        <f t="shared" si="42"/>
        <v>0</v>
      </c>
      <c r="AY131" s="362">
        <f t="shared" si="42"/>
        <v>0</v>
      </c>
      <c r="AZ131" s="359">
        <f t="shared" si="42"/>
        <v>0</v>
      </c>
      <c r="BA131" s="180"/>
      <c r="BB131" s="336"/>
      <c r="BC131" s="182"/>
    </row>
    <row r="132" spans="1:64" x14ac:dyDescent="0.25">
      <c r="A132" s="70"/>
      <c r="B132" s="187" t="s">
        <v>181</v>
      </c>
      <c r="C132" s="188"/>
      <c r="D132" s="188"/>
      <c r="E132" s="188"/>
      <c r="F132" s="188"/>
      <c r="G132" s="188"/>
      <c r="H132" s="363">
        <f>H114</f>
        <v>27</v>
      </c>
      <c r="I132" s="363">
        <f>I114</f>
        <v>24</v>
      </c>
      <c r="J132" s="363">
        <f>J114</f>
        <v>31</v>
      </c>
      <c r="K132" s="364">
        <f>K114</f>
        <v>30</v>
      </c>
      <c r="L132" s="365">
        <f>L114</f>
        <v>30</v>
      </c>
      <c r="M132" s="363">
        <f t="shared" ref="M132:AZ132" si="43">M114</f>
        <v>30</v>
      </c>
      <c r="N132" s="363">
        <f t="shared" si="43"/>
        <v>30</v>
      </c>
      <c r="O132" s="363">
        <f t="shared" si="43"/>
        <v>30</v>
      </c>
      <c r="P132" s="363">
        <f t="shared" si="43"/>
        <v>30</v>
      </c>
      <c r="Q132" s="363">
        <f t="shared" si="43"/>
        <v>30</v>
      </c>
      <c r="R132" s="363">
        <f t="shared" si="43"/>
        <v>30</v>
      </c>
      <c r="S132" s="363">
        <f t="shared" si="43"/>
        <v>30</v>
      </c>
      <c r="T132" s="363">
        <f t="shared" si="43"/>
        <v>30</v>
      </c>
      <c r="U132" s="363">
        <f t="shared" si="43"/>
        <v>30</v>
      </c>
      <c r="V132" s="363">
        <f t="shared" si="43"/>
        <v>30</v>
      </c>
      <c r="W132" s="363">
        <f t="shared" si="43"/>
        <v>30</v>
      </c>
      <c r="X132" s="363">
        <f t="shared" si="43"/>
        <v>30</v>
      </c>
      <c r="Y132" s="363">
        <f t="shared" si="43"/>
        <v>30</v>
      </c>
      <c r="Z132" s="363">
        <f t="shared" si="43"/>
        <v>30</v>
      </c>
      <c r="AA132" s="363">
        <f t="shared" si="43"/>
        <v>30</v>
      </c>
      <c r="AB132" s="363">
        <f t="shared" si="43"/>
        <v>30</v>
      </c>
      <c r="AC132" s="363">
        <f t="shared" si="43"/>
        <v>30</v>
      </c>
      <c r="AD132" s="363">
        <f t="shared" si="43"/>
        <v>30</v>
      </c>
      <c r="AE132" s="363">
        <f t="shared" si="43"/>
        <v>30</v>
      </c>
      <c r="AF132" s="363">
        <f t="shared" si="43"/>
        <v>30</v>
      </c>
      <c r="AG132" s="363">
        <f t="shared" si="43"/>
        <v>30</v>
      </c>
      <c r="AH132" s="363">
        <f t="shared" si="43"/>
        <v>30</v>
      </c>
      <c r="AI132" s="363">
        <f t="shared" si="43"/>
        <v>30</v>
      </c>
      <c r="AJ132" s="363">
        <f t="shared" si="43"/>
        <v>30</v>
      </c>
      <c r="AK132" s="363">
        <f t="shared" si="43"/>
        <v>30</v>
      </c>
      <c r="AL132" s="363">
        <f t="shared" si="43"/>
        <v>30</v>
      </c>
      <c r="AM132" s="363">
        <f t="shared" si="43"/>
        <v>30</v>
      </c>
      <c r="AN132" s="363">
        <f t="shared" si="43"/>
        <v>30</v>
      </c>
      <c r="AO132" s="363">
        <f t="shared" si="43"/>
        <v>30</v>
      </c>
      <c r="AP132" s="363">
        <f t="shared" si="43"/>
        <v>30</v>
      </c>
      <c r="AQ132" s="363">
        <f t="shared" si="43"/>
        <v>30</v>
      </c>
      <c r="AR132" s="363">
        <f t="shared" si="43"/>
        <v>30</v>
      </c>
      <c r="AS132" s="363">
        <f t="shared" si="43"/>
        <v>30</v>
      </c>
      <c r="AT132" s="363">
        <f t="shared" si="43"/>
        <v>30</v>
      </c>
      <c r="AU132" s="363">
        <f t="shared" si="43"/>
        <v>30</v>
      </c>
      <c r="AV132" s="363">
        <f t="shared" si="43"/>
        <v>30</v>
      </c>
      <c r="AW132" s="363">
        <f t="shared" si="43"/>
        <v>30</v>
      </c>
      <c r="AX132" s="363">
        <f t="shared" si="43"/>
        <v>30</v>
      </c>
      <c r="AY132" s="366">
        <f t="shared" si="43"/>
        <v>30</v>
      </c>
      <c r="AZ132" s="363">
        <f t="shared" si="43"/>
        <v>30</v>
      </c>
      <c r="BA132" s="193"/>
      <c r="BB132" s="309"/>
      <c r="BC132" s="194"/>
    </row>
    <row r="133" spans="1:64" x14ac:dyDescent="0.25">
      <c r="A133" s="70"/>
      <c r="B133" s="70"/>
      <c r="C133" s="70"/>
      <c r="D133" s="70"/>
      <c r="E133" s="70"/>
      <c r="F133" s="70"/>
      <c r="G133" s="70"/>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0"/>
      <c r="BC133" s="70"/>
    </row>
    <row r="134" spans="1:64" x14ac:dyDescent="0.25">
      <c r="A134" s="70"/>
      <c r="B134" s="70"/>
      <c r="C134" s="70"/>
      <c r="D134" s="70"/>
      <c r="E134" s="70"/>
      <c r="F134" s="70"/>
      <c r="G134" s="70"/>
      <c r="H134" s="71"/>
      <c r="I134" s="71"/>
      <c r="J134" s="71"/>
      <c r="K134" s="71"/>
      <c r="L134" s="71"/>
      <c r="M134" s="71"/>
      <c r="N134" s="71"/>
      <c r="O134" s="71"/>
      <c r="P134" s="367"/>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0"/>
      <c r="BC134" s="70"/>
      <c r="BH134" s="71"/>
      <c r="BI134" s="71"/>
      <c r="BJ134" s="256"/>
      <c r="BK134" s="256"/>
      <c r="BL134" s="256"/>
    </row>
    <row r="135" spans="1:64" ht="15.75" x14ac:dyDescent="0.25">
      <c r="A135" s="70"/>
      <c r="B135" s="66" t="s">
        <v>192</v>
      </c>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H135" s="71"/>
      <c r="BI135" s="71"/>
      <c r="BJ135" s="256"/>
      <c r="BK135" s="256"/>
      <c r="BL135" s="71"/>
    </row>
    <row r="136" spans="1:64" x14ac:dyDescent="0.25">
      <c r="A136" s="70"/>
      <c r="B136" s="67" t="s">
        <v>193</v>
      </c>
      <c r="C136" s="68"/>
      <c r="D136" s="68"/>
      <c r="E136" s="68"/>
      <c r="F136" s="68"/>
      <c r="G136" s="68"/>
      <c r="H136" s="69"/>
      <c r="I136" s="69"/>
      <c r="J136" s="68"/>
      <c r="K136" s="68"/>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8"/>
      <c r="BB136" s="68"/>
      <c r="BC136" s="152"/>
      <c r="BH136" s="71"/>
      <c r="BI136" s="71"/>
      <c r="BJ136" s="256"/>
      <c r="BK136" s="256"/>
      <c r="BL136" s="71"/>
    </row>
    <row r="137" spans="1:64" x14ac:dyDescent="0.25">
      <c r="A137" s="70"/>
      <c r="B137" s="368" t="s">
        <v>194</v>
      </c>
      <c r="C137" s="369"/>
      <c r="D137" s="369"/>
      <c r="E137" s="369"/>
      <c r="F137" s="369"/>
      <c r="G137" s="369"/>
      <c r="H137" s="370">
        <f t="shared" ref="H137:AZ137" si="44">SUM(H52:H54)</f>
        <v>0</v>
      </c>
      <c r="I137" s="370">
        <f t="shared" si="44"/>
        <v>0</v>
      </c>
      <c r="J137" s="370">
        <f t="shared" si="44"/>
        <v>0</v>
      </c>
      <c r="K137" s="371">
        <f t="shared" si="44"/>
        <v>0</v>
      </c>
      <c r="L137" s="372">
        <f t="shared" si="44"/>
        <v>0</v>
      </c>
      <c r="M137" s="370">
        <f t="shared" si="44"/>
        <v>0</v>
      </c>
      <c r="N137" s="370">
        <f t="shared" si="44"/>
        <v>0</v>
      </c>
      <c r="O137" s="370">
        <f t="shared" si="44"/>
        <v>0</v>
      </c>
      <c r="P137" s="373">
        <f t="shared" si="44"/>
        <v>0</v>
      </c>
      <c r="Q137" s="370">
        <f t="shared" si="44"/>
        <v>0</v>
      </c>
      <c r="R137" s="370">
        <f t="shared" si="44"/>
        <v>0</v>
      </c>
      <c r="S137" s="370">
        <f t="shared" si="44"/>
        <v>0</v>
      </c>
      <c r="T137" s="370">
        <f t="shared" si="44"/>
        <v>0</v>
      </c>
      <c r="U137" s="370">
        <f t="shared" si="44"/>
        <v>0</v>
      </c>
      <c r="V137" s="370">
        <f t="shared" si="44"/>
        <v>0</v>
      </c>
      <c r="W137" s="370">
        <f t="shared" si="44"/>
        <v>0</v>
      </c>
      <c r="X137" s="370">
        <f t="shared" si="44"/>
        <v>0</v>
      </c>
      <c r="Y137" s="370">
        <f t="shared" si="44"/>
        <v>0</v>
      </c>
      <c r="Z137" s="370">
        <f t="shared" si="44"/>
        <v>0</v>
      </c>
      <c r="AA137" s="370">
        <f t="shared" si="44"/>
        <v>0</v>
      </c>
      <c r="AB137" s="370">
        <f t="shared" si="44"/>
        <v>0</v>
      </c>
      <c r="AC137" s="370">
        <f t="shared" si="44"/>
        <v>0</v>
      </c>
      <c r="AD137" s="370">
        <f t="shared" si="44"/>
        <v>0</v>
      </c>
      <c r="AE137" s="370">
        <f t="shared" si="44"/>
        <v>0</v>
      </c>
      <c r="AF137" s="370">
        <f t="shared" si="44"/>
        <v>0</v>
      </c>
      <c r="AG137" s="370">
        <f t="shared" si="44"/>
        <v>0</v>
      </c>
      <c r="AH137" s="370">
        <f t="shared" si="44"/>
        <v>0</v>
      </c>
      <c r="AI137" s="370">
        <f t="shared" si="44"/>
        <v>0</v>
      </c>
      <c r="AJ137" s="370">
        <f t="shared" si="44"/>
        <v>0</v>
      </c>
      <c r="AK137" s="370">
        <f t="shared" si="44"/>
        <v>0</v>
      </c>
      <c r="AL137" s="370">
        <f t="shared" si="44"/>
        <v>0</v>
      </c>
      <c r="AM137" s="370">
        <f t="shared" si="44"/>
        <v>0</v>
      </c>
      <c r="AN137" s="370">
        <f t="shared" si="44"/>
        <v>0</v>
      </c>
      <c r="AO137" s="370">
        <f t="shared" si="44"/>
        <v>0</v>
      </c>
      <c r="AP137" s="370">
        <f t="shared" si="44"/>
        <v>0</v>
      </c>
      <c r="AQ137" s="370">
        <f t="shared" si="44"/>
        <v>0</v>
      </c>
      <c r="AR137" s="370">
        <f t="shared" si="44"/>
        <v>0</v>
      </c>
      <c r="AS137" s="370">
        <f t="shared" si="44"/>
        <v>0</v>
      </c>
      <c r="AT137" s="370">
        <f t="shared" si="44"/>
        <v>0</v>
      </c>
      <c r="AU137" s="370">
        <f t="shared" si="44"/>
        <v>0</v>
      </c>
      <c r="AV137" s="370">
        <f t="shared" si="44"/>
        <v>0</v>
      </c>
      <c r="AW137" s="370">
        <f t="shared" si="44"/>
        <v>0</v>
      </c>
      <c r="AX137" s="370">
        <f t="shared" si="44"/>
        <v>0</v>
      </c>
      <c r="AY137" s="374">
        <f t="shared" si="44"/>
        <v>0</v>
      </c>
      <c r="AZ137" s="370">
        <f t="shared" si="44"/>
        <v>0</v>
      </c>
      <c r="BA137" s="375"/>
      <c r="BB137" s="375"/>
      <c r="BC137" s="376"/>
      <c r="BH137" s="71"/>
      <c r="BI137" s="71"/>
      <c r="BJ137" s="256"/>
      <c r="BK137" s="256"/>
      <c r="BL137" s="71"/>
    </row>
    <row r="138" spans="1:64" ht="15.75" thickBot="1" x14ac:dyDescent="0.3">
      <c r="A138" s="70"/>
      <c r="B138" s="368" t="s">
        <v>278</v>
      </c>
      <c r="C138" s="369"/>
      <c r="D138" s="369"/>
      <c r="E138" s="369"/>
      <c r="F138" s="369"/>
      <c r="G138" s="369"/>
      <c r="H138" s="370">
        <f t="shared" ref="H138:AZ138" si="45">SUM(H54:H67)</f>
        <v>225</v>
      </c>
      <c r="I138" s="370">
        <f t="shared" si="45"/>
        <v>209</v>
      </c>
      <c r="J138" s="370">
        <f>SUM(J54:J67)</f>
        <v>170</v>
      </c>
      <c r="K138" s="370">
        <f>SUM(K54:K67)</f>
        <v>208</v>
      </c>
      <c r="L138" s="370">
        <f>SUM(L54:L67)</f>
        <v>180</v>
      </c>
      <c r="M138" s="370">
        <f t="shared" si="45"/>
        <v>180</v>
      </c>
      <c r="N138" s="370">
        <f t="shared" si="45"/>
        <v>180</v>
      </c>
      <c r="O138" s="370">
        <f t="shared" si="45"/>
        <v>180</v>
      </c>
      <c r="P138" s="373">
        <f t="shared" si="45"/>
        <v>180</v>
      </c>
      <c r="Q138" s="370">
        <f t="shared" si="45"/>
        <v>180</v>
      </c>
      <c r="R138" s="370">
        <f t="shared" si="45"/>
        <v>180</v>
      </c>
      <c r="S138" s="370">
        <f t="shared" si="45"/>
        <v>180</v>
      </c>
      <c r="T138" s="370">
        <f t="shared" si="45"/>
        <v>180</v>
      </c>
      <c r="U138" s="370">
        <f t="shared" si="45"/>
        <v>180</v>
      </c>
      <c r="V138" s="370">
        <f t="shared" si="45"/>
        <v>180</v>
      </c>
      <c r="W138" s="370">
        <f t="shared" si="45"/>
        <v>180</v>
      </c>
      <c r="X138" s="370">
        <f t="shared" si="45"/>
        <v>180</v>
      </c>
      <c r="Y138" s="370">
        <f t="shared" si="45"/>
        <v>180</v>
      </c>
      <c r="Z138" s="370">
        <f t="shared" si="45"/>
        <v>180</v>
      </c>
      <c r="AA138" s="370">
        <f t="shared" si="45"/>
        <v>180</v>
      </c>
      <c r="AB138" s="370">
        <f t="shared" si="45"/>
        <v>180</v>
      </c>
      <c r="AC138" s="370">
        <f t="shared" si="45"/>
        <v>180</v>
      </c>
      <c r="AD138" s="370">
        <f t="shared" si="45"/>
        <v>180</v>
      </c>
      <c r="AE138" s="370">
        <f t="shared" si="45"/>
        <v>180</v>
      </c>
      <c r="AF138" s="370">
        <f t="shared" si="45"/>
        <v>180</v>
      </c>
      <c r="AG138" s="370">
        <f t="shared" si="45"/>
        <v>180</v>
      </c>
      <c r="AH138" s="370">
        <f t="shared" si="45"/>
        <v>180</v>
      </c>
      <c r="AI138" s="370">
        <f t="shared" si="45"/>
        <v>180</v>
      </c>
      <c r="AJ138" s="370">
        <f t="shared" si="45"/>
        <v>180</v>
      </c>
      <c r="AK138" s="370">
        <f t="shared" si="45"/>
        <v>180</v>
      </c>
      <c r="AL138" s="370">
        <f t="shared" si="45"/>
        <v>180</v>
      </c>
      <c r="AM138" s="370">
        <f t="shared" si="45"/>
        <v>180</v>
      </c>
      <c r="AN138" s="370">
        <f t="shared" si="45"/>
        <v>180</v>
      </c>
      <c r="AO138" s="370">
        <f t="shared" si="45"/>
        <v>180</v>
      </c>
      <c r="AP138" s="370">
        <f t="shared" si="45"/>
        <v>180</v>
      </c>
      <c r="AQ138" s="370">
        <f t="shared" si="45"/>
        <v>180</v>
      </c>
      <c r="AR138" s="370">
        <f t="shared" si="45"/>
        <v>180</v>
      </c>
      <c r="AS138" s="370">
        <f t="shared" si="45"/>
        <v>180</v>
      </c>
      <c r="AT138" s="370">
        <f t="shared" si="45"/>
        <v>180</v>
      </c>
      <c r="AU138" s="370">
        <f t="shared" si="45"/>
        <v>180</v>
      </c>
      <c r="AV138" s="370">
        <f t="shared" si="45"/>
        <v>180</v>
      </c>
      <c r="AW138" s="370">
        <f t="shared" si="45"/>
        <v>180</v>
      </c>
      <c r="AX138" s="370">
        <f t="shared" si="45"/>
        <v>180</v>
      </c>
      <c r="AY138" s="374">
        <f t="shared" si="45"/>
        <v>180</v>
      </c>
      <c r="AZ138" s="370">
        <f t="shared" si="45"/>
        <v>180</v>
      </c>
      <c r="BA138" s="375"/>
      <c r="BB138" s="375"/>
      <c r="BC138" s="376"/>
      <c r="BH138" s="71"/>
      <c r="BI138" s="71"/>
      <c r="BJ138" s="256"/>
      <c r="BK138" s="256"/>
      <c r="BL138" s="71"/>
    </row>
    <row r="139" spans="1:64" ht="15.75" thickBot="1" x14ac:dyDescent="0.3">
      <c r="A139" s="70"/>
      <c r="B139" s="164" t="s">
        <v>647</v>
      </c>
      <c r="C139" s="165"/>
      <c r="D139" s="165"/>
      <c r="E139" s="165"/>
      <c r="F139" s="165"/>
      <c r="G139" s="165"/>
      <c r="H139" s="166"/>
      <c r="I139" s="166"/>
      <c r="J139" s="310">
        <v>170</v>
      </c>
      <c r="K139" s="302">
        <v>208</v>
      </c>
      <c r="L139" s="377">
        <v>180</v>
      </c>
      <c r="M139" s="377"/>
      <c r="N139" s="377"/>
      <c r="O139" s="377"/>
      <c r="P139" s="378"/>
      <c r="Q139" s="377"/>
      <c r="R139" s="377"/>
      <c r="S139" s="377"/>
      <c r="T139" s="377"/>
      <c r="U139" s="377"/>
      <c r="V139" s="377"/>
      <c r="W139" s="377"/>
      <c r="X139" s="377"/>
      <c r="Y139" s="377"/>
      <c r="Z139" s="377"/>
      <c r="AA139" s="377"/>
      <c r="AB139" s="377"/>
      <c r="AC139" s="377"/>
      <c r="AD139" s="377"/>
      <c r="AE139" s="377"/>
      <c r="AF139" s="377"/>
      <c r="AG139" s="377"/>
      <c r="AH139" s="377"/>
      <c r="AI139" s="377"/>
      <c r="AJ139" s="377"/>
      <c r="AK139" s="377"/>
      <c r="AL139" s="377"/>
      <c r="AM139" s="377"/>
      <c r="AN139" s="377"/>
      <c r="AO139" s="377"/>
      <c r="AP139" s="377"/>
      <c r="AQ139" s="377"/>
      <c r="AR139" s="377"/>
      <c r="AS139" s="377"/>
      <c r="AT139" s="377"/>
      <c r="AU139" s="377"/>
      <c r="AV139" s="377"/>
      <c r="AW139" s="377"/>
      <c r="AX139" s="377"/>
      <c r="AY139" s="379"/>
      <c r="AZ139" s="377"/>
      <c r="BA139" s="380"/>
      <c r="BB139" s="380"/>
      <c r="BC139" s="172"/>
      <c r="BH139" s="71"/>
      <c r="BI139" s="71"/>
      <c r="BJ139" s="256"/>
      <c r="BK139" s="256"/>
      <c r="BL139" s="71"/>
    </row>
    <row r="140" spans="1:64" x14ac:dyDescent="0.25">
      <c r="A140" s="70"/>
      <c r="B140" s="381" t="s">
        <v>648</v>
      </c>
      <c r="C140" s="382"/>
      <c r="D140" s="382"/>
      <c r="E140" s="382"/>
      <c r="F140" s="382"/>
      <c r="G140" s="382"/>
      <c r="H140" s="383"/>
      <c r="I140" s="383"/>
      <c r="J140" s="383">
        <v>0</v>
      </c>
      <c r="K140" s="384">
        <v>0</v>
      </c>
      <c r="L140" s="385"/>
      <c r="M140" s="386"/>
      <c r="N140" s="386"/>
      <c r="O140" s="386"/>
      <c r="P140" s="387"/>
      <c r="Q140" s="386"/>
      <c r="R140" s="386"/>
      <c r="S140" s="386"/>
      <c r="T140" s="386"/>
      <c r="U140" s="386"/>
      <c r="V140" s="386"/>
      <c r="W140" s="386"/>
      <c r="X140" s="386"/>
      <c r="Y140" s="386"/>
      <c r="Z140" s="386"/>
      <c r="AA140" s="386"/>
      <c r="AB140" s="386"/>
      <c r="AC140" s="386"/>
      <c r="AD140" s="386"/>
      <c r="AE140" s="386"/>
      <c r="AF140" s="386"/>
      <c r="AG140" s="386"/>
      <c r="AH140" s="386"/>
      <c r="AI140" s="386"/>
      <c r="AJ140" s="386"/>
      <c r="AK140" s="386"/>
      <c r="AL140" s="386"/>
      <c r="AM140" s="386"/>
      <c r="AN140" s="386"/>
      <c r="AO140" s="386"/>
      <c r="AP140" s="386"/>
      <c r="AQ140" s="386"/>
      <c r="AR140" s="386"/>
      <c r="AS140" s="386"/>
      <c r="AT140" s="386"/>
      <c r="AU140" s="386"/>
      <c r="AV140" s="386"/>
      <c r="AW140" s="386"/>
      <c r="AX140" s="386"/>
      <c r="AY140" s="388"/>
      <c r="AZ140" s="386"/>
      <c r="BA140" s="389"/>
      <c r="BB140" s="389"/>
      <c r="BC140" s="209"/>
      <c r="BH140" s="71"/>
      <c r="BI140" s="71"/>
      <c r="BJ140" s="256"/>
      <c r="BK140" s="256"/>
      <c r="BL140" s="71"/>
    </row>
    <row r="141" spans="1:64" hidden="1" x14ac:dyDescent="0.25">
      <c r="A141" s="70"/>
      <c r="B141" s="390" t="s">
        <v>195</v>
      </c>
      <c r="C141" s="391"/>
      <c r="D141" s="391"/>
      <c r="E141" s="391"/>
      <c r="F141" s="391"/>
      <c r="G141" s="391"/>
      <c r="H141" s="392">
        <f>IF(SUM(H139:H140)=0,0,SUM(H139:H140)/SUM(H54:H67))</f>
        <v>0</v>
      </c>
      <c r="I141" s="392">
        <f>IF(SUM(I139:I140)=0,0,SUM(I139:I140)/SUM(I54:I67))</f>
        <v>0</v>
      </c>
      <c r="J141" s="392">
        <f>IF(SUM(J139:J140)=0,0,SUM(J139:J140)/SUM(J52:J67))</f>
        <v>1</v>
      </c>
      <c r="K141" s="393">
        <f>IF(SUM(K139:K140)=0,0,SUM(K139:K140)/SUM(K52:K67))</f>
        <v>1</v>
      </c>
      <c r="L141" s="394">
        <f>K141</f>
        <v>1</v>
      </c>
      <c r="M141" s="392">
        <f t="shared" ref="M141:AZ141" si="46">L141</f>
        <v>1</v>
      </c>
      <c r="N141" s="392">
        <f t="shared" si="46"/>
        <v>1</v>
      </c>
      <c r="O141" s="392">
        <f t="shared" si="46"/>
        <v>1</v>
      </c>
      <c r="P141" s="395">
        <f t="shared" si="46"/>
        <v>1</v>
      </c>
      <c r="Q141" s="392">
        <f t="shared" si="46"/>
        <v>1</v>
      </c>
      <c r="R141" s="392">
        <f t="shared" si="46"/>
        <v>1</v>
      </c>
      <c r="S141" s="392">
        <f t="shared" si="46"/>
        <v>1</v>
      </c>
      <c r="T141" s="392">
        <f t="shared" si="46"/>
        <v>1</v>
      </c>
      <c r="U141" s="392">
        <f t="shared" si="46"/>
        <v>1</v>
      </c>
      <c r="V141" s="392">
        <f t="shared" si="46"/>
        <v>1</v>
      </c>
      <c r="W141" s="392">
        <f t="shared" si="46"/>
        <v>1</v>
      </c>
      <c r="X141" s="392">
        <f t="shared" si="46"/>
        <v>1</v>
      </c>
      <c r="Y141" s="392">
        <f t="shared" si="46"/>
        <v>1</v>
      </c>
      <c r="Z141" s="392">
        <f t="shared" si="46"/>
        <v>1</v>
      </c>
      <c r="AA141" s="392">
        <f t="shared" si="46"/>
        <v>1</v>
      </c>
      <c r="AB141" s="392">
        <f t="shared" si="46"/>
        <v>1</v>
      </c>
      <c r="AC141" s="392">
        <f t="shared" si="46"/>
        <v>1</v>
      </c>
      <c r="AD141" s="392">
        <f t="shared" si="46"/>
        <v>1</v>
      </c>
      <c r="AE141" s="392">
        <f t="shared" si="46"/>
        <v>1</v>
      </c>
      <c r="AF141" s="392">
        <f t="shared" si="46"/>
        <v>1</v>
      </c>
      <c r="AG141" s="392">
        <f t="shared" si="46"/>
        <v>1</v>
      </c>
      <c r="AH141" s="392">
        <f t="shared" si="46"/>
        <v>1</v>
      </c>
      <c r="AI141" s="392">
        <f t="shared" si="46"/>
        <v>1</v>
      </c>
      <c r="AJ141" s="392">
        <f t="shared" si="46"/>
        <v>1</v>
      </c>
      <c r="AK141" s="392">
        <f t="shared" si="46"/>
        <v>1</v>
      </c>
      <c r="AL141" s="392">
        <f t="shared" si="46"/>
        <v>1</v>
      </c>
      <c r="AM141" s="392">
        <f t="shared" si="46"/>
        <v>1</v>
      </c>
      <c r="AN141" s="392">
        <f t="shared" si="46"/>
        <v>1</v>
      </c>
      <c r="AO141" s="392">
        <f t="shared" si="46"/>
        <v>1</v>
      </c>
      <c r="AP141" s="392">
        <f t="shared" si="46"/>
        <v>1</v>
      </c>
      <c r="AQ141" s="392">
        <f t="shared" si="46"/>
        <v>1</v>
      </c>
      <c r="AR141" s="392">
        <f t="shared" si="46"/>
        <v>1</v>
      </c>
      <c r="AS141" s="392">
        <f t="shared" si="46"/>
        <v>1</v>
      </c>
      <c r="AT141" s="392">
        <f t="shared" si="46"/>
        <v>1</v>
      </c>
      <c r="AU141" s="392">
        <f t="shared" si="46"/>
        <v>1</v>
      </c>
      <c r="AV141" s="392">
        <f t="shared" si="46"/>
        <v>1</v>
      </c>
      <c r="AW141" s="392">
        <f t="shared" si="46"/>
        <v>1</v>
      </c>
      <c r="AX141" s="392">
        <f t="shared" si="46"/>
        <v>1</v>
      </c>
      <c r="AY141" s="396">
        <f t="shared" si="46"/>
        <v>1</v>
      </c>
      <c r="AZ141" s="392">
        <f t="shared" si="46"/>
        <v>1</v>
      </c>
      <c r="BA141" s="397"/>
      <c r="BB141" s="397"/>
      <c r="BC141" s="398"/>
      <c r="BH141" s="71"/>
      <c r="BI141" s="71"/>
      <c r="BJ141" s="256"/>
      <c r="BK141" s="256"/>
      <c r="BL141" s="71"/>
    </row>
    <row r="142" spans="1:64" hidden="1" x14ac:dyDescent="0.25">
      <c r="A142" s="70"/>
      <c r="B142" s="399" t="s">
        <v>196</v>
      </c>
      <c r="C142" s="400"/>
      <c r="D142" s="400"/>
      <c r="E142" s="400"/>
      <c r="F142" s="400"/>
      <c r="G142" s="400"/>
      <c r="H142" s="401">
        <f>H138*H141</f>
        <v>0</v>
      </c>
      <c r="I142" s="401">
        <f>I138*I141</f>
        <v>0</v>
      </c>
      <c r="J142" s="401">
        <f>J138*J141</f>
        <v>170</v>
      </c>
      <c r="K142" s="402">
        <f t="shared" ref="K142:AZ142" si="47">K72*K141</f>
        <v>364</v>
      </c>
      <c r="L142" s="403">
        <f t="shared" si="47"/>
        <v>330</v>
      </c>
      <c r="M142" s="401">
        <f t="shared" si="47"/>
        <v>330</v>
      </c>
      <c r="N142" s="401">
        <f t="shared" si="47"/>
        <v>330</v>
      </c>
      <c r="O142" s="401">
        <f t="shared" si="47"/>
        <v>330</v>
      </c>
      <c r="P142" s="404">
        <f t="shared" si="47"/>
        <v>330</v>
      </c>
      <c r="Q142" s="401">
        <f t="shared" si="47"/>
        <v>330</v>
      </c>
      <c r="R142" s="401">
        <f t="shared" si="47"/>
        <v>330</v>
      </c>
      <c r="S142" s="401">
        <f t="shared" si="47"/>
        <v>330</v>
      </c>
      <c r="T142" s="401">
        <f t="shared" si="47"/>
        <v>330</v>
      </c>
      <c r="U142" s="401">
        <f t="shared" si="47"/>
        <v>330</v>
      </c>
      <c r="V142" s="401">
        <f t="shared" si="47"/>
        <v>330</v>
      </c>
      <c r="W142" s="401">
        <f t="shared" si="47"/>
        <v>330</v>
      </c>
      <c r="X142" s="401">
        <f t="shared" si="47"/>
        <v>330</v>
      </c>
      <c r="Y142" s="401">
        <f t="shared" si="47"/>
        <v>330</v>
      </c>
      <c r="Z142" s="401">
        <f t="shared" si="47"/>
        <v>330</v>
      </c>
      <c r="AA142" s="401">
        <f t="shared" si="47"/>
        <v>330</v>
      </c>
      <c r="AB142" s="401">
        <f t="shared" si="47"/>
        <v>330</v>
      </c>
      <c r="AC142" s="401">
        <f t="shared" si="47"/>
        <v>330</v>
      </c>
      <c r="AD142" s="401">
        <f t="shared" si="47"/>
        <v>330</v>
      </c>
      <c r="AE142" s="401">
        <f t="shared" si="47"/>
        <v>330</v>
      </c>
      <c r="AF142" s="401">
        <f t="shared" si="47"/>
        <v>330</v>
      </c>
      <c r="AG142" s="401">
        <f t="shared" si="47"/>
        <v>330</v>
      </c>
      <c r="AH142" s="401">
        <f t="shared" si="47"/>
        <v>330</v>
      </c>
      <c r="AI142" s="401">
        <f t="shared" si="47"/>
        <v>330</v>
      </c>
      <c r="AJ142" s="401">
        <f t="shared" si="47"/>
        <v>330</v>
      </c>
      <c r="AK142" s="401">
        <f t="shared" si="47"/>
        <v>330</v>
      </c>
      <c r="AL142" s="401">
        <f t="shared" si="47"/>
        <v>330</v>
      </c>
      <c r="AM142" s="401">
        <f t="shared" si="47"/>
        <v>330</v>
      </c>
      <c r="AN142" s="401">
        <f t="shared" si="47"/>
        <v>330</v>
      </c>
      <c r="AO142" s="401">
        <f t="shared" si="47"/>
        <v>330</v>
      </c>
      <c r="AP142" s="401">
        <f t="shared" si="47"/>
        <v>330</v>
      </c>
      <c r="AQ142" s="401">
        <f t="shared" si="47"/>
        <v>330</v>
      </c>
      <c r="AR142" s="401">
        <f t="shared" si="47"/>
        <v>330</v>
      </c>
      <c r="AS142" s="401">
        <f t="shared" si="47"/>
        <v>330</v>
      </c>
      <c r="AT142" s="401">
        <f t="shared" si="47"/>
        <v>330</v>
      </c>
      <c r="AU142" s="401">
        <f t="shared" si="47"/>
        <v>330</v>
      </c>
      <c r="AV142" s="401">
        <f t="shared" si="47"/>
        <v>330</v>
      </c>
      <c r="AW142" s="401">
        <f t="shared" si="47"/>
        <v>330</v>
      </c>
      <c r="AX142" s="401">
        <f t="shared" si="47"/>
        <v>330</v>
      </c>
      <c r="AY142" s="405">
        <f t="shared" si="47"/>
        <v>330</v>
      </c>
      <c r="AZ142" s="401">
        <f t="shared" si="47"/>
        <v>330</v>
      </c>
      <c r="BA142" s="406"/>
      <c r="BB142" s="407"/>
      <c r="BC142" s="408"/>
      <c r="BH142" s="71"/>
      <c r="BI142" s="71"/>
      <c r="BJ142" s="256"/>
      <c r="BK142" s="256"/>
      <c r="BL142" s="71"/>
    </row>
    <row r="143" spans="1:64" hidden="1" x14ac:dyDescent="0.25">
      <c r="A143" s="70"/>
      <c r="B143" s="70"/>
      <c r="C143" s="70"/>
      <c r="D143" s="70"/>
      <c r="E143" s="70"/>
      <c r="F143" s="70"/>
      <c r="G143" s="70"/>
      <c r="H143" s="78"/>
      <c r="I143" s="70"/>
      <c r="J143" s="70"/>
      <c r="K143" s="70"/>
      <c r="M143" s="70"/>
      <c r="N143" s="70"/>
      <c r="O143" s="70"/>
      <c r="P143" s="409"/>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H143" s="71"/>
      <c r="BI143" s="71"/>
      <c r="BJ143" s="256"/>
      <c r="BK143" s="256"/>
      <c r="BL143" s="71"/>
    </row>
    <row r="144" spans="1:64" ht="15.75" hidden="1" thickBot="1" x14ac:dyDescent="0.3">
      <c r="A144" s="70"/>
      <c r="B144" s="70" t="s">
        <v>197</v>
      </c>
      <c r="C144" s="70"/>
      <c r="D144" s="70"/>
      <c r="E144" s="70"/>
      <c r="F144" s="70"/>
      <c r="G144" s="70"/>
      <c r="H144" s="78"/>
      <c r="I144" s="70"/>
      <c r="J144" s="70"/>
      <c r="K144" s="70"/>
      <c r="L144" s="517">
        <v>180</v>
      </c>
      <c r="M144" s="70"/>
      <c r="N144" s="70"/>
      <c r="O144" s="70"/>
      <c r="P144" s="409"/>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row>
    <row r="145" spans="1:55" hidden="1" x14ac:dyDescent="0.25">
      <c r="A145" s="70"/>
      <c r="B145" s="70" t="s">
        <v>649</v>
      </c>
      <c r="C145" s="70"/>
      <c r="D145" s="70"/>
      <c r="E145" s="70"/>
      <c r="F145" s="70"/>
      <c r="G145" s="70"/>
      <c r="H145" s="78"/>
      <c r="I145" s="70"/>
      <c r="J145" s="70"/>
      <c r="K145" s="70"/>
      <c r="M145" s="70"/>
      <c r="N145" s="70"/>
      <c r="O145" s="70"/>
      <c r="P145" s="409"/>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row>
    <row r="146" spans="1:55" hidden="1" x14ac:dyDescent="0.25">
      <c r="A146" s="70"/>
      <c r="B146" s="70"/>
      <c r="C146" s="70"/>
      <c r="D146" s="70"/>
      <c r="E146" s="70"/>
      <c r="F146" s="70"/>
      <c r="G146" s="70"/>
      <c r="H146" s="78"/>
      <c r="I146" s="70"/>
      <c r="J146" s="70"/>
      <c r="K146" s="70"/>
      <c r="M146" s="70"/>
      <c r="N146" s="70"/>
      <c r="O146" s="70"/>
      <c r="P146" s="409"/>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row>
    <row r="147" spans="1:55" ht="15.75" hidden="1" thickBot="1" x14ac:dyDescent="0.3">
      <c r="A147" s="70"/>
      <c r="B147" s="320" t="s">
        <v>650</v>
      </c>
      <c r="C147" s="321"/>
      <c r="D147" s="321"/>
      <c r="E147" s="321"/>
      <c r="F147" s="321"/>
      <c r="G147" s="321"/>
      <c r="H147" s="325"/>
      <c r="I147" s="325"/>
      <c r="J147" s="325"/>
      <c r="K147" s="517"/>
      <c r="L147" s="324"/>
      <c r="M147" s="325"/>
      <c r="N147" s="325"/>
      <c r="O147" s="325"/>
      <c r="P147" s="410"/>
      <c r="Q147" s="325"/>
      <c r="R147" s="325"/>
      <c r="S147" s="325"/>
      <c r="T147" s="325"/>
      <c r="U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6"/>
      <c r="AZ147" s="325"/>
      <c r="BA147" s="327"/>
      <c r="BB147" s="328"/>
      <c r="BC147" s="349"/>
    </row>
    <row r="148" spans="1:55" hidden="1" x14ac:dyDescent="0.25">
      <c r="A148" s="70"/>
      <c r="B148" s="70"/>
      <c r="C148" s="70"/>
      <c r="D148" s="70"/>
      <c r="E148" s="70"/>
      <c r="F148" s="70"/>
      <c r="G148" s="70"/>
      <c r="H148" s="78"/>
      <c r="I148" s="70"/>
      <c r="J148" s="70"/>
      <c r="K148" s="70"/>
      <c r="M148" s="70"/>
      <c r="N148" s="70"/>
      <c r="O148" s="70"/>
      <c r="P148" s="409"/>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row>
    <row r="149" spans="1:55" hidden="1" x14ac:dyDescent="0.25">
      <c r="A149" s="70"/>
      <c r="B149" s="70"/>
      <c r="C149" s="70"/>
      <c r="D149" s="70"/>
      <c r="E149" s="70"/>
      <c r="F149" s="70"/>
      <c r="G149" s="70"/>
      <c r="H149" s="78"/>
      <c r="I149" s="70"/>
      <c r="J149" s="70"/>
      <c r="K149" s="70"/>
      <c r="M149" s="70"/>
      <c r="N149" s="70"/>
      <c r="O149" s="70"/>
      <c r="P149" s="409"/>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row>
    <row r="150" spans="1:55" hidden="1" x14ac:dyDescent="0.25">
      <c r="A150" s="70"/>
      <c r="B150" s="70"/>
      <c r="C150" s="70"/>
      <c r="D150" s="70"/>
      <c r="E150" s="70"/>
      <c r="F150" s="70"/>
      <c r="G150" s="70"/>
      <c r="H150" s="78"/>
      <c r="I150" s="70"/>
      <c r="J150" s="70"/>
      <c r="K150" s="70"/>
      <c r="M150" s="70"/>
      <c r="N150" s="70"/>
      <c r="O150" s="70"/>
      <c r="P150" s="409"/>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row>
    <row r="151" spans="1:55" hidden="1" x14ac:dyDescent="0.25">
      <c r="A151" s="70"/>
      <c r="B151" s="70"/>
      <c r="C151" s="70"/>
      <c r="D151" s="70"/>
      <c r="E151" s="70"/>
      <c r="F151" s="70"/>
      <c r="G151" s="70"/>
      <c r="H151" s="78"/>
      <c r="I151" s="70"/>
      <c r="J151" s="70"/>
      <c r="K151" s="70"/>
      <c r="M151" s="70"/>
      <c r="N151" s="70"/>
      <c r="O151" s="70"/>
      <c r="P151" s="409"/>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row>
    <row r="152" spans="1:55" s="70" customFormat="1" ht="11.25" hidden="1" customHeight="1" x14ac:dyDescent="0.2">
      <c r="B152" s="494" t="s">
        <v>198</v>
      </c>
      <c r="C152" s="495"/>
      <c r="D152" s="495"/>
      <c r="E152" s="495"/>
      <c r="F152" s="495"/>
      <c r="G152" s="495"/>
      <c r="H152" s="496"/>
      <c r="I152" s="496"/>
      <c r="J152" s="497"/>
      <c r="K152" s="495"/>
      <c r="L152" s="496"/>
      <c r="M152" s="496"/>
      <c r="N152" s="496"/>
      <c r="O152" s="496"/>
      <c r="P152" s="518"/>
      <c r="Q152" s="496"/>
      <c r="R152" s="496"/>
      <c r="S152" s="496"/>
      <c r="T152" s="496"/>
      <c r="U152" s="496"/>
      <c r="V152" s="496"/>
      <c r="W152" s="496"/>
      <c r="X152" s="496"/>
      <c r="Y152" s="496"/>
      <c r="Z152" s="496"/>
      <c r="AA152" s="496"/>
      <c r="AB152" s="496"/>
      <c r="AC152" s="496"/>
      <c r="AD152" s="496"/>
      <c r="AE152" s="496"/>
      <c r="AF152" s="496"/>
      <c r="AG152" s="496"/>
      <c r="AH152" s="496"/>
      <c r="AI152" s="496"/>
      <c r="AJ152" s="496"/>
      <c r="AK152" s="496"/>
      <c r="AL152" s="496"/>
      <c r="AM152" s="496"/>
      <c r="AN152" s="496"/>
      <c r="AO152" s="496"/>
      <c r="AP152" s="496"/>
      <c r="AQ152" s="496"/>
      <c r="AR152" s="496"/>
      <c r="AS152" s="496"/>
      <c r="AT152" s="496"/>
      <c r="AU152" s="496"/>
      <c r="AV152" s="496"/>
      <c r="AW152" s="496"/>
      <c r="AX152" s="496"/>
      <c r="AY152" s="496"/>
      <c r="AZ152" s="496"/>
      <c r="BA152" s="497"/>
      <c r="BB152" s="495"/>
      <c r="BC152" s="498"/>
    </row>
    <row r="153" spans="1:55" s="70" customFormat="1" ht="11.25" hidden="1" customHeight="1" x14ac:dyDescent="0.2">
      <c r="B153" s="411" t="s">
        <v>199</v>
      </c>
      <c r="C153" s="412"/>
      <c r="D153" s="412"/>
      <c r="E153" s="412"/>
      <c r="F153" s="412"/>
      <c r="G153" s="412"/>
      <c r="H153" s="413"/>
      <c r="I153" s="414">
        <v>0</v>
      </c>
      <c r="J153" s="414">
        <v>0</v>
      </c>
      <c r="K153" s="415">
        <v>0</v>
      </c>
      <c r="L153" s="416">
        <v>0</v>
      </c>
      <c r="M153" s="417">
        <v>0</v>
      </c>
      <c r="N153" s="417">
        <v>0</v>
      </c>
      <c r="O153" s="417">
        <v>0</v>
      </c>
      <c r="P153" s="418">
        <v>0</v>
      </c>
      <c r="Q153" s="413"/>
      <c r="R153" s="413"/>
      <c r="S153" s="413"/>
      <c r="T153" s="413"/>
      <c r="U153" s="413"/>
      <c r="V153" s="413"/>
      <c r="W153" s="413"/>
      <c r="X153" s="413"/>
      <c r="Y153" s="413"/>
      <c r="Z153" s="413"/>
      <c r="AA153" s="413"/>
      <c r="AB153" s="413"/>
      <c r="AC153" s="413"/>
      <c r="AD153" s="413"/>
      <c r="AE153" s="413"/>
      <c r="AF153" s="413"/>
      <c r="AG153" s="413"/>
      <c r="AH153" s="413"/>
      <c r="AI153" s="413"/>
      <c r="AJ153" s="413"/>
      <c r="AK153" s="413"/>
      <c r="AL153" s="413"/>
      <c r="AM153" s="413"/>
      <c r="AN153" s="413"/>
      <c r="AO153" s="413"/>
      <c r="AP153" s="413"/>
      <c r="AQ153" s="413"/>
      <c r="AR153" s="413"/>
      <c r="AS153" s="413"/>
      <c r="AT153" s="413"/>
      <c r="AU153" s="413"/>
      <c r="AV153" s="413"/>
      <c r="AW153" s="413"/>
      <c r="AX153" s="413"/>
      <c r="AY153" s="419"/>
      <c r="AZ153" s="413"/>
      <c r="BA153" s="420"/>
      <c r="BB153" s="421"/>
      <c r="BC153" s="422"/>
    </row>
    <row r="154" spans="1:55" s="70" customFormat="1" ht="11.25" hidden="1" customHeight="1" x14ac:dyDescent="0.2">
      <c r="B154" s="423" t="s">
        <v>200</v>
      </c>
      <c r="C154" s="424"/>
      <c r="D154" s="424"/>
      <c r="E154" s="424"/>
      <c r="F154" s="424"/>
      <c r="G154" s="424"/>
      <c r="H154" s="425"/>
      <c r="I154" s="426"/>
      <c r="J154" s="426">
        <v>0</v>
      </c>
      <c r="K154" s="427">
        <v>0</v>
      </c>
      <c r="L154" s="428">
        <v>0</v>
      </c>
      <c r="M154" s="425">
        <v>0</v>
      </c>
      <c r="N154" s="425">
        <v>0</v>
      </c>
      <c r="O154" s="425">
        <v>0</v>
      </c>
      <c r="P154" s="429">
        <v>0</v>
      </c>
      <c r="Q154" s="425">
        <v>0</v>
      </c>
      <c r="R154" s="425">
        <v>0</v>
      </c>
      <c r="S154" s="425">
        <v>0</v>
      </c>
      <c r="T154" s="425">
        <v>0</v>
      </c>
      <c r="U154" s="425">
        <v>0</v>
      </c>
      <c r="V154" s="425">
        <v>0</v>
      </c>
      <c r="W154" s="425">
        <v>0</v>
      </c>
      <c r="X154" s="425">
        <v>0</v>
      </c>
      <c r="Y154" s="425">
        <v>0</v>
      </c>
      <c r="Z154" s="425">
        <v>0</v>
      </c>
      <c r="AA154" s="425">
        <v>0</v>
      </c>
      <c r="AB154" s="425">
        <v>0</v>
      </c>
      <c r="AC154" s="425">
        <v>0</v>
      </c>
      <c r="AD154" s="425">
        <v>0</v>
      </c>
      <c r="AE154" s="425">
        <v>0</v>
      </c>
      <c r="AF154" s="425">
        <v>0</v>
      </c>
      <c r="AG154" s="425">
        <v>0</v>
      </c>
      <c r="AH154" s="425">
        <v>0</v>
      </c>
      <c r="AI154" s="425">
        <v>0</v>
      </c>
      <c r="AJ154" s="425">
        <v>0</v>
      </c>
      <c r="AK154" s="425">
        <v>0</v>
      </c>
      <c r="AL154" s="425">
        <v>0</v>
      </c>
      <c r="AM154" s="425">
        <v>0</v>
      </c>
      <c r="AN154" s="425">
        <v>0</v>
      </c>
      <c r="AO154" s="425">
        <v>0</v>
      </c>
      <c r="AP154" s="425">
        <v>0</v>
      </c>
      <c r="AQ154" s="425">
        <v>0</v>
      </c>
      <c r="AR154" s="425">
        <v>0</v>
      </c>
      <c r="AS154" s="425">
        <v>0</v>
      </c>
      <c r="AT154" s="425">
        <v>0</v>
      </c>
      <c r="AU154" s="425">
        <v>0</v>
      </c>
      <c r="AV154" s="425">
        <v>0</v>
      </c>
      <c r="AW154" s="425">
        <v>0</v>
      </c>
      <c r="AX154" s="425">
        <v>0</v>
      </c>
      <c r="AY154" s="430">
        <v>0</v>
      </c>
      <c r="AZ154" s="425"/>
      <c r="BA154" s="431"/>
      <c r="BB154" s="432"/>
      <c r="BC154" s="433"/>
    </row>
    <row r="155" spans="1:55" s="70" customFormat="1" ht="11.25" hidden="1" customHeight="1" x14ac:dyDescent="0.2">
      <c r="H155" s="434"/>
      <c r="I155" s="71"/>
      <c r="J155" s="71"/>
      <c r="K155" s="71"/>
      <c r="L155" s="71"/>
      <c r="M155" s="71"/>
      <c r="N155" s="71"/>
      <c r="O155" s="71"/>
      <c r="P155" s="435"/>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row>
    <row r="156" spans="1:55" s="70" customFormat="1" ht="11.25" hidden="1" customHeight="1" x14ac:dyDescent="0.2">
      <c r="B156" s="494" t="s">
        <v>201</v>
      </c>
      <c r="C156" s="495"/>
      <c r="D156" s="495"/>
      <c r="E156" s="495"/>
      <c r="F156" s="495"/>
      <c r="G156" s="495"/>
      <c r="H156" s="496"/>
      <c r="I156" s="496"/>
      <c r="J156" s="497"/>
      <c r="K156" s="495"/>
      <c r="L156" s="496"/>
      <c r="M156" s="496"/>
      <c r="N156" s="496"/>
      <c r="O156" s="496"/>
      <c r="P156" s="496"/>
      <c r="Q156" s="496"/>
      <c r="R156" s="496"/>
      <c r="S156" s="496"/>
      <c r="T156" s="496"/>
      <c r="U156" s="496"/>
      <c r="V156" s="496"/>
      <c r="W156" s="496"/>
      <c r="X156" s="496"/>
      <c r="Y156" s="496"/>
      <c r="Z156" s="496"/>
      <c r="AA156" s="496"/>
      <c r="AB156" s="496"/>
      <c r="AC156" s="496"/>
      <c r="AD156" s="496"/>
      <c r="AE156" s="496"/>
      <c r="AF156" s="496"/>
      <c r="AG156" s="496"/>
      <c r="AH156" s="496"/>
      <c r="AI156" s="496"/>
      <c r="AJ156" s="496"/>
      <c r="AK156" s="496"/>
      <c r="AL156" s="496"/>
      <c r="AM156" s="496"/>
      <c r="AN156" s="496"/>
      <c r="AO156" s="496"/>
      <c r="AP156" s="496"/>
      <c r="AQ156" s="496"/>
      <c r="AR156" s="496"/>
      <c r="AS156" s="496"/>
      <c r="AT156" s="496"/>
      <c r="AU156" s="496"/>
      <c r="AV156" s="496"/>
      <c r="AW156" s="496"/>
      <c r="AX156" s="496"/>
      <c r="AY156" s="496"/>
      <c r="AZ156" s="496"/>
      <c r="BA156" s="497"/>
      <c r="BB156" s="495"/>
      <c r="BC156" s="498"/>
    </row>
    <row r="157" spans="1:55" s="70" customFormat="1" ht="11.25" hidden="1" customHeight="1" x14ac:dyDescent="0.2">
      <c r="B157" s="320" t="s">
        <v>202</v>
      </c>
      <c r="C157" s="321"/>
      <c r="D157" s="321"/>
      <c r="E157" s="321"/>
      <c r="F157" s="321"/>
      <c r="G157" s="321"/>
      <c r="H157" s="343">
        <v>0</v>
      </c>
      <c r="I157" s="436">
        <v>0</v>
      </c>
      <c r="J157" s="436">
        <v>0</v>
      </c>
      <c r="K157" s="437">
        <v>0</v>
      </c>
      <c r="L157" s="438">
        <f>INDEX(StudentGrowth,L$1)*K157</f>
        <v>0</v>
      </c>
      <c r="M157" s="439">
        <f t="shared" ref="M157:AZ157" si="48">IFERROR(INDEX(StudentGrowth,M$1)*L157,0)</f>
        <v>0</v>
      </c>
      <c r="N157" s="325">
        <f t="shared" si="48"/>
        <v>0</v>
      </c>
      <c r="O157" s="325">
        <f t="shared" si="48"/>
        <v>0</v>
      </c>
      <c r="P157" s="325">
        <f t="shared" si="48"/>
        <v>0</v>
      </c>
      <c r="Q157" s="325">
        <f t="shared" si="48"/>
        <v>0</v>
      </c>
      <c r="R157" s="325">
        <f t="shared" si="48"/>
        <v>0</v>
      </c>
      <c r="S157" s="325">
        <f t="shared" si="48"/>
        <v>0</v>
      </c>
      <c r="T157" s="325">
        <f t="shared" si="48"/>
        <v>0</v>
      </c>
      <c r="U157" s="325">
        <f t="shared" si="48"/>
        <v>0</v>
      </c>
      <c r="V157" s="325">
        <f t="shared" si="48"/>
        <v>0</v>
      </c>
      <c r="W157" s="325">
        <f t="shared" si="48"/>
        <v>0</v>
      </c>
      <c r="X157" s="325">
        <f t="shared" si="48"/>
        <v>0</v>
      </c>
      <c r="Y157" s="325">
        <f t="shared" si="48"/>
        <v>0</v>
      </c>
      <c r="Z157" s="325">
        <f t="shared" si="48"/>
        <v>0</v>
      </c>
      <c r="AA157" s="325">
        <f t="shared" si="48"/>
        <v>0</v>
      </c>
      <c r="AB157" s="325">
        <f t="shared" si="48"/>
        <v>0</v>
      </c>
      <c r="AC157" s="325">
        <f t="shared" si="48"/>
        <v>0</v>
      </c>
      <c r="AD157" s="325">
        <f t="shared" si="48"/>
        <v>0</v>
      </c>
      <c r="AE157" s="325">
        <f t="shared" si="48"/>
        <v>0</v>
      </c>
      <c r="AF157" s="325">
        <f t="shared" si="48"/>
        <v>0</v>
      </c>
      <c r="AG157" s="325">
        <f t="shared" si="48"/>
        <v>0</v>
      </c>
      <c r="AH157" s="325">
        <f t="shared" si="48"/>
        <v>0</v>
      </c>
      <c r="AI157" s="325">
        <f t="shared" si="48"/>
        <v>0</v>
      </c>
      <c r="AJ157" s="325">
        <f t="shared" si="48"/>
        <v>0</v>
      </c>
      <c r="AK157" s="325">
        <f t="shared" si="48"/>
        <v>0</v>
      </c>
      <c r="AL157" s="325">
        <f t="shared" si="48"/>
        <v>0</v>
      </c>
      <c r="AM157" s="325">
        <f t="shared" si="48"/>
        <v>0</v>
      </c>
      <c r="AN157" s="325">
        <f t="shared" si="48"/>
        <v>0</v>
      </c>
      <c r="AO157" s="325">
        <f t="shared" si="48"/>
        <v>0</v>
      </c>
      <c r="AP157" s="325">
        <f t="shared" si="48"/>
        <v>0</v>
      </c>
      <c r="AQ157" s="325">
        <f t="shared" si="48"/>
        <v>0</v>
      </c>
      <c r="AR157" s="325">
        <f t="shared" si="48"/>
        <v>0</v>
      </c>
      <c r="AS157" s="325">
        <f t="shared" si="48"/>
        <v>0</v>
      </c>
      <c r="AT157" s="325">
        <f t="shared" si="48"/>
        <v>0</v>
      </c>
      <c r="AU157" s="325">
        <f t="shared" si="48"/>
        <v>0</v>
      </c>
      <c r="AV157" s="325">
        <f t="shared" si="48"/>
        <v>0</v>
      </c>
      <c r="AW157" s="325">
        <f t="shared" si="48"/>
        <v>0</v>
      </c>
      <c r="AX157" s="325">
        <f t="shared" si="48"/>
        <v>0</v>
      </c>
      <c r="AY157" s="326">
        <f t="shared" si="48"/>
        <v>0</v>
      </c>
      <c r="AZ157" s="325">
        <f t="shared" si="48"/>
        <v>0</v>
      </c>
      <c r="BA157" s="327"/>
      <c r="BB157" s="328"/>
      <c r="BC157" s="349"/>
    </row>
    <row r="158" spans="1:55" s="70" customFormat="1" ht="11.25" hidden="1" customHeight="1" x14ac:dyDescent="0.2">
      <c r="H158" s="71"/>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71"/>
    </row>
    <row r="159" spans="1:55" s="70" customFormat="1" ht="11.25" hidden="1" customHeight="1" x14ac:dyDescent="0.25">
      <c r="A159"/>
      <c r="B159" s="66" t="s">
        <v>203</v>
      </c>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row>
    <row r="160" spans="1:55" s="70" customFormat="1" ht="11.25" hidden="1" customHeight="1" x14ac:dyDescent="0.2">
      <c r="B160" s="70" t="s">
        <v>204</v>
      </c>
      <c r="I160" s="77"/>
    </row>
    <row r="161" spans="2:60" s="70" customFormat="1" ht="11.25" hidden="1" customHeight="1" x14ac:dyDescent="0.2">
      <c r="B161" s="79" t="s">
        <v>132</v>
      </c>
      <c r="H161" s="77">
        <f>'[4]PPF Inputs'!H18</f>
        <v>1.34</v>
      </c>
      <c r="I161" s="77">
        <f>'[4]PPF Inputs'!I18</f>
        <v>1.34</v>
      </c>
      <c r="J161" s="77">
        <f>'[4]PPF Inputs'!J18</f>
        <v>1.34</v>
      </c>
      <c r="K161" s="77">
        <f>'[4]PPF Inputs'!K18</f>
        <v>1.34</v>
      </c>
      <c r="L161" s="77">
        <f>'[4]PPF Inputs'!L18</f>
        <v>1.34</v>
      </c>
      <c r="M161" s="77">
        <f>'[4]PPF Inputs'!M18</f>
        <v>1.34</v>
      </c>
      <c r="N161" s="77">
        <f>'[4]PPF Inputs'!N18</f>
        <v>1.34</v>
      </c>
      <c r="O161" s="77">
        <f>'[4]PPF Inputs'!O18</f>
        <v>1.34</v>
      </c>
      <c r="P161" s="77">
        <f>'[4]PPF Inputs'!P18</f>
        <v>1.34</v>
      </c>
      <c r="Q161" s="77">
        <f>'[4]PPF Inputs'!Q18</f>
        <v>1.34</v>
      </c>
      <c r="R161" s="77">
        <f>'[4]PPF Inputs'!R18</f>
        <v>1.34</v>
      </c>
      <c r="S161" s="77">
        <f>'[4]PPF Inputs'!S18</f>
        <v>1.34</v>
      </c>
      <c r="T161" s="77">
        <f>'[4]PPF Inputs'!T18</f>
        <v>1.34</v>
      </c>
      <c r="U161" s="77">
        <f>'[4]PPF Inputs'!U18</f>
        <v>1.34</v>
      </c>
      <c r="V161" s="77">
        <f>'[4]PPF Inputs'!V18</f>
        <v>1.34</v>
      </c>
      <c r="W161" s="77">
        <f>'[4]PPF Inputs'!W18</f>
        <v>1.34</v>
      </c>
      <c r="X161" s="77">
        <f>'[4]PPF Inputs'!X18</f>
        <v>1.34</v>
      </c>
      <c r="Y161" s="77">
        <f>'[4]PPF Inputs'!Y18</f>
        <v>1.34</v>
      </c>
      <c r="Z161" s="77">
        <f>'[4]PPF Inputs'!Z18</f>
        <v>1.34</v>
      </c>
      <c r="AA161" s="77">
        <f>'[4]PPF Inputs'!AA18</f>
        <v>1.34</v>
      </c>
      <c r="AB161" s="77">
        <f>'[4]PPF Inputs'!AB18</f>
        <v>1.34</v>
      </c>
      <c r="AC161" s="77">
        <f>'[4]PPF Inputs'!AC18</f>
        <v>1.34</v>
      </c>
      <c r="AD161" s="77">
        <f>'[4]PPF Inputs'!AD18</f>
        <v>1.34</v>
      </c>
      <c r="AE161" s="77">
        <f>'[4]PPF Inputs'!AE18</f>
        <v>1.34</v>
      </c>
      <c r="AF161" s="77">
        <f>'[4]PPF Inputs'!AF18</f>
        <v>1.34</v>
      </c>
      <c r="AG161" s="77">
        <f>'[4]PPF Inputs'!AG18</f>
        <v>1.34</v>
      </c>
      <c r="AH161" s="77">
        <f>'[4]PPF Inputs'!AH18</f>
        <v>1.34</v>
      </c>
      <c r="AI161" s="77">
        <f>'[4]PPF Inputs'!AI18</f>
        <v>1.34</v>
      </c>
      <c r="AJ161" s="77">
        <f>'[4]PPF Inputs'!AJ18</f>
        <v>1.34</v>
      </c>
      <c r="AK161" s="77">
        <f>'[4]PPF Inputs'!AK18</f>
        <v>1.34</v>
      </c>
      <c r="AL161" s="77">
        <f>'[4]PPF Inputs'!AL18</f>
        <v>1.34</v>
      </c>
      <c r="AM161" s="77">
        <f>'[4]PPF Inputs'!AM18</f>
        <v>1.34</v>
      </c>
      <c r="AN161" s="77">
        <f>'[4]PPF Inputs'!AN18</f>
        <v>1.34</v>
      </c>
      <c r="AO161" s="77">
        <f>'[4]PPF Inputs'!AO18</f>
        <v>1.34</v>
      </c>
      <c r="AP161" s="77">
        <f>'[4]PPF Inputs'!AP18</f>
        <v>1.34</v>
      </c>
      <c r="AQ161" s="77">
        <f>'[4]PPF Inputs'!AQ18</f>
        <v>1.34</v>
      </c>
      <c r="AR161" s="77">
        <f>'[4]PPF Inputs'!AR18</f>
        <v>1.34</v>
      </c>
      <c r="AS161" s="77">
        <f>'[4]PPF Inputs'!AS18</f>
        <v>1.34</v>
      </c>
      <c r="AT161" s="77">
        <f>'[4]PPF Inputs'!AT18</f>
        <v>1.34</v>
      </c>
      <c r="AU161" s="77">
        <f>'[4]PPF Inputs'!AU18</f>
        <v>1.34</v>
      </c>
      <c r="AV161" s="77">
        <f>'[4]PPF Inputs'!AV18</f>
        <v>1.34</v>
      </c>
      <c r="AW161" s="77">
        <f>'[4]PPF Inputs'!AW18</f>
        <v>1.34</v>
      </c>
      <c r="AX161" s="77">
        <f>'[4]PPF Inputs'!AX18</f>
        <v>1.34</v>
      </c>
      <c r="AY161" s="77">
        <f>'[4]PPF Inputs'!AY18</f>
        <v>1.34</v>
      </c>
      <c r="AZ161" s="77">
        <f>'[4]PPF Inputs'!AZ18</f>
        <v>1.34</v>
      </c>
    </row>
    <row r="162" spans="2:60" s="70" customFormat="1" ht="11.25" hidden="1" customHeight="1" x14ac:dyDescent="0.2">
      <c r="B162" s="79" t="s">
        <v>133</v>
      </c>
      <c r="H162" s="77">
        <f>'[4]PPF Inputs'!H19</f>
        <v>1.3</v>
      </c>
      <c r="I162" s="77">
        <f>'[4]PPF Inputs'!I19</f>
        <v>1.3</v>
      </c>
      <c r="J162" s="77">
        <f>'[4]PPF Inputs'!J19</f>
        <v>1.3</v>
      </c>
      <c r="K162" s="77">
        <f>'[4]PPF Inputs'!K19</f>
        <v>1.3</v>
      </c>
      <c r="L162" s="77">
        <f>'[4]PPF Inputs'!L19</f>
        <v>1.3</v>
      </c>
      <c r="M162" s="77">
        <f>'[4]PPF Inputs'!M19</f>
        <v>1.3</v>
      </c>
      <c r="N162" s="77">
        <f>'[4]PPF Inputs'!N19</f>
        <v>1.3</v>
      </c>
      <c r="O162" s="77">
        <f>'[4]PPF Inputs'!O19</f>
        <v>1.3</v>
      </c>
      <c r="P162" s="77">
        <f>'[4]PPF Inputs'!P19</f>
        <v>1.3</v>
      </c>
      <c r="Q162" s="77">
        <f>'[4]PPF Inputs'!Q19</f>
        <v>1.3</v>
      </c>
      <c r="R162" s="77">
        <f>'[4]PPF Inputs'!R19</f>
        <v>1.3</v>
      </c>
      <c r="S162" s="77">
        <f>'[4]PPF Inputs'!S19</f>
        <v>1.3</v>
      </c>
      <c r="T162" s="77">
        <f>'[4]PPF Inputs'!T19</f>
        <v>1.3</v>
      </c>
      <c r="U162" s="77">
        <f>'[4]PPF Inputs'!U19</f>
        <v>1.3</v>
      </c>
      <c r="V162" s="77">
        <f>'[4]PPF Inputs'!V19</f>
        <v>1.3</v>
      </c>
      <c r="W162" s="77">
        <f>'[4]PPF Inputs'!W19</f>
        <v>1.3</v>
      </c>
      <c r="X162" s="77">
        <f>'[4]PPF Inputs'!X19</f>
        <v>1.3</v>
      </c>
      <c r="Y162" s="77">
        <f>'[4]PPF Inputs'!Y19</f>
        <v>1.3</v>
      </c>
      <c r="Z162" s="77">
        <f>'[4]PPF Inputs'!Z19</f>
        <v>1.3</v>
      </c>
      <c r="AA162" s="77">
        <f>'[4]PPF Inputs'!AA19</f>
        <v>1.3</v>
      </c>
      <c r="AB162" s="77">
        <f>'[4]PPF Inputs'!AB19</f>
        <v>1.3</v>
      </c>
      <c r="AC162" s="77">
        <f>'[4]PPF Inputs'!AC19</f>
        <v>1.3</v>
      </c>
      <c r="AD162" s="77">
        <f>'[4]PPF Inputs'!AD19</f>
        <v>1.3</v>
      </c>
      <c r="AE162" s="77">
        <f>'[4]PPF Inputs'!AE19</f>
        <v>1.3</v>
      </c>
      <c r="AF162" s="77">
        <f>'[4]PPF Inputs'!AF19</f>
        <v>1.3</v>
      </c>
      <c r="AG162" s="77">
        <f>'[4]PPF Inputs'!AG19</f>
        <v>1.3</v>
      </c>
      <c r="AH162" s="77">
        <f>'[4]PPF Inputs'!AH19</f>
        <v>1.3</v>
      </c>
      <c r="AI162" s="77">
        <f>'[4]PPF Inputs'!AI19</f>
        <v>1.3</v>
      </c>
      <c r="AJ162" s="77">
        <f>'[4]PPF Inputs'!AJ19</f>
        <v>1.3</v>
      </c>
      <c r="AK162" s="77">
        <f>'[4]PPF Inputs'!AK19</f>
        <v>1.3</v>
      </c>
      <c r="AL162" s="77">
        <f>'[4]PPF Inputs'!AL19</f>
        <v>1.3</v>
      </c>
      <c r="AM162" s="77">
        <f>'[4]PPF Inputs'!AM19</f>
        <v>1.3</v>
      </c>
      <c r="AN162" s="77">
        <f>'[4]PPF Inputs'!AN19</f>
        <v>1.3</v>
      </c>
      <c r="AO162" s="77">
        <f>'[4]PPF Inputs'!AO19</f>
        <v>1.3</v>
      </c>
      <c r="AP162" s="77">
        <f>'[4]PPF Inputs'!AP19</f>
        <v>1.3</v>
      </c>
      <c r="AQ162" s="77">
        <f>'[4]PPF Inputs'!AQ19</f>
        <v>1.3</v>
      </c>
      <c r="AR162" s="77">
        <f>'[4]PPF Inputs'!AR19</f>
        <v>1.3</v>
      </c>
      <c r="AS162" s="77">
        <f>'[4]PPF Inputs'!AS19</f>
        <v>1.3</v>
      </c>
      <c r="AT162" s="77">
        <f>'[4]PPF Inputs'!AT19</f>
        <v>1.3</v>
      </c>
      <c r="AU162" s="77">
        <f>'[4]PPF Inputs'!AU19</f>
        <v>1.3</v>
      </c>
      <c r="AV162" s="77">
        <f>'[4]PPF Inputs'!AV19</f>
        <v>1.3</v>
      </c>
      <c r="AW162" s="77">
        <f>'[4]PPF Inputs'!AW19</f>
        <v>1.3</v>
      </c>
      <c r="AX162" s="77">
        <f>'[4]PPF Inputs'!AX19</f>
        <v>1.3</v>
      </c>
      <c r="AY162" s="77">
        <f>'[4]PPF Inputs'!AY19</f>
        <v>1.3</v>
      </c>
      <c r="AZ162" s="77">
        <f>'[4]PPF Inputs'!AZ19</f>
        <v>1.3</v>
      </c>
    </row>
    <row r="163" spans="2:60" s="70" customFormat="1" ht="11.25" hidden="1" customHeight="1" x14ac:dyDescent="0.2">
      <c r="B163" s="79" t="s">
        <v>134</v>
      </c>
      <c r="H163" s="77">
        <f>'[4]PPF Inputs'!H20</f>
        <v>1.3</v>
      </c>
      <c r="I163" s="77">
        <f>'[4]PPF Inputs'!I20</f>
        <v>1.3</v>
      </c>
      <c r="J163" s="77">
        <f>'[4]PPF Inputs'!J20</f>
        <v>1.3</v>
      </c>
      <c r="K163" s="77">
        <f>'[4]PPF Inputs'!K20</f>
        <v>1.3</v>
      </c>
      <c r="L163" s="77">
        <f>'[4]PPF Inputs'!L20</f>
        <v>1.3</v>
      </c>
      <c r="M163" s="77">
        <f>'[4]PPF Inputs'!M20</f>
        <v>1.3</v>
      </c>
      <c r="N163" s="77">
        <f>'[4]PPF Inputs'!N20</f>
        <v>1.3</v>
      </c>
      <c r="O163" s="77">
        <f>'[4]PPF Inputs'!O20</f>
        <v>1.3</v>
      </c>
      <c r="P163" s="77">
        <f>'[4]PPF Inputs'!P20</f>
        <v>1.3</v>
      </c>
      <c r="Q163" s="77">
        <f>'[4]PPF Inputs'!Q20</f>
        <v>1.3</v>
      </c>
      <c r="R163" s="77">
        <f>'[4]PPF Inputs'!R20</f>
        <v>1.3</v>
      </c>
      <c r="S163" s="77">
        <f>'[4]PPF Inputs'!S20</f>
        <v>1.3</v>
      </c>
      <c r="T163" s="77">
        <f>'[4]PPF Inputs'!T20</f>
        <v>1.3</v>
      </c>
      <c r="U163" s="77">
        <f>'[4]PPF Inputs'!U20</f>
        <v>1.3</v>
      </c>
      <c r="V163" s="77">
        <f>'[4]PPF Inputs'!V20</f>
        <v>1.3</v>
      </c>
      <c r="W163" s="77">
        <f>'[4]PPF Inputs'!W20</f>
        <v>1.3</v>
      </c>
      <c r="X163" s="77">
        <f>'[4]PPF Inputs'!X20</f>
        <v>1.3</v>
      </c>
      <c r="Y163" s="77">
        <f>'[4]PPF Inputs'!Y20</f>
        <v>1.3</v>
      </c>
      <c r="Z163" s="77">
        <f>'[4]PPF Inputs'!Z20</f>
        <v>1.3</v>
      </c>
      <c r="AA163" s="77">
        <f>'[4]PPF Inputs'!AA20</f>
        <v>1.3</v>
      </c>
      <c r="AB163" s="77">
        <f>'[4]PPF Inputs'!AB20</f>
        <v>1.3</v>
      </c>
      <c r="AC163" s="77">
        <f>'[4]PPF Inputs'!AC20</f>
        <v>1.3</v>
      </c>
      <c r="AD163" s="77">
        <f>'[4]PPF Inputs'!AD20</f>
        <v>1.3</v>
      </c>
      <c r="AE163" s="77">
        <f>'[4]PPF Inputs'!AE20</f>
        <v>1.3</v>
      </c>
      <c r="AF163" s="77">
        <f>'[4]PPF Inputs'!AF20</f>
        <v>1.3</v>
      </c>
      <c r="AG163" s="77">
        <f>'[4]PPF Inputs'!AG20</f>
        <v>1.3</v>
      </c>
      <c r="AH163" s="77">
        <f>'[4]PPF Inputs'!AH20</f>
        <v>1.3</v>
      </c>
      <c r="AI163" s="77">
        <f>'[4]PPF Inputs'!AI20</f>
        <v>1.3</v>
      </c>
      <c r="AJ163" s="77">
        <f>'[4]PPF Inputs'!AJ20</f>
        <v>1.3</v>
      </c>
      <c r="AK163" s="77">
        <f>'[4]PPF Inputs'!AK20</f>
        <v>1.3</v>
      </c>
      <c r="AL163" s="77">
        <f>'[4]PPF Inputs'!AL20</f>
        <v>1.3</v>
      </c>
      <c r="AM163" s="77">
        <f>'[4]PPF Inputs'!AM20</f>
        <v>1.3</v>
      </c>
      <c r="AN163" s="77">
        <f>'[4]PPF Inputs'!AN20</f>
        <v>1.3</v>
      </c>
      <c r="AO163" s="77">
        <f>'[4]PPF Inputs'!AO20</f>
        <v>1.3</v>
      </c>
      <c r="AP163" s="77">
        <f>'[4]PPF Inputs'!AP20</f>
        <v>1.3</v>
      </c>
      <c r="AQ163" s="77">
        <f>'[4]PPF Inputs'!AQ20</f>
        <v>1.3</v>
      </c>
      <c r="AR163" s="77">
        <f>'[4]PPF Inputs'!AR20</f>
        <v>1.3</v>
      </c>
      <c r="AS163" s="77">
        <f>'[4]PPF Inputs'!AS20</f>
        <v>1.3</v>
      </c>
      <c r="AT163" s="77">
        <f>'[4]PPF Inputs'!AT20</f>
        <v>1.3</v>
      </c>
      <c r="AU163" s="77">
        <f>'[4]PPF Inputs'!AU20</f>
        <v>1.3</v>
      </c>
      <c r="AV163" s="77">
        <f>'[4]PPF Inputs'!AV20</f>
        <v>1.3</v>
      </c>
      <c r="AW163" s="77">
        <f>'[4]PPF Inputs'!AW20</f>
        <v>1.3</v>
      </c>
      <c r="AX163" s="77">
        <f>'[4]PPF Inputs'!AX20</f>
        <v>1.3</v>
      </c>
      <c r="AY163" s="77">
        <f>'[4]PPF Inputs'!AY20</f>
        <v>1.3</v>
      </c>
      <c r="AZ163" s="77">
        <f>'[4]PPF Inputs'!AZ20</f>
        <v>1.3</v>
      </c>
    </row>
    <row r="164" spans="2:60" s="70" customFormat="1" ht="11.25" hidden="1" customHeight="1" x14ac:dyDescent="0.2">
      <c r="B164" s="79" t="s">
        <v>135</v>
      </c>
      <c r="H164" s="77">
        <f>'[4]PPF Inputs'!H21</f>
        <v>1</v>
      </c>
      <c r="I164" s="77">
        <f>'[4]PPF Inputs'!I21</f>
        <v>1</v>
      </c>
      <c r="J164" s="77">
        <f>'[4]PPF Inputs'!J21</f>
        <v>1</v>
      </c>
      <c r="K164" s="77">
        <f>'[4]PPF Inputs'!K21</f>
        <v>1</v>
      </c>
      <c r="L164" s="77">
        <f>'[4]PPF Inputs'!L21</f>
        <v>1</v>
      </c>
      <c r="M164" s="77">
        <f>'[4]PPF Inputs'!M21</f>
        <v>1</v>
      </c>
      <c r="N164" s="77">
        <f>'[4]PPF Inputs'!N21</f>
        <v>1</v>
      </c>
      <c r="O164" s="77">
        <f>'[4]PPF Inputs'!O21</f>
        <v>1</v>
      </c>
      <c r="P164" s="77">
        <f>'[4]PPF Inputs'!P21</f>
        <v>1</v>
      </c>
      <c r="Q164" s="77">
        <f>'[4]PPF Inputs'!Q21</f>
        <v>1</v>
      </c>
      <c r="R164" s="77">
        <f>'[4]PPF Inputs'!R21</f>
        <v>1</v>
      </c>
      <c r="S164" s="77">
        <f>'[4]PPF Inputs'!S21</f>
        <v>1</v>
      </c>
      <c r="T164" s="77">
        <f>'[4]PPF Inputs'!T21</f>
        <v>1</v>
      </c>
      <c r="U164" s="77">
        <f>'[4]PPF Inputs'!U21</f>
        <v>1</v>
      </c>
      <c r="V164" s="77">
        <f>'[4]PPF Inputs'!V21</f>
        <v>1</v>
      </c>
      <c r="W164" s="77">
        <f>'[4]PPF Inputs'!W21</f>
        <v>1</v>
      </c>
      <c r="X164" s="77">
        <f>'[4]PPF Inputs'!X21</f>
        <v>1</v>
      </c>
      <c r="Y164" s="77">
        <f>'[4]PPF Inputs'!Y21</f>
        <v>1</v>
      </c>
      <c r="Z164" s="77">
        <f>'[4]PPF Inputs'!Z21</f>
        <v>1</v>
      </c>
      <c r="AA164" s="77">
        <f>'[4]PPF Inputs'!AA21</f>
        <v>1</v>
      </c>
      <c r="AB164" s="77">
        <f>'[4]PPF Inputs'!AB21</f>
        <v>1</v>
      </c>
      <c r="AC164" s="77">
        <f>'[4]PPF Inputs'!AC21</f>
        <v>1</v>
      </c>
      <c r="AD164" s="77">
        <f>'[4]PPF Inputs'!AD21</f>
        <v>1</v>
      </c>
      <c r="AE164" s="77">
        <f>'[4]PPF Inputs'!AE21</f>
        <v>1</v>
      </c>
      <c r="AF164" s="77">
        <f>'[4]PPF Inputs'!AF21</f>
        <v>1</v>
      </c>
      <c r="AG164" s="77">
        <f>'[4]PPF Inputs'!AG21</f>
        <v>1</v>
      </c>
      <c r="AH164" s="77">
        <f>'[4]PPF Inputs'!AH21</f>
        <v>1</v>
      </c>
      <c r="AI164" s="77">
        <f>'[4]PPF Inputs'!AI21</f>
        <v>1</v>
      </c>
      <c r="AJ164" s="77">
        <f>'[4]PPF Inputs'!AJ21</f>
        <v>1</v>
      </c>
      <c r="AK164" s="77">
        <f>'[4]PPF Inputs'!AK21</f>
        <v>1</v>
      </c>
      <c r="AL164" s="77">
        <f>'[4]PPF Inputs'!AL21</f>
        <v>1</v>
      </c>
      <c r="AM164" s="77">
        <f>'[4]PPF Inputs'!AM21</f>
        <v>1</v>
      </c>
      <c r="AN164" s="77">
        <f>'[4]PPF Inputs'!AN21</f>
        <v>1</v>
      </c>
      <c r="AO164" s="77">
        <f>'[4]PPF Inputs'!AO21</f>
        <v>1</v>
      </c>
      <c r="AP164" s="77">
        <f>'[4]PPF Inputs'!AP21</f>
        <v>1</v>
      </c>
      <c r="AQ164" s="77">
        <f>'[4]PPF Inputs'!AQ21</f>
        <v>1</v>
      </c>
      <c r="AR164" s="77">
        <f>'[4]PPF Inputs'!AR21</f>
        <v>1</v>
      </c>
      <c r="AS164" s="77">
        <f>'[4]PPF Inputs'!AS21</f>
        <v>1</v>
      </c>
      <c r="AT164" s="77">
        <f>'[4]PPF Inputs'!AT21</f>
        <v>1</v>
      </c>
      <c r="AU164" s="77">
        <f>'[4]PPF Inputs'!AU21</f>
        <v>1</v>
      </c>
      <c r="AV164" s="77">
        <f>'[4]PPF Inputs'!AV21</f>
        <v>1</v>
      </c>
      <c r="AW164" s="77">
        <f>'[4]PPF Inputs'!AW21</f>
        <v>1</v>
      </c>
      <c r="AX164" s="77">
        <f>'[4]PPF Inputs'!AX21</f>
        <v>1</v>
      </c>
      <c r="AY164" s="77">
        <f>'[4]PPF Inputs'!AY21</f>
        <v>1</v>
      </c>
      <c r="AZ164" s="77">
        <f>'[4]PPF Inputs'!AZ21</f>
        <v>1</v>
      </c>
    </row>
    <row r="165" spans="2:60" s="70" customFormat="1" ht="11.25" hidden="1" customHeight="1" x14ac:dyDescent="0.2">
      <c r="B165" s="79" t="s">
        <v>136</v>
      </c>
      <c r="H165" s="77">
        <f>'[4]PPF Inputs'!H22</f>
        <v>1</v>
      </c>
      <c r="I165" s="77">
        <f>'[4]PPF Inputs'!I22</f>
        <v>1</v>
      </c>
      <c r="J165" s="77">
        <f>'[4]PPF Inputs'!J22</f>
        <v>1</v>
      </c>
      <c r="K165" s="77">
        <f>'[4]PPF Inputs'!K22</f>
        <v>1</v>
      </c>
      <c r="L165" s="77">
        <f>'[4]PPF Inputs'!L22</f>
        <v>1</v>
      </c>
      <c r="M165" s="77">
        <f>'[4]PPF Inputs'!M22</f>
        <v>1</v>
      </c>
      <c r="N165" s="77">
        <f>'[4]PPF Inputs'!N22</f>
        <v>1</v>
      </c>
      <c r="O165" s="77">
        <f>'[4]PPF Inputs'!O22</f>
        <v>1</v>
      </c>
      <c r="P165" s="77">
        <f>'[4]PPF Inputs'!P22</f>
        <v>1</v>
      </c>
      <c r="Q165" s="77">
        <f>'[4]PPF Inputs'!Q22</f>
        <v>1</v>
      </c>
      <c r="R165" s="77">
        <f>'[4]PPF Inputs'!R22</f>
        <v>1</v>
      </c>
      <c r="S165" s="77">
        <f>'[4]PPF Inputs'!S22</f>
        <v>1</v>
      </c>
      <c r="T165" s="77">
        <f>'[4]PPF Inputs'!T22</f>
        <v>1</v>
      </c>
      <c r="U165" s="77">
        <f>'[4]PPF Inputs'!U22</f>
        <v>1</v>
      </c>
      <c r="V165" s="77">
        <f>'[4]PPF Inputs'!V22</f>
        <v>1</v>
      </c>
      <c r="W165" s="77">
        <f>'[4]PPF Inputs'!W22</f>
        <v>1</v>
      </c>
      <c r="X165" s="77">
        <f>'[4]PPF Inputs'!X22</f>
        <v>1</v>
      </c>
      <c r="Y165" s="77">
        <f>'[4]PPF Inputs'!Y22</f>
        <v>1</v>
      </c>
      <c r="Z165" s="77">
        <f>'[4]PPF Inputs'!Z22</f>
        <v>1</v>
      </c>
      <c r="AA165" s="77">
        <f>'[4]PPF Inputs'!AA22</f>
        <v>1</v>
      </c>
      <c r="AB165" s="77">
        <f>'[4]PPF Inputs'!AB22</f>
        <v>1</v>
      </c>
      <c r="AC165" s="77">
        <f>'[4]PPF Inputs'!AC22</f>
        <v>1</v>
      </c>
      <c r="AD165" s="77">
        <f>'[4]PPF Inputs'!AD22</f>
        <v>1</v>
      </c>
      <c r="AE165" s="77">
        <f>'[4]PPF Inputs'!AE22</f>
        <v>1</v>
      </c>
      <c r="AF165" s="77">
        <f>'[4]PPF Inputs'!AF22</f>
        <v>1</v>
      </c>
      <c r="AG165" s="77">
        <f>'[4]PPF Inputs'!AG22</f>
        <v>1</v>
      </c>
      <c r="AH165" s="77">
        <f>'[4]PPF Inputs'!AH22</f>
        <v>1</v>
      </c>
      <c r="AI165" s="77">
        <f>'[4]PPF Inputs'!AI22</f>
        <v>1</v>
      </c>
      <c r="AJ165" s="77">
        <f>'[4]PPF Inputs'!AJ22</f>
        <v>1</v>
      </c>
      <c r="AK165" s="77">
        <f>'[4]PPF Inputs'!AK22</f>
        <v>1</v>
      </c>
      <c r="AL165" s="77">
        <f>'[4]PPF Inputs'!AL22</f>
        <v>1</v>
      </c>
      <c r="AM165" s="77">
        <f>'[4]PPF Inputs'!AM22</f>
        <v>1</v>
      </c>
      <c r="AN165" s="77">
        <f>'[4]PPF Inputs'!AN22</f>
        <v>1</v>
      </c>
      <c r="AO165" s="77">
        <f>'[4]PPF Inputs'!AO22</f>
        <v>1</v>
      </c>
      <c r="AP165" s="77">
        <f>'[4]PPF Inputs'!AP22</f>
        <v>1</v>
      </c>
      <c r="AQ165" s="77">
        <f>'[4]PPF Inputs'!AQ22</f>
        <v>1</v>
      </c>
      <c r="AR165" s="77">
        <f>'[4]PPF Inputs'!AR22</f>
        <v>1</v>
      </c>
      <c r="AS165" s="77">
        <f>'[4]PPF Inputs'!AS22</f>
        <v>1</v>
      </c>
      <c r="AT165" s="77">
        <f>'[4]PPF Inputs'!AT22</f>
        <v>1</v>
      </c>
      <c r="AU165" s="77">
        <f>'[4]PPF Inputs'!AU22</f>
        <v>1</v>
      </c>
      <c r="AV165" s="77">
        <f>'[4]PPF Inputs'!AV22</f>
        <v>1</v>
      </c>
      <c r="AW165" s="77">
        <f>'[4]PPF Inputs'!AW22</f>
        <v>1</v>
      </c>
      <c r="AX165" s="77">
        <f>'[4]PPF Inputs'!AX22</f>
        <v>1</v>
      </c>
      <c r="AY165" s="77">
        <f>'[4]PPF Inputs'!AY22</f>
        <v>1</v>
      </c>
      <c r="AZ165" s="77">
        <f>'[4]PPF Inputs'!AZ22</f>
        <v>1</v>
      </c>
    </row>
    <row r="166" spans="2:60" s="70" customFormat="1" ht="11.25" hidden="1" customHeight="1" x14ac:dyDescent="0.2">
      <c r="B166" s="79" t="s">
        <v>137</v>
      </c>
      <c r="H166" s="77">
        <f>'[4]PPF Inputs'!H23</f>
        <v>1</v>
      </c>
      <c r="I166" s="77">
        <f>'[4]PPF Inputs'!I23</f>
        <v>1</v>
      </c>
      <c r="J166" s="77">
        <f>'[4]PPF Inputs'!J23</f>
        <v>1</v>
      </c>
      <c r="K166" s="77">
        <f>'[4]PPF Inputs'!K23</f>
        <v>1</v>
      </c>
      <c r="L166" s="77">
        <f>'[4]PPF Inputs'!L23</f>
        <v>1</v>
      </c>
      <c r="M166" s="77">
        <f>'[4]PPF Inputs'!M23</f>
        <v>1</v>
      </c>
      <c r="N166" s="77">
        <f>'[4]PPF Inputs'!N23</f>
        <v>1</v>
      </c>
      <c r="O166" s="77">
        <f>'[4]PPF Inputs'!O23</f>
        <v>1</v>
      </c>
      <c r="P166" s="77">
        <f>'[4]PPF Inputs'!P23</f>
        <v>1</v>
      </c>
      <c r="Q166" s="77">
        <f>'[4]PPF Inputs'!Q23</f>
        <v>1</v>
      </c>
      <c r="R166" s="77">
        <f>'[4]PPF Inputs'!R23</f>
        <v>1</v>
      </c>
      <c r="S166" s="77">
        <f>'[4]PPF Inputs'!S23</f>
        <v>1</v>
      </c>
      <c r="T166" s="77">
        <f>'[4]PPF Inputs'!T23</f>
        <v>1</v>
      </c>
      <c r="U166" s="77">
        <f>'[4]PPF Inputs'!U23</f>
        <v>1</v>
      </c>
      <c r="V166" s="77">
        <f>'[4]PPF Inputs'!V23</f>
        <v>1</v>
      </c>
      <c r="W166" s="77">
        <f>'[4]PPF Inputs'!W23</f>
        <v>1</v>
      </c>
      <c r="X166" s="77">
        <f>'[4]PPF Inputs'!X23</f>
        <v>1</v>
      </c>
      <c r="Y166" s="77">
        <f>'[4]PPF Inputs'!Y23</f>
        <v>1</v>
      </c>
      <c r="Z166" s="77">
        <f>'[4]PPF Inputs'!Z23</f>
        <v>1</v>
      </c>
      <c r="AA166" s="77">
        <f>'[4]PPF Inputs'!AA23</f>
        <v>1</v>
      </c>
      <c r="AB166" s="77">
        <f>'[4]PPF Inputs'!AB23</f>
        <v>1</v>
      </c>
      <c r="AC166" s="77">
        <f>'[4]PPF Inputs'!AC23</f>
        <v>1</v>
      </c>
      <c r="AD166" s="77">
        <f>'[4]PPF Inputs'!AD23</f>
        <v>1</v>
      </c>
      <c r="AE166" s="77">
        <f>'[4]PPF Inputs'!AE23</f>
        <v>1</v>
      </c>
      <c r="AF166" s="77">
        <f>'[4]PPF Inputs'!AF23</f>
        <v>1</v>
      </c>
      <c r="AG166" s="77">
        <f>'[4]PPF Inputs'!AG23</f>
        <v>1</v>
      </c>
      <c r="AH166" s="77">
        <f>'[4]PPF Inputs'!AH23</f>
        <v>1</v>
      </c>
      <c r="AI166" s="77">
        <f>'[4]PPF Inputs'!AI23</f>
        <v>1</v>
      </c>
      <c r="AJ166" s="77">
        <f>'[4]PPF Inputs'!AJ23</f>
        <v>1</v>
      </c>
      <c r="AK166" s="77">
        <f>'[4]PPF Inputs'!AK23</f>
        <v>1</v>
      </c>
      <c r="AL166" s="77">
        <f>'[4]PPF Inputs'!AL23</f>
        <v>1</v>
      </c>
      <c r="AM166" s="77">
        <f>'[4]PPF Inputs'!AM23</f>
        <v>1</v>
      </c>
      <c r="AN166" s="77">
        <f>'[4]PPF Inputs'!AN23</f>
        <v>1</v>
      </c>
      <c r="AO166" s="77">
        <f>'[4]PPF Inputs'!AO23</f>
        <v>1</v>
      </c>
      <c r="AP166" s="77">
        <f>'[4]PPF Inputs'!AP23</f>
        <v>1</v>
      </c>
      <c r="AQ166" s="77">
        <f>'[4]PPF Inputs'!AQ23</f>
        <v>1</v>
      </c>
      <c r="AR166" s="77">
        <f>'[4]PPF Inputs'!AR23</f>
        <v>1</v>
      </c>
      <c r="AS166" s="77">
        <f>'[4]PPF Inputs'!AS23</f>
        <v>1</v>
      </c>
      <c r="AT166" s="77">
        <f>'[4]PPF Inputs'!AT23</f>
        <v>1</v>
      </c>
      <c r="AU166" s="77">
        <f>'[4]PPF Inputs'!AU23</f>
        <v>1</v>
      </c>
      <c r="AV166" s="77">
        <f>'[4]PPF Inputs'!AV23</f>
        <v>1</v>
      </c>
      <c r="AW166" s="77">
        <f>'[4]PPF Inputs'!AW23</f>
        <v>1</v>
      </c>
      <c r="AX166" s="77">
        <f>'[4]PPF Inputs'!AX23</f>
        <v>1</v>
      </c>
      <c r="AY166" s="77">
        <f>'[4]PPF Inputs'!AY23</f>
        <v>1</v>
      </c>
      <c r="AZ166" s="77">
        <f>'[4]PPF Inputs'!AZ23</f>
        <v>1</v>
      </c>
    </row>
    <row r="167" spans="2:60" s="70" customFormat="1" ht="11.25" hidden="1" customHeight="1" x14ac:dyDescent="0.2">
      <c r="B167" s="79" t="s">
        <v>138</v>
      </c>
      <c r="H167" s="77">
        <f>'[4]PPF Inputs'!H24</f>
        <v>1</v>
      </c>
      <c r="I167" s="77">
        <f>'[4]PPF Inputs'!I24</f>
        <v>1</v>
      </c>
      <c r="J167" s="77">
        <f>'[4]PPF Inputs'!J24</f>
        <v>1</v>
      </c>
      <c r="K167" s="77">
        <f>'[4]PPF Inputs'!K24</f>
        <v>1</v>
      </c>
      <c r="L167" s="77">
        <f>'[4]PPF Inputs'!L24</f>
        <v>1</v>
      </c>
      <c r="M167" s="77">
        <f>'[4]PPF Inputs'!M24</f>
        <v>1</v>
      </c>
      <c r="N167" s="77">
        <f>'[4]PPF Inputs'!N24</f>
        <v>1</v>
      </c>
      <c r="O167" s="77">
        <f>'[4]PPF Inputs'!O24</f>
        <v>1</v>
      </c>
      <c r="P167" s="77">
        <f>'[4]PPF Inputs'!P24</f>
        <v>1</v>
      </c>
      <c r="Q167" s="77">
        <f>'[4]PPF Inputs'!Q24</f>
        <v>1</v>
      </c>
      <c r="R167" s="77">
        <f>'[4]PPF Inputs'!R24</f>
        <v>1</v>
      </c>
      <c r="S167" s="77">
        <f>'[4]PPF Inputs'!S24</f>
        <v>1</v>
      </c>
      <c r="T167" s="77">
        <f>'[4]PPF Inputs'!T24</f>
        <v>1</v>
      </c>
      <c r="U167" s="77">
        <f>'[4]PPF Inputs'!U24</f>
        <v>1</v>
      </c>
      <c r="V167" s="77">
        <f>'[4]PPF Inputs'!V24</f>
        <v>1</v>
      </c>
      <c r="W167" s="77">
        <f>'[4]PPF Inputs'!W24</f>
        <v>1</v>
      </c>
      <c r="X167" s="77">
        <f>'[4]PPF Inputs'!X24</f>
        <v>1</v>
      </c>
      <c r="Y167" s="77">
        <f>'[4]PPF Inputs'!Y24</f>
        <v>1</v>
      </c>
      <c r="Z167" s="77">
        <f>'[4]PPF Inputs'!Z24</f>
        <v>1</v>
      </c>
      <c r="AA167" s="77">
        <f>'[4]PPF Inputs'!AA24</f>
        <v>1</v>
      </c>
      <c r="AB167" s="77">
        <f>'[4]PPF Inputs'!AB24</f>
        <v>1</v>
      </c>
      <c r="AC167" s="77">
        <f>'[4]PPF Inputs'!AC24</f>
        <v>1</v>
      </c>
      <c r="AD167" s="77">
        <f>'[4]PPF Inputs'!AD24</f>
        <v>1</v>
      </c>
      <c r="AE167" s="77">
        <f>'[4]PPF Inputs'!AE24</f>
        <v>1</v>
      </c>
      <c r="AF167" s="77">
        <f>'[4]PPF Inputs'!AF24</f>
        <v>1</v>
      </c>
      <c r="AG167" s="77">
        <f>'[4]PPF Inputs'!AG24</f>
        <v>1</v>
      </c>
      <c r="AH167" s="77">
        <f>'[4]PPF Inputs'!AH24</f>
        <v>1</v>
      </c>
      <c r="AI167" s="77">
        <f>'[4]PPF Inputs'!AI24</f>
        <v>1</v>
      </c>
      <c r="AJ167" s="77">
        <f>'[4]PPF Inputs'!AJ24</f>
        <v>1</v>
      </c>
      <c r="AK167" s="77">
        <f>'[4]PPF Inputs'!AK24</f>
        <v>1</v>
      </c>
      <c r="AL167" s="77">
        <f>'[4]PPF Inputs'!AL24</f>
        <v>1</v>
      </c>
      <c r="AM167" s="77">
        <f>'[4]PPF Inputs'!AM24</f>
        <v>1</v>
      </c>
      <c r="AN167" s="77">
        <f>'[4]PPF Inputs'!AN24</f>
        <v>1</v>
      </c>
      <c r="AO167" s="77">
        <f>'[4]PPF Inputs'!AO24</f>
        <v>1</v>
      </c>
      <c r="AP167" s="77">
        <f>'[4]PPF Inputs'!AP24</f>
        <v>1</v>
      </c>
      <c r="AQ167" s="77">
        <f>'[4]PPF Inputs'!AQ24</f>
        <v>1</v>
      </c>
      <c r="AR167" s="77">
        <f>'[4]PPF Inputs'!AR24</f>
        <v>1</v>
      </c>
      <c r="AS167" s="77">
        <f>'[4]PPF Inputs'!AS24</f>
        <v>1</v>
      </c>
      <c r="AT167" s="77">
        <f>'[4]PPF Inputs'!AT24</f>
        <v>1</v>
      </c>
      <c r="AU167" s="77">
        <f>'[4]PPF Inputs'!AU24</f>
        <v>1</v>
      </c>
      <c r="AV167" s="77">
        <f>'[4]PPF Inputs'!AV24</f>
        <v>1</v>
      </c>
      <c r="AW167" s="77">
        <f>'[4]PPF Inputs'!AW24</f>
        <v>1</v>
      </c>
      <c r="AX167" s="77">
        <f>'[4]PPF Inputs'!AX24</f>
        <v>1</v>
      </c>
      <c r="AY167" s="77">
        <f>'[4]PPF Inputs'!AY24</f>
        <v>1</v>
      </c>
      <c r="AZ167" s="77">
        <f>'[4]PPF Inputs'!AZ24</f>
        <v>1</v>
      </c>
      <c r="BH167" s="70">
        <v>0</v>
      </c>
    </row>
    <row r="168" spans="2:60" s="70" customFormat="1" ht="11.25" hidden="1" customHeight="1" x14ac:dyDescent="0.2">
      <c r="B168" s="79" t="s">
        <v>139</v>
      </c>
      <c r="H168" s="77">
        <f>'[4]PPF Inputs'!H25</f>
        <v>1</v>
      </c>
      <c r="I168" s="77">
        <f>'[4]PPF Inputs'!I25</f>
        <v>1</v>
      </c>
      <c r="J168" s="77">
        <f>'[4]PPF Inputs'!J25</f>
        <v>1</v>
      </c>
      <c r="K168" s="77">
        <f>'[4]PPF Inputs'!K25</f>
        <v>1</v>
      </c>
      <c r="L168" s="77">
        <f>'[4]PPF Inputs'!L25</f>
        <v>1</v>
      </c>
      <c r="M168" s="77">
        <f>'[4]PPF Inputs'!M25</f>
        <v>1</v>
      </c>
      <c r="N168" s="77">
        <f>'[4]PPF Inputs'!N25</f>
        <v>1</v>
      </c>
      <c r="O168" s="77">
        <f>'[4]PPF Inputs'!O25</f>
        <v>1</v>
      </c>
      <c r="P168" s="77">
        <f>'[4]PPF Inputs'!P25</f>
        <v>1</v>
      </c>
      <c r="Q168" s="77">
        <f>'[4]PPF Inputs'!Q25</f>
        <v>1</v>
      </c>
      <c r="R168" s="77">
        <f>'[4]PPF Inputs'!R25</f>
        <v>1</v>
      </c>
      <c r="S168" s="77">
        <f>'[4]PPF Inputs'!S25</f>
        <v>1</v>
      </c>
      <c r="T168" s="77">
        <f>'[4]PPF Inputs'!T25</f>
        <v>1</v>
      </c>
      <c r="U168" s="77">
        <f>'[4]PPF Inputs'!U25</f>
        <v>1</v>
      </c>
      <c r="V168" s="77">
        <f>'[4]PPF Inputs'!V25</f>
        <v>1</v>
      </c>
      <c r="W168" s="77">
        <f>'[4]PPF Inputs'!W25</f>
        <v>1</v>
      </c>
      <c r="X168" s="77">
        <f>'[4]PPF Inputs'!X25</f>
        <v>1</v>
      </c>
      <c r="Y168" s="77">
        <f>'[4]PPF Inputs'!Y25</f>
        <v>1</v>
      </c>
      <c r="Z168" s="77">
        <f>'[4]PPF Inputs'!Z25</f>
        <v>1</v>
      </c>
      <c r="AA168" s="77">
        <f>'[4]PPF Inputs'!AA25</f>
        <v>1</v>
      </c>
      <c r="AB168" s="77">
        <f>'[4]PPF Inputs'!AB25</f>
        <v>1</v>
      </c>
      <c r="AC168" s="77">
        <f>'[4]PPF Inputs'!AC25</f>
        <v>1</v>
      </c>
      <c r="AD168" s="77">
        <f>'[4]PPF Inputs'!AD25</f>
        <v>1</v>
      </c>
      <c r="AE168" s="77">
        <f>'[4]PPF Inputs'!AE25</f>
        <v>1</v>
      </c>
      <c r="AF168" s="77">
        <f>'[4]PPF Inputs'!AF25</f>
        <v>1</v>
      </c>
      <c r="AG168" s="77">
        <f>'[4]PPF Inputs'!AG25</f>
        <v>1</v>
      </c>
      <c r="AH168" s="77">
        <f>'[4]PPF Inputs'!AH25</f>
        <v>1</v>
      </c>
      <c r="AI168" s="77">
        <f>'[4]PPF Inputs'!AI25</f>
        <v>1</v>
      </c>
      <c r="AJ168" s="77">
        <f>'[4]PPF Inputs'!AJ25</f>
        <v>1</v>
      </c>
      <c r="AK168" s="77">
        <f>'[4]PPF Inputs'!AK25</f>
        <v>1</v>
      </c>
      <c r="AL168" s="77">
        <f>'[4]PPF Inputs'!AL25</f>
        <v>1</v>
      </c>
      <c r="AM168" s="77">
        <f>'[4]PPF Inputs'!AM25</f>
        <v>1</v>
      </c>
      <c r="AN168" s="77">
        <f>'[4]PPF Inputs'!AN25</f>
        <v>1</v>
      </c>
      <c r="AO168" s="77">
        <f>'[4]PPF Inputs'!AO25</f>
        <v>1</v>
      </c>
      <c r="AP168" s="77">
        <f>'[4]PPF Inputs'!AP25</f>
        <v>1</v>
      </c>
      <c r="AQ168" s="77">
        <f>'[4]PPF Inputs'!AQ25</f>
        <v>1</v>
      </c>
      <c r="AR168" s="77">
        <f>'[4]PPF Inputs'!AR25</f>
        <v>1</v>
      </c>
      <c r="AS168" s="77">
        <f>'[4]PPF Inputs'!AS25</f>
        <v>1</v>
      </c>
      <c r="AT168" s="77">
        <f>'[4]PPF Inputs'!AT25</f>
        <v>1</v>
      </c>
      <c r="AU168" s="77">
        <f>'[4]PPF Inputs'!AU25</f>
        <v>1</v>
      </c>
      <c r="AV168" s="77">
        <f>'[4]PPF Inputs'!AV25</f>
        <v>1</v>
      </c>
      <c r="AW168" s="77">
        <f>'[4]PPF Inputs'!AW25</f>
        <v>1</v>
      </c>
      <c r="AX168" s="77">
        <f>'[4]PPF Inputs'!AX25</f>
        <v>1</v>
      </c>
      <c r="AY168" s="77">
        <f>'[4]PPF Inputs'!AY25</f>
        <v>1</v>
      </c>
      <c r="AZ168" s="77">
        <f>'[4]PPF Inputs'!AZ25</f>
        <v>1</v>
      </c>
    </row>
    <row r="169" spans="2:60" s="70" customFormat="1" ht="11.25" hidden="1" customHeight="1" x14ac:dyDescent="0.2">
      <c r="B169" s="79" t="s">
        <v>140</v>
      </c>
      <c r="H169" s="77">
        <f>'[4]PPF Inputs'!H26</f>
        <v>1.08</v>
      </c>
      <c r="I169" s="77">
        <f>'[4]PPF Inputs'!I26</f>
        <v>1.08</v>
      </c>
      <c r="J169" s="77">
        <f>'[4]PPF Inputs'!J26</f>
        <v>1.08</v>
      </c>
      <c r="K169" s="77">
        <f>'[4]PPF Inputs'!K26</f>
        <v>1.08</v>
      </c>
      <c r="L169" s="77">
        <f>'[4]PPF Inputs'!L26</f>
        <v>1.08</v>
      </c>
      <c r="M169" s="77">
        <f>'[4]PPF Inputs'!M26</f>
        <v>1.08</v>
      </c>
      <c r="N169" s="77">
        <f>'[4]PPF Inputs'!N26</f>
        <v>1.08</v>
      </c>
      <c r="O169" s="77">
        <f>'[4]PPF Inputs'!O26</f>
        <v>1.08</v>
      </c>
      <c r="P169" s="77">
        <f>'[4]PPF Inputs'!P26</f>
        <v>1.08</v>
      </c>
      <c r="Q169" s="77">
        <f>'[4]PPF Inputs'!Q26</f>
        <v>1.08</v>
      </c>
      <c r="R169" s="77">
        <f>'[4]PPF Inputs'!R26</f>
        <v>1.08</v>
      </c>
      <c r="S169" s="77">
        <f>'[4]PPF Inputs'!S26</f>
        <v>1.08</v>
      </c>
      <c r="T169" s="77">
        <f>'[4]PPF Inputs'!T26</f>
        <v>1.08</v>
      </c>
      <c r="U169" s="77">
        <f>'[4]PPF Inputs'!U26</f>
        <v>1.08</v>
      </c>
      <c r="V169" s="77">
        <f>'[4]PPF Inputs'!V26</f>
        <v>1.08</v>
      </c>
      <c r="W169" s="77">
        <f>'[4]PPF Inputs'!W26</f>
        <v>1.08</v>
      </c>
      <c r="X169" s="77">
        <f>'[4]PPF Inputs'!X26</f>
        <v>1.08</v>
      </c>
      <c r="Y169" s="77">
        <f>'[4]PPF Inputs'!Y26</f>
        <v>1.08</v>
      </c>
      <c r="Z169" s="77">
        <f>'[4]PPF Inputs'!Z26</f>
        <v>1.08</v>
      </c>
      <c r="AA169" s="77">
        <f>'[4]PPF Inputs'!AA26</f>
        <v>1.08</v>
      </c>
      <c r="AB169" s="77">
        <f>'[4]PPF Inputs'!AB26</f>
        <v>1.08</v>
      </c>
      <c r="AC169" s="77">
        <f>'[4]PPF Inputs'!AC26</f>
        <v>1.08</v>
      </c>
      <c r="AD169" s="77">
        <f>'[4]PPF Inputs'!AD26</f>
        <v>1.08</v>
      </c>
      <c r="AE169" s="77">
        <f>'[4]PPF Inputs'!AE26</f>
        <v>1.08</v>
      </c>
      <c r="AF169" s="77">
        <f>'[4]PPF Inputs'!AF26</f>
        <v>1.08</v>
      </c>
      <c r="AG169" s="77">
        <f>'[4]PPF Inputs'!AG26</f>
        <v>1.08</v>
      </c>
      <c r="AH169" s="77">
        <f>'[4]PPF Inputs'!AH26</f>
        <v>1.08</v>
      </c>
      <c r="AI169" s="77">
        <f>'[4]PPF Inputs'!AI26</f>
        <v>1.08</v>
      </c>
      <c r="AJ169" s="77">
        <f>'[4]PPF Inputs'!AJ26</f>
        <v>1.08</v>
      </c>
      <c r="AK169" s="77">
        <f>'[4]PPF Inputs'!AK26</f>
        <v>1.08</v>
      </c>
      <c r="AL169" s="77">
        <f>'[4]PPF Inputs'!AL26</f>
        <v>1.08</v>
      </c>
      <c r="AM169" s="77">
        <f>'[4]PPF Inputs'!AM26</f>
        <v>1.08</v>
      </c>
      <c r="AN169" s="77">
        <f>'[4]PPF Inputs'!AN26</f>
        <v>1.08</v>
      </c>
      <c r="AO169" s="77">
        <f>'[4]PPF Inputs'!AO26</f>
        <v>1.08</v>
      </c>
      <c r="AP169" s="77">
        <f>'[4]PPF Inputs'!AP26</f>
        <v>1.08</v>
      </c>
      <c r="AQ169" s="77">
        <f>'[4]PPF Inputs'!AQ26</f>
        <v>1.08</v>
      </c>
      <c r="AR169" s="77">
        <f>'[4]PPF Inputs'!AR26</f>
        <v>1.08</v>
      </c>
      <c r="AS169" s="77">
        <f>'[4]PPF Inputs'!AS26</f>
        <v>1.08</v>
      </c>
      <c r="AT169" s="77">
        <f>'[4]PPF Inputs'!AT26</f>
        <v>1.08</v>
      </c>
      <c r="AU169" s="77">
        <f>'[4]PPF Inputs'!AU26</f>
        <v>1.08</v>
      </c>
      <c r="AV169" s="77">
        <f>'[4]PPF Inputs'!AV26</f>
        <v>1.08</v>
      </c>
      <c r="AW169" s="77">
        <f>'[4]PPF Inputs'!AW26</f>
        <v>1.08</v>
      </c>
      <c r="AX169" s="77">
        <f>'[4]PPF Inputs'!AX26</f>
        <v>1.08</v>
      </c>
      <c r="AY169" s="77">
        <f>'[4]PPF Inputs'!AY26</f>
        <v>1.08</v>
      </c>
      <c r="AZ169" s="77">
        <f>'[4]PPF Inputs'!AZ26</f>
        <v>1.08</v>
      </c>
    </row>
    <row r="170" spans="2:60" s="70" customFormat="1" ht="11.25" hidden="1" customHeight="1" x14ac:dyDescent="0.2">
      <c r="B170" s="79" t="s">
        <v>141</v>
      </c>
      <c r="H170" s="77">
        <f>'[4]PPF Inputs'!H27</f>
        <v>1.08</v>
      </c>
      <c r="I170" s="77">
        <f>'[4]PPF Inputs'!I27</f>
        <v>1.08</v>
      </c>
      <c r="J170" s="77">
        <f>'[4]PPF Inputs'!J27</f>
        <v>1.08</v>
      </c>
      <c r="K170" s="77">
        <f>'[4]PPF Inputs'!K27</f>
        <v>1.08</v>
      </c>
      <c r="L170" s="77">
        <f>'[4]PPF Inputs'!L27</f>
        <v>1.08</v>
      </c>
      <c r="M170" s="77">
        <f>'[4]PPF Inputs'!M27</f>
        <v>1.08</v>
      </c>
      <c r="N170" s="77">
        <f>'[4]PPF Inputs'!N27</f>
        <v>1.08</v>
      </c>
      <c r="O170" s="77">
        <f>'[4]PPF Inputs'!O27</f>
        <v>1.08</v>
      </c>
      <c r="P170" s="77">
        <f>'[4]PPF Inputs'!P27</f>
        <v>1.08</v>
      </c>
      <c r="Q170" s="77">
        <f>'[4]PPF Inputs'!Q27</f>
        <v>1.08</v>
      </c>
      <c r="R170" s="77">
        <f>'[4]PPF Inputs'!R27</f>
        <v>1.08</v>
      </c>
      <c r="S170" s="77">
        <f>'[4]PPF Inputs'!S27</f>
        <v>1.08</v>
      </c>
      <c r="T170" s="77">
        <f>'[4]PPF Inputs'!T27</f>
        <v>1.08</v>
      </c>
      <c r="U170" s="77">
        <f>'[4]PPF Inputs'!U27</f>
        <v>1.08</v>
      </c>
      <c r="V170" s="77">
        <f>'[4]PPF Inputs'!V27</f>
        <v>1.08</v>
      </c>
      <c r="W170" s="77">
        <f>'[4]PPF Inputs'!W27</f>
        <v>1.08</v>
      </c>
      <c r="X170" s="77">
        <f>'[4]PPF Inputs'!X27</f>
        <v>1.08</v>
      </c>
      <c r="Y170" s="77">
        <f>'[4]PPF Inputs'!Y27</f>
        <v>1.08</v>
      </c>
      <c r="Z170" s="77">
        <f>'[4]PPF Inputs'!Z27</f>
        <v>1.08</v>
      </c>
      <c r="AA170" s="77">
        <f>'[4]PPF Inputs'!AA27</f>
        <v>1.08</v>
      </c>
      <c r="AB170" s="77">
        <f>'[4]PPF Inputs'!AB27</f>
        <v>1.08</v>
      </c>
      <c r="AC170" s="77">
        <f>'[4]PPF Inputs'!AC27</f>
        <v>1.08</v>
      </c>
      <c r="AD170" s="77">
        <f>'[4]PPF Inputs'!AD27</f>
        <v>1.08</v>
      </c>
      <c r="AE170" s="77">
        <f>'[4]PPF Inputs'!AE27</f>
        <v>1.08</v>
      </c>
      <c r="AF170" s="77">
        <f>'[4]PPF Inputs'!AF27</f>
        <v>1.08</v>
      </c>
      <c r="AG170" s="77">
        <f>'[4]PPF Inputs'!AG27</f>
        <v>1.08</v>
      </c>
      <c r="AH170" s="77">
        <f>'[4]PPF Inputs'!AH27</f>
        <v>1.08</v>
      </c>
      <c r="AI170" s="77">
        <f>'[4]PPF Inputs'!AI27</f>
        <v>1.08</v>
      </c>
      <c r="AJ170" s="77">
        <f>'[4]PPF Inputs'!AJ27</f>
        <v>1.08</v>
      </c>
      <c r="AK170" s="77">
        <f>'[4]PPF Inputs'!AK27</f>
        <v>1.08</v>
      </c>
      <c r="AL170" s="77">
        <f>'[4]PPF Inputs'!AL27</f>
        <v>1.08</v>
      </c>
      <c r="AM170" s="77">
        <f>'[4]PPF Inputs'!AM27</f>
        <v>1.08</v>
      </c>
      <c r="AN170" s="77">
        <f>'[4]PPF Inputs'!AN27</f>
        <v>1.08</v>
      </c>
      <c r="AO170" s="77">
        <f>'[4]PPF Inputs'!AO27</f>
        <v>1.08</v>
      </c>
      <c r="AP170" s="77">
        <f>'[4]PPF Inputs'!AP27</f>
        <v>1.08</v>
      </c>
      <c r="AQ170" s="77">
        <f>'[4]PPF Inputs'!AQ27</f>
        <v>1.08</v>
      </c>
      <c r="AR170" s="77">
        <f>'[4]PPF Inputs'!AR27</f>
        <v>1.08</v>
      </c>
      <c r="AS170" s="77">
        <f>'[4]PPF Inputs'!AS27</f>
        <v>1.08</v>
      </c>
      <c r="AT170" s="77">
        <f>'[4]PPF Inputs'!AT27</f>
        <v>1.08</v>
      </c>
      <c r="AU170" s="77">
        <f>'[4]PPF Inputs'!AU27</f>
        <v>1.08</v>
      </c>
      <c r="AV170" s="77">
        <f>'[4]PPF Inputs'!AV27</f>
        <v>1.08</v>
      </c>
      <c r="AW170" s="77">
        <f>'[4]PPF Inputs'!AW27</f>
        <v>1.08</v>
      </c>
      <c r="AX170" s="77">
        <f>'[4]PPF Inputs'!AX27</f>
        <v>1.08</v>
      </c>
      <c r="AY170" s="77">
        <f>'[4]PPF Inputs'!AY27</f>
        <v>1.08</v>
      </c>
      <c r="AZ170" s="77">
        <f>'[4]PPF Inputs'!AZ27</f>
        <v>1.08</v>
      </c>
    </row>
    <row r="171" spans="2:60" s="70" customFormat="1" ht="11.25" hidden="1" customHeight="1" x14ac:dyDescent="0.2">
      <c r="B171" s="79" t="s">
        <v>142</v>
      </c>
      <c r="H171" s="77">
        <f>'[4]PPF Inputs'!H28</f>
        <v>1.08</v>
      </c>
      <c r="I171" s="77">
        <f>'[4]PPF Inputs'!I28</f>
        <v>1.08</v>
      </c>
      <c r="J171" s="77">
        <f>'[4]PPF Inputs'!J28</f>
        <v>1.08</v>
      </c>
      <c r="K171" s="77">
        <f>'[4]PPF Inputs'!K28</f>
        <v>1.08</v>
      </c>
      <c r="L171" s="77">
        <f>'[4]PPF Inputs'!L28</f>
        <v>1.08</v>
      </c>
      <c r="M171" s="77">
        <f>'[4]PPF Inputs'!M28</f>
        <v>1.08</v>
      </c>
      <c r="N171" s="77">
        <f>'[4]PPF Inputs'!N28</f>
        <v>1.08</v>
      </c>
      <c r="O171" s="77">
        <f>'[4]PPF Inputs'!O28</f>
        <v>1.08</v>
      </c>
      <c r="P171" s="77">
        <f>'[4]PPF Inputs'!P28</f>
        <v>1.08</v>
      </c>
      <c r="Q171" s="77">
        <f>'[4]PPF Inputs'!Q28</f>
        <v>1.08</v>
      </c>
      <c r="R171" s="77">
        <f>'[4]PPF Inputs'!R28</f>
        <v>1.08</v>
      </c>
      <c r="S171" s="77">
        <f>'[4]PPF Inputs'!S28</f>
        <v>1.08</v>
      </c>
      <c r="T171" s="77">
        <f>'[4]PPF Inputs'!T28</f>
        <v>1.08</v>
      </c>
      <c r="U171" s="77">
        <f>'[4]PPF Inputs'!U28</f>
        <v>1.08</v>
      </c>
      <c r="V171" s="77">
        <f>'[4]PPF Inputs'!V28</f>
        <v>1.08</v>
      </c>
      <c r="W171" s="77">
        <f>'[4]PPF Inputs'!W28</f>
        <v>1.08</v>
      </c>
      <c r="X171" s="77">
        <f>'[4]PPF Inputs'!X28</f>
        <v>1.08</v>
      </c>
      <c r="Y171" s="77">
        <f>'[4]PPF Inputs'!Y28</f>
        <v>1.08</v>
      </c>
      <c r="Z171" s="77">
        <f>'[4]PPF Inputs'!Z28</f>
        <v>1.08</v>
      </c>
      <c r="AA171" s="77">
        <f>'[4]PPF Inputs'!AA28</f>
        <v>1.08</v>
      </c>
      <c r="AB171" s="77">
        <f>'[4]PPF Inputs'!AB28</f>
        <v>1.08</v>
      </c>
      <c r="AC171" s="77">
        <f>'[4]PPF Inputs'!AC28</f>
        <v>1.08</v>
      </c>
      <c r="AD171" s="77">
        <f>'[4]PPF Inputs'!AD28</f>
        <v>1.08</v>
      </c>
      <c r="AE171" s="77">
        <f>'[4]PPF Inputs'!AE28</f>
        <v>1.08</v>
      </c>
      <c r="AF171" s="77">
        <f>'[4]PPF Inputs'!AF28</f>
        <v>1.08</v>
      </c>
      <c r="AG171" s="77">
        <f>'[4]PPF Inputs'!AG28</f>
        <v>1.08</v>
      </c>
      <c r="AH171" s="77">
        <f>'[4]PPF Inputs'!AH28</f>
        <v>1.08</v>
      </c>
      <c r="AI171" s="77">
        <f>'[4]PPF Inputs'!AI28</f>
        <v>1.08</v>
      </c>
      <c r="AJ171" s="77">
        <f>'[4]PPF Inputs'!AJ28</f>
        <v>1.08</v>
      </c>
      <c r="AK171" s="77">
        <f>'[4]PPF Inputs'!AK28</f>
        <v>1.08</v>
      </c>
      <c r="AL171" s="77">
        <f>'[4]PPF Inputs'!AL28</f>
        <v>1.08</v>
      </c>
      <c r="AM171" s="77">
        <f>'[4]PPF Inputs'!AM28</f>
        <v>1.08</v>
      </c>
      <c r="AN171" s="77">
        <f>'[4]PPF Inputs'!AN28</f>
        <v>1.08</v>
      </c>
      <c r="AO171" s="77">
        <f>'[4]PPF Inputs'!AO28</f>
        <v>1.08</v>
      </c>
      <c r="AP171" s="77">
        <f>'[4]PPF Inputs'!AP28</f>
        <v>1.08</v>
      </c>
      <c r="AQ171" s="77">
        <f>'[4]PPF Inputs'!AQ28</f>
        <v>1.08</v>
      </c>
      <c r="AR171" s="77">
        <f>'[4]PPF Inputs'!AR28</f>
        <v>1.08</v>
      </c>
      <c r="AS171" s="77">
        <f>'[4]PPF Inputs'!AS28</f>
        <v>1.08</v>
      </c>
      <c r="AT171" s="77">
        <f>'[4]PPF Inputs'!AT28</f>
        <v>1.08</v>
      </c>
      <c r="AU171" s="77">
        <f>'[4]PPF Inputs'!AU28</f>
        <v>1.08</v>
      </c>
      <c r="AV171" s="77">
        <f>'[4]PPF Inputs'!AV28</f>
        <v>1.08</v>
      </c>
      <c r="AW171" s="77">
        <f>'[4]PPF Inputs'!AW28</f>
        <v>1.08</v>
      </c>
      <c r="AX171" s="77">
        <f>'[4]PPF Inputs'!AX28</f>
        <v>1.08</v>
      </c>
      <c r="AY171" s="77">
        <f>'[4]PPF Inputs'!AY28</f>
        <v>1.08</v>
      </c>
      <c r="AZ171" s="77">
        <f>'[4]PPF Inputs'!AZ28</f>
        <v>1.08</v>
      </c>
    </row>
    <row r="172" spans="2:60" s="70" customFormat="1" ht="11.25" hidden="1" customHeight="1" x14ac:dyDescent="0.2">
      <c r="B172" s="79" t="s">
        <v>143</v>
      </c>
      <c r="H172" s="77">
        <f>'[4]PPF Inputs'!H29</f>
        <v>1.22</v>
      </c>
      <c r="I172" s="77">
        <f>'[4]PPF Inputs'!I29</f>
        <v>1.22</v>
      </c>
      <c r="J172" s="77">
        <f>'[4]PPF Inputs'!J29</f>
        <v>1.22</v>
      </c>
      <c r="K172" s="77">
        <f>'[4]PPF Inputs'!K29</f>
        <v>1.22</v>
      </c>
      <c r="L172" s="77">
        <f>'[4]PPF Inputs'!L29</f>
        <v>1.22</v>
      </c>
      <c r="M172" s="77">
        <f>'[4]PPF Inputs'!M29</f>
        <v>1.22</v>
      </c>
      <c r="N172" s="77">
        <f>'[4]PPF Inputs'!N29</f>
        <v>1.22</v>
      </c>
      <c r="O172" s="77">
        <f>'[4]PPF Inputs'!O29</f>
        <v>1.22</v>
      </c>
      <c r="P172" s="77">
        <f>'[4]PPF Inputs'!P29</f>
        <v>1.22</v>
      </c>
      <c r="Q172" s="77">
        <f>'[4]PPF Inputs'!Q29</f>
        <v>1.22</v>
      </c>
      <c r="R172" s="77">
        <f>'[4]PPF Inputs'!R29</f>
        <v>1.22</v>
      </c>
      <c r="S172" s="77">
        <f>'[4]PPF Inputs'!S29</f>
        <v>1.22</v>
      </c>
      <c r="T172" s="77">
        <f>'[4]PPF Inputs'!T29</f>
        <v>1.22</v>
      </c>
      <c r="U172" s="77">
        <f>'[4]PPF Inputs'!U29</f>
        <v>1.22</v>
      </c>
      <c r="V172" s="77">
        <f>'[4]PPF Inputs'!V29</f>
        <v>1.22</v>
      </c>
      <c r="W172" s="77">
        <f>'[4]PPF Inputs'!W29</f>
        <v>1.22</v>
      </c>
      <c r="X172" s="77">
        <f>'[4]PPF Inputs'!X29</f>
        <v>1.22</v>
      </c>
      <c r="Y172" s="77">
        <f>'[4]PPF Inputs'!Y29</f>
        <v>1.22</v>
      </c>
      <c r="Z172" s="77">
        <f>'[4]PPF Inputs'!Z29</f>
        <v>1.22</v>
      </c>
      <c r="AA172" s="77">
        <f>'[4]PPF Inputs'!AA29</f>
        <v>1.22</v>
      </c>
      <c r="AB172" s="77">
        <f>'[4]PPF Inputs'!AB29</f>
        <v>1.22</v>
      </c>
      <c r="AC172" s="77">
        <f>'[4]PPF Inputs'!AC29</f>
        <v>1.22</v>
      </c>
      <c r="AD172" s="77">
        <f>'[4]PPF Inputs'!AD29</f>
        <v>1.22</v>
      </c>
      <c r="AE172" s="77">
        <f>'[4]PPF Inputs'!AE29</f>
        <v>1.22</v>
      </c>
      <c r="AF172" s="77">
        <f>'[4]PPF Inputs'!AF29</f>
        <v>1.22</v>
      </c>
      <c r="AG172" s="77">
        <f>'[4]PPF Inputs'!AG29</f>
        <v>1.22</v>
      </c>
      <c r="AH172" s="77">
        <f>'[4]PPF Inputs'!AH29</f>
        <v>1.22</v>
      </c>
      <c r="AI172" s="77">
        <f>'[4]PPF Inputs'!AI29</f>
        <v>1.22</v>
      </c>
      <c r="AJ172" s="77">
        <f>'[4]PPF Inputs'!AJ29</f>
        <v>1.22</v>
      </c>
      <c r="AK172" s="77">
        <f>'[4]PPF Inputs'!AK29</f>
        <v>1.22</v>
      </c>
      <c r="AL172" s="77">
        <f>'[4]PPF Inputs'!AL29</f>
        <v>1.22</v>
      </c>
      <c r="AM172" s="77">
        <f>'[4]PPF Inputs'!AM29</f>
        <v>1.22</v>
      </c>
      <c r="AN172" s="77">
        <f>'[4]PPF Inputs'!AN29</f>
        <v>1.22</v>
      </c>
      <c r="AO172" s="77">
        <f>'[4]PPF Inputs'!AO29</f>
        <v>1.22</v>
      </c>
      <c r="AP172" s="77">
        <f>'[4]PPF Inputs'!AP29</f>
        <v>1.22</v>
      </c>
      <c r="AQ172" s="77">
        <f>'[4]PPF Inputs'!AQ29</f>
        <v>1.22</v>
      </c>
      <c r="AR172" s="77">
        <f>'[4]PPF Inputs'!AR29</f>
        <v>1.22</v>
      </c>
      <c r="AS172" s="77">
        <f>'[4]PPF Inputs'!AS29</f>
        <v>1.22</v>
      </c>
      <c r="AT172" s="77">
        <f>'[4]PPF Inputs'!AT29</f>
        <v>1.22</v>
      </c>
      <c r="AU172" s="77">
        <f>'[4]PPF Inputs'!AU29</f>
        <v>1.22</v>
      </c>
      <c r="AV172" s="77">
        <f>'[4]PPF Inputs'!AV29</f>
        <v>1.22</v>
      </c>
      <c r="AW172" s="77">
        <f>'[4]PPF Inputs'!AW29</f>
        <v>1.22</v>
      </c>
      <c r="AX172" s="77">
        <f>'[4]PPF Inputs'!AX29</f>
        <v>1.22</v>
      </c>
      <c r="AY172" s="77">
        <f>'[4]PPF Inputs'!AY29</f>
        <v>1.22</v>
      </c>
      <c r="AZ172" s="77">
        <f>'[4]PPF Inputs'!AZ29</f>
        <v>1.22</v>
      </c>
    </row>
    <row r="173" spans="2:60" s="70" customFormat="1" ht="11.25" hidden="1" customHeight="1" x14ac:dyDescent="0.2">
      <c r="B173" s="79" t="s">
        <v>144</v>
      </c>
      <c r="H173" s="77">
        <f>'[4]PPF Inputs'!H30</f>
        <v>1.22</v>
      </c>
      <c r="I173" s="77">
        <f>'[4]PPF Inputs'!I30</f>
        <v>1.22</v>
      </c>
      <c r="J173" s="77">
        <f>'[4]PPF Inputs'!J30</f>
        <v>1.22</v>
      </c>
      <c r="K173" s="77">
        <f>'[4]PPF Inputs'!K30</f>
        <v>1.22</v>
      </c>
      <c r="L173" s="77">
        <f>'[4]PPF Inputs'!L30</f>
        <v>1.22</v>
      </c>
      <c r="M173" s="77">
        <f>'[4]PPF Inputs'!M30</f>
        <v>1.22</v>
      </c>
      <c r="N173" s="77">
        <f>'[4]PPF Inputs'!N30</f>
        <v>1.22</v>
      </c>
      <c r="O173" s="77">
        <f>'[4]PPF Inputs'!O30</f>
        <v>1.22</v>
      </c>
      <c r="P173" s="77">
        <f>'[4]PPF Inputs'!P30</f>
        <v>1.22</v>
      </c>
      <c r="Q173" s="77">
        <f>'[4]PPF Inputs'!Q30</f>
        <v>1.22</v>
      </c>
      <c r="R173" s="77">
        <f>'[4]PPF Inputs'!R30</f>
        <v>1.22</v>
      </c>
      <c r="S173" s="77">
        <f>'[4]PPF Inputs'!S30</f>
        <v>1.22</v>
      </c>
      <c r="T173" s="77">
        <f>'[4]PPF Inputs'!T30</f>
        <v>1.22</v>
      </c>
      <c r="U173" s="77">
        <f>'[4]PPF Inputs'!U30</f>
        <v>1.22</v>
      </c>
      <c r="V173" s="77">
        <f>'[4]PPF Inputs'!V30</f>
        <v>1.22</v>
      </c>
      <c r="W173" s="77">
        <f>'[4]PPF Inputs'!W30</f>
        <v>1.22</v>
      </c>
      <c r="X173" s="77">
        <f>'[4]PPF Inputs'!X30</f>
        <v>1.22</v>
      </c>
      <c r="Y173" s="77">
        <f>'[4]PPF Inputs'!Y30</f>
        <v>1.22</v>
      </c>
      <c r="Z173" s="77">
        <f>'[4]PPF Inputs'!Z30</f>
        <v>1.22</v>
      </c>
      <c r="AA173" s="77">
        <f>'[4]PPF Inputs'!AA30</f>
        <v>1.22</v>
      </c>
      <c r="AB173" s="77">
        <f>'[4]PPF Inputs'!AB30</f>
        <v>1.22</v>
      </c>
      <c r="AC173" s="77">
        <f>'[4]PPF Inputs'!AC30</f>
        <v>1.22</v>
      </c>
      <c r="AD173" s="77">
        <f>'[4]PPF Inputs'!AD30</f>
        <v>1.22</v>
      </c>
      <c r="AE173" s="77">
        <f>'[4]PPF Inputs'!AE30</f>
        <v>1.22</v>
      </c>
      <c r="AF173" s="77">
        <f>'[4]PPF Inputs'!AF30</f>
        <v>1.22</v>
      </c>
      <c r="AG173" s="77">
        <f>'[4]PPF Inputs'!AG30</f>
        <v>1.22</v>
      </c>
      <c r="AH173" s="77">
        <f>'[4]PPF Inputs'!AH30</f>
        <v>1.22</v>
      </c>
      <c r="AI173" s="77">
        <f>'[4]PPF Inputs'!AI30</f>
        <v>1.22</v>
      </c>
      <c r="AJ173" s="77">
        <f>'[4]PPF Inputs'!AJ30</f>
        <v>1.22</v>
      </c>
      <c r="AK173" s="77">
        <f>'[4]PPF Inputs'!AK30</f>
        <v>1.22</v>
      </c>
      <c r="AL173" s="77">
        <f>'[4]PPF Inputs'!AL30</f>
        <v>1.22</v>
      </c>
      <c r="AM173" s="77">
        <f>'[4]PPF Inputs'!AM30</f>
        <v>1.22</v>
      </c>
      <c r="AN173" s="77">
        <f>'[4]PPF Inputs'!AN30</f>
        <v>1.22</v>
      </c>
      <c r="AO173" s="77">
        <f>'[4]PPF Inputs'!AO30</f>
        <v>1.22</v>
      </c>
      <c r="AP173" s="77">
        <f>'[4]PPF Inputs'!AP30</f>
        <v>1.22</v>
      </c>
      <c r="AQ173" s="77">
        <f>'[4]PPF Inputs'!AQ30</f>
        <v>1.22</v>
      </c>
      <c r="AR173" s="77">
        <f>'[4]PPF Inputs'!AR30</f>
        <v>1.22</v>
      </c>
      <c r="AS173" s="77">
        <f>'[4]PPF Inputs'!AS30</f>
        <v>1.22</v>
      </c>
      <c r="AT173" s="77">
        <f>'[4]PPF Inputs'!AT30</f>
        <v>1.22</v>
      </c>
      <c r="AU173" s="77">
        <f>'[4]PPF Inputs'!AU30</f>
        <v>1.22</v>
      </c>
      <c r="AV173" s="77">
        <f>'[4]PPF Inputs'!AV30</f>
        <v>1.22</v>
      </c>
      <c r="AW173" s="77">
        <f>'[4]PPF Inputs'!AW30</f>
        <v>1.22</v>
      </c>
      <c r="AX173" s="77">
        <f>'[4]PPF Inputs'!AX30</f>
        <v>1.22</v>
      </c>
      <c r="AY173" s="77">
        <f>'[4]PPF Inputs'!AY30</f>
        <v>1.22</v>
      </c>
      <c r="AZ173" s="77">
        <f>'[4]PPF Inputs'!AZ30</f>
        <v>1.22</v>
      </c>
    </row>
    <row r="174" spans="2:60" s="70" customFormat="1" ht="11.25" hidden="1" customHeight="1" x14ac:dyDescent="0.2">
      <c r="B174" s="79" t="s">
        <v>145</v>
      </c>
      <c r="H174" s="77">
        <f>'[4]PPF Inputs'!H31</f>
        <v>1.22</v>
      </c>
      <c r="I174" s="77">
        <f>'[4]PPF Inputs'!I31</f>
        <v>1.22</v>
      </c>
      <c r="J174" s="77">
        <f>'[4]PPF Inputs'!J31</f>
        <v>1.22</v>
      </c>
      <c r="K174" s="77">
        <f>'[4]PPF Inputs'!K31</f>
        <v>1.22</v>
      </c>
      <c r="L174" s="77">
        <f>'[4]PPF Inputs'!L31</f>
        <v>1.22</v>
      </c>
      <c r="M174" s="77">
        <f>'[4]PPF Inputs'!M31</f>
        <v>1.22</v>
      </c>
      <c r="N174" s="77">
        <f>'[4]PPF Inputs'!N31</f>
        <v>1.22</v>
      </c>
      <c r="O174" s="77">
        <f>'[4]PPF Inputs'!O31</f>
        <v>1.22</v>
      </c>
      <c r="P174" s="77">
        <f>'[4]PPF Inputs'!P31</f>
        <v>1.22</v>
      </c>
      <c r="Q174" s="77">
        <f>'[4]PPF Inputs'!Q31</f>
        <v>1.22</v>
      </c>
      <c r="R174" s="77">
        <f>'[4]PPF Inputs'!R31</f>
        <v>1.22</v>
      </c>
      <c r="S174" s="77">
        <f>'[4]PPF Inputs'!S31</f>
        <v>1.22</v>
      </c>
      <c r="T174" s="77">
        <f>'[4]PPF Inputs'!T31</f>
        <v>1.22</v>
      </c>
      <c r="U174" s="77">
        <f>'[4]PPF Inputs'!U31</f>
        <v>1.22</v>
      </c>
      <c r="V174" s="77">
        <f>'[4]PPF Inputs'!V31</f>
        <v>1.22</v>
      </c>
      <c r="W174" s="77">
        <f>'[4]PPF Inputs'!W31</f>
        <v>1.22</v>
      </c>
      <c r="X174" s="77">
        <f>'[4]PPF Inputs'!X31</f>
        <v>1.22</v>
      </c>
      <c r="Y174" s="77">
        <f>'[4]PPF Inputs'!Y31</f>
        <v>1.22</v>
      </c>
      <c r="Z174" s="77">
        <f>'[4]PPF Inputs'!Z31</f>
        <v>1.22</v>
      </c>
      <c r="AA174" s="77">
        <f>'[4]PPF Inputs'!AA31</f>
        <v>1.22</v>
      </c>
      <c r="AB174" s="77">
        <f>'[4]PPF Inputs'!AB31</f>
        <v>1.22</v>
      </c>
      <c r="AC174" s="77">
        <f>'[4]PPF Inputs'!AC31</f>
        <v>1.22</v>
      </c>
      <c r="AD174" s="77">
        <f>'[4]PPF Inputs'!AD31</f>
        <v>1.22</v>
      </c>
      <c r="AE174" s="77">
        <f>'[4]PPF Inputs'!AE31</f>
        <v>1.22</v>
      </c>
      <c r="AF174" s="77">
        <f>'[4]PPF Inputs'!AF31</f>
        <v>1.22</v>
      </c>
      <c r="AG174" s="77">
        <f>'[4]PPF Inputs'!AG31</f>
        <v>1.22</v>
      </c>
      <c r="AH174" s="77">
        <f>'[4]PPF Inputs'!AH31</f>
        <v>1.22</v>
      </c>
      <c r="AI174" s="77">
        <f>'[4]PPF Inputs'!AI31</f>
        <v>1.22</v>
      </c>
      <c r="AJ174" s="77">
        <f>'[4]PPF Inputs'!AJ31</f>
        <v>1.22</v>
      </c>
      <c r="AK174" s="77">
        <f>'[4]PPF Inputs'!AK31</f>
        <v>1.22</v>
      </c>
      <c r="AL174" s="77">
        <f>'[4]PPF Inputs'!AL31</f>
        <v>1.22</v>
      </c>
      <c r="AM174" s="77">
        <f>'[4]PPF Inputs'!AM31</f>
        <v>1.22</v>
      </c>
      <c r="AN174" s="77">
        <f>'[4]PPF Inputs'!AN31</f>
        <v>1.22</v>
      </c>
      <c r="AO174" s="77">
        <f>'[4]PPF Inputs'!AO31</f>
        <v>1.22</v>
      </c>
      <c r="AP174" s="77">
        <f>'[4]PPF Inputs'!AP31</f>
        <v>1.22</v>
      </c>
      <c r="AQ174" s="77">
        <f>'[4]PPF Inputs'!AQ31</f>
        <v>1.22</v>
      </c>
      <c r="AR174" s="77">
        <f>'[4]PPF Inputs'!AR31</f>
        <v>1.22</v>
      </c>
      <c r="AS174" s="77">
        <f>'[4]PPF Inputs'!AS31</f>
        <v>1.22</v>
      </c>
      <c r="AT174" s="77">
        <f>'[4]PPF Inputs'!AT31</f>
        <v>1.22</v>
      </c>
      <c r="AU174" s="77">
        <f>'[4]PPF Inputs'!AU31</f>
        <v>1.22</v>
      </c>
      <c r="AV174" s="77">
        <f>'[4]PPF Inputs'!AV31</f>
        <v>1.22</v>
      </c>
      <c r="AW174" s="77">
        <f>'[4]PPF Inputs'!AW31</f>
        <v>1.22</v>
      </c>
      <c r="AX174" s="77">
        <f>'[4]PPF Inputs'!AX31</f>
        <v>1.22</v>
      </c>
      <c r="AY174" s="77">
        <f>'[4]PPF Inputs'!AY31</f>
        <v>1.22</v>
      </c>
      <c r="AZ174" s="77">
        <f>'[4]PPF Inputs'!AZ31</f>
        <v>1.22</v>
      </c>
    </row>
    <row r="175" spans="2:60" s="70" customFormat="1" ht="11.25" hidden="1" customHeight="1" x14ac:dyDescent="0.2">
      <c r="B175" s="79" t="s">
        <v>146</v>
      </c>
      <c r="H175" s="77">
        <f>'[4]PPF Inputs'!H32</f>
        <v>1.22</v>
      </c>
      <c r="I175" s="77">
        <f>'[4]PPF Inputs'!I32</f>
        <v>1.22</v>
      </c>
      <c r="J175" s="77">
        <f>'[4]PPF Inputs'!J32</f>
        <v>1.22</v>
      </c>
      <c r="K175" s="77">
        <f>'[4]PPF Inputs'!K32</f>
        <v>1.22</v>
      </c>
      <c r="L175" s="77">
        <f>'[4]PPF Inputs'!L32</f>
        <v>1.22</v>
      </c>
      <c r="M175" s="77">
        <f>'[4]PPF Inputs'!M32</f>
        <v>1.22</v>
      </c>
      <c r="N175" s="77">
        <f>'[4]PPF Inputs'!N32</f>
        <v>1.22</v>
      </c>
      <c r="O175" s="77">
        <f>'[4]PPF Inputs'!O32</f>
        <v>1.22</v>
      </c>
      <c r="P175" s="77">
        <f>'[4]PPF Inputs'!P32</f>
        <v>1.22</v>
      </c>
      <c r="Q175" s="77">
        <f>'[4]PPF Inputs'!Q32</f>
        <v>1.22</v>
      </c>
      <c r="R175" s="77">
        <f>'[4]PPF Inputs'!R32</f>
        <v>1.22</v>
      </c>
      <c r="S175" s="77">
        <f>'[4]PPF Inputs'!S32</f>
        <v>1.22</v>
      </c>
      <c r="T175" s="77">
        <f>'[4]PPF Inputs'!T32</f>
        <v>1.22</v>
      </c>
      <c r="U175" s="77">
        <f>'[4]PPF Inputs'!U32</f>
        <v>1.22</v>
      </c>
      <c r="V175" s="77">
        <f>'[4]PPF Inputs'!V32</f>
        <v>1.22</v>
      </c>
      <c r="W175" s="77">
        <f>'[4]PPF Inputs'!W32</f>
        <v>1.22</v>
      </c>
      <c r="X175" s="77">
        <f>'[4]PPF Inputs'!X32</f>
        <v>1.22</v>
      </c>
      <c r="Y175" s="77">
        <f>'[4]PPF Inputs'!Y32</f>
        <v>1.22</v>
      </c>
      <c r="Z175" s="77">
        <f>'[4]PPF Inputs'!Z32</f>
        <v>1.22</v>
      </c>
      <c r="AA175" s="77">
        <f>'[4]PPF Inputs'!AA32</f>
        <v>1.22</v>
      </c>
      <c r="AB175" s="77">
        <f>'[4]PPF Inputs'!AB32</f>
        <v>1.22</v>
      </c>
      <c r="AC175" s="77">
        <f>'[4]PPF Inputs'!AC32</f>
        <v>1.22</v>
      </c>
      <c r="AD175" s="77">
        <f>'[4]PPF Inputs'!AD32</f>
        <v>1.22</v>
      </c>
      <c r="AE175" s="77">
        <f>'[4]PPF Inputs'!AE32</f>
        <v>1.22</v>
      </c>
      <c r="AF175" s="77">
        <f>'[4]PPF Inputs'!AF32</f>
        <v>1.22</v>
      </c>
      <c r="AG175" s="77">
        <f>'[4]PPF Inputs'!AG32</f>
        <v>1.22</v>
      </c>
      <c r="AH175" s="77">
        <f>'[4]PPF Inputs'!AH32</f>
        <v>1.22</v>
      </c>
      <c r="AI175" s="77">
        <f>'[4]PPF Inputs'!AI32</f>
        <v>1.22</v>
      </c>
      <c r="AJ175" s="77">
        <f>'[4]PPF Inputs'!AJ32</f>
        <v>1.22</v>
      </c>
      <c r="AK175" s="77">
        <f>'[4]PPF Inputs'!AK32</f>
        <v>1.22</v>
      </c>
      <c r="AL175" s="77">
        <f>'[4]PPF Inputs'!AL32</f>
        <v>1.22</v>
      </c>
      <c r="AM175" s="77">
        <f>'[4]PPF Inputs'!AM32</f>
        <v>1.22</v>
      </c>
      <c r="AN175" s="77">
        <f>'[4]PPF Inputs'!AN32</f>
        <v>1.22</v>
      </c>
      <c r="AO175" s="77">
        <f>'[4]PPF Inputs'!AO32</f>
        <v>1.22</v>
      </c>
      <c r="AP175" s="77">
        <f>'[4]PPF Inputs'!AP32</f>
        <v>1.22</v>
      </c>
      <c r="AQ175" s="77">
        <f>'[4]PPF Inputs'!AQ32</f>
        <v>1.22</v>
      </c>
      <c r="AR175" s="77">
        <f>'[4]PPF Inputs'!AR32</f>
        <v>1.22</v>
      </c>
      <c r="AS175" s="77">
        <f>'[4]PPF Inputs'!AS32</f>
        <v>1.22</v>
      </c>
      <c r="AT175" s="77">
        <f>'[4]PPF Inputs'!AT32</f>
        <v>1.22</v>
      </c>
      <c r="AU175" s="77">
        <f>'[4]PPF Inputs'!AU32</f>
        <v>1.22</v>
      </c>
      <c r="AV175" s="77">
        <f>'[4]PPF Inputs'!AV32</f>
        <v>1.22</v>
      </c>
      <c r="AW175" s="77">
        <f>'[4]PPF Inputs'!AW32</f>
        <v>1.22</v>
      </c>
      <c r="AX175" s="77">
        <f>'[4]PPF Inputs'!AX32</f>
        <v>1.22</v>
      </c>
      <c r="AY175" s="77">
        <f>'[4]PPF Inputs'!AY32</f>
        <v>1.22</v>
      </c>
      <c r="AZ175" s="77">
        <f>'[4]PPF Inputs'!AZ32</f>
        <v>1.22</v>
      </c>
    </row>
    <row r="176" spans="2:60" s="70" customFormat="1" ht="11.25" hidden="1" customHeight="1" x14ac:dyDescent="0.2">
      <c r="B176" s="519" t="s">
        <v>49</v>
      </c>
      <c r="C176" s="490"/>
      <c r="D176" s="490"/>
      <c r="E176" s="490"/>
      <c r="F176" s="490"/>
      <c r="G176" s="490"/>
      <c r="H176" s="520">
        <f>'[4]PPF Inputs'!H33</f>
        <v>1.44</v>
      </c>
      <c r="I176" s="520">
        <f>'[4]PPF Inputs'!I33</f>
        <v>1.44</v>
      </c>
      <c r="J176" s="520">
        <f>'[4]PPF Inputs'!J33</f>
        <v>1.44</v>
      </c>
      <c r="K176" s="520">
        <f>'[4]PPF Inputs'!K33</f>
        <v>1.44</v>
      </c>
      <c r="L176" s="520">
        <f>'[4]PPF Inputs'!L33</f>
        <v>1.44</v>
      </c>
      <c r="M176" s="520">
        <f>'[4]PPF Inputs'!M33</f>
        <v>1.44</v>
      </c>
      <c r="N176" s="520">
        <f>'[4]PPF Inputs'!N33</f>
        <v>1.44</v>
      </c>
      <c r="O176" s="520">
        <f>'[4]PPF Inputs'!O33</f>
        <v>1.44</v>
      </c>
      <c r="P176" s="520">
        <f>'[4]PPF Inputs'!P33</f>
        <v>1.44</v>
      </c>
      <c r="Q176" s="520">
        <f>'[4]PPF Inputs'!Q33</f>
        <v>1.44</v>
      </c>
      <c r="R176" s="520">
        <f>'[4]PPF Inputs'!R33</f>
        <v>1.44</v>
      </c>
      <c r="S176" s="520">
        <f>'[4]PPF Inputs'!S33</f>
        <v>1.44</v>
      </c>
      <c r="T176" s="520">
        <f>'[4]PPF Inputs'!T33</f>
        <v>1.44</v>
      </c>
      <c r="U176" s="520">
        <f>'[4]PPF Inputs'!U33</f>
        <v>1.44</v>
      </c>
      <c r="V176" s="520">
        <f>'[4]PPF Inputs'!V33</f>
        <v>1.44</v>
      </c>
      <c r="W176" s="520">
        <f>'[4]PPF Inputs'!W33</f>
        <v>1.44</v>
      </c>
      <c r="X176" s="520">
        <f>'[4]PPF Inputs'!X33</f>
        <v>1.44</v>
      </c>
      <c r="Y176" s="520">
        <f>'[4]PPF Inputs'!Y33</f>
        <v>1.44</v>
      </c>
      <c r="Z176" s="520">
        <f>'[4]PPF Inputs'!Z33</f>
        <v>1.44</v>
      </c>
      <c r="AA176" s="520">
        <f>'[4]PPF Inputs'!AA33</f>
        <v>1.44</v>
      </c>
      <c r="AB176" s="520">
        <f>'[4]PPF Inputs'!AB33</f>
        <v>1.44</v>
      </c>
      <c r="AC176" s="520">
        <f>'[4]PPF Inputs'!AC33</f>
        <v>1.44</v>
      </c>
      <c r="AD176" s="520">
        <f>'[4]PPF Inputs'!AD33</f>
        <v>1.44</v>
      </c>
      <c r="AE176" s="520">
        <f>'[4]PPF Inputs'!AE33</f>
        <v>1.44</v>
      </c>
      <c r="AF176" s="520">
        <f>'[4]PPF Inputs'!AF33</f>
        <v>1.44</v>
      </c>
      <c r="AG176" s="520">
        <f>'[4]PPF Inputs'!AG33</f>
        <v>1.44</v>
      </c>
      <c r="AH176" s="520">
        <f>'[4]PPF Inputs'!AH33</f>
        <v>1.44</v>
      </c>
      <c r="AI176" s="520">
        <f>'[4]PPF Inputs'!AI33</f>
        <v>1.44</v>
      </c>
      <c r="AJ176" s="520">
        <f>'[4]PPF Inputs'!AJ33</f>
        <v>1.44</v>
      </c>
      <c r="AK176" s="520">
        <f>'[4]PPF Inputs'!AK33</f>
        <v>1.44</v>
      </c>
      <c r="AL176" s="520">
        <f>'[4]PPF Inputs'!AL33</f>
        <v>1.44</v>
      </c>
      <c r="AM176" s="520">
        <f>'[4]PPF Inputs'!AM33</f>
        <v>1.44</v>
      </c>
      <c r="AN176" s="520">
        <f>'[4]PPF Inputs'!AN33</f>
        <v>1.44</v>
      </c>
      <c r="AO176" s="520">
        <f>'[4]PPF Inputs'!AO33</f>
        <v>1.44</v>
      </c>
      <c r="AP176" s="520">
        <f>'[4]PPF Inputs'!AP33</f>
        <v>1.44</v>
      </c>
      <c r="AQ176" s="520">
        <f>'[4]PPF Inputs'!AQ33</f>
        <v>1.44</v>
      </c>
      <c r="AR176" s="520">
        <f>'[4]PPF Inputs'!AR33</f>
        <v>1.44</v>
      </c>
      <c r="AS176" s="520">
        <f>'[4]PPF Inputs'!AS33</f>
        <v>1.44</v>
      </c>
      <c r="AT176" s="520">
        <f>'[4]PPF Inputs'!AT33</f>
        <v>1.44</v>
      </c>
      <c r="AU176" s="520">
        <f>'[4]PPF Inputs'!AU33</f>
        <v>1.44</v>
      </c>
      <c r="AV176" s="520">
        <f>'[4]PPF Inputs'!AV33</f>
        <v>1.44</v>
      </c>
      <c r="AW176" s="520">
        <f>'[4]PPF Inputs'!AW33</f>
        <v>1.44</v>
      </c>
      <c r="AX176" s="520">
        <f>'[4]PPF Inputs'!AX33</f>
        <v>1.44</v>
      </c>
      <c r="AY176" s="520">
        <f>'[4]PPF Inputs'!AY33</f>
        <v>1.44</v>
      </c>
      <c r="AZ176" s="520">
        <f>'[4]PPF Inputs'!AZ33</f>
        <v>1.44</v>
      </c>
    </row>
    <row r="177" spans="2:52" s="70" customFormat="1" ht="11.25" hidden="1" customHeight="1" x14ac:dyDescent="0.2">
      <c r="B177" s="79" t="s">
        <v>153</v>
      </c>
      <c r="H177" s="77">
        <f>'[4]PPF Inputs'!H34</f>
        <v>1.17</v>
      </c>
      <c r="I177" s="77">
        <f>'[4]PPF Inputs'!I34</f>
        <v>1.17</v>
      </c>
      <c r="J177" s="77">
        <f>'[4]PPF Inputs'!J34</f>
        <v>1.17</v>
      </c>
      <c r="K177" s="77">
        <f>'[4]PPF Inputs'!K34</f>
        <v>1.17</v>
      </c>
      <c r="L177" s="77">
        <f>'[4]PPF Inputs'!L34</f>
        <v>1.17</v>
      </c>
      <c r="M177" s="77">
        <f>'[4]PPF Inputs'!M34</f>
        <v>1.17</v>
      </c>
      <c r="N177" s="77">
        <f>'[4]PPF Inputs'!N34</f>
        <v>1.17</v>
      </c>
      <c r="O177" s="77">
        <f>'[4]PPF Inputs'!O34</f>
        <v>1.17</v>
      </c>
      <c r="P177" s="77">
        <f>'[4]PPF Inputs'!P34</f>
        <v>1.17</v>
      </c>
      <c r="Q177" s="77">
        <f>'[4]PPF Inputs'!Q34</f>
        <v>1.17</v>
      </c>
      <c r="R177" s="77">
        <f>'[4]PPF Inputs'!R34</f>
        <v>1.17</v>
      </c>
      <c r="S177" s="77">
        <f>'[4]PPF Inputs'!S34</f>
        <v>1.17</v>
      </c>
      <c r="T177" s="77">
        <f>'[4]PPF Inputs'!T34</f>
        <v>1.17</v>
      </c>
      <c r="U177" s="77">
        <f>'[4]PPF Inputs'!U34</f>
        <v>1.17</v>
      </c>
      <c r="V177" s="77">
        <f>'[4]PPF Inputs'!V34</f>
        <v>1.17</v>
      </c>
      <c r="W177" s="77">
        <f>'[4]PPF Inputs'!W34</f>
        <v>1.17</v>
      </c>
      <c r="X177" s="77">
        <f>'[4]PPF Inputs'!X34</f>
        <v>1.17</v>
      </c>
      <c r="Y177" s="77">
        <f>'[4]PPF Inputs'!Y34</f>
        <v>1.17</v>
      </c>
      <c r="Z177" s="77">
        <f>'[4]PPF Inputs'!Z34</f>
        <v>1.17</v>
      </c>
      <c r="AA177" s="77">
        <f>'[4]PPF Inputs'!AA34</f>
        <v>1.17</v>
      </c>
      <c r="AB177" s="77">
        <f>'[4]PPF Inputs'!AB34</f>
        <v>1.17</v>
      </c>
      <c r="AC177" s="77">
        <f>'[4]PPF Inputs'!AC34</f>
        <v>1.17</v>
      </c>
      <c r="AD177" s="77">
        <f>'[4]PPF Inputs'!AD34</f>
        <v>1.17</v>
      </c>
      <c r="AE177" s="77">
        <f>'[4]PPF Inputs'!AE34</f>
        <v>1.17</v>
      </c>
      <c r="AF177" s="77">
        <f>'[4]PPF Inputs'!AF34</f>
        <v>1.17</v>
      </c>
      <c r="AG177" s="77">
        <f>'[4]PPF Inputs'!AG34</f>
        <v>1.17</v>
      </c>
      <c r="AH177" s="77">
        <f>'[4]PPF Inputs'!AH34</f>
        <v>1.17</v>
      </c>
      <c r="AI177" s="77">
        <f>'[4]PPF Inputs'!AI34</f>
        <v>1.17</v>
      </c>
      <c r="AJ177" s="77">
        <f>'[4]PPF Inputs'!AJ34</f>
        <v>1.17</v>
      </c>
      <c r="AK177" s="77">
        <f>'[4]PPF Inputs'!AK34</f>
        <v>1.17</v>
      </c>
      <c r="AL177" s="77">
        <f>'[4]PPF Inputs'!AL34</f>
        <v>1.17</v>
      </c>
      <c r="AM177" s="77">
        <f>'[4]PPF Inputs'!AM34</f>
        <v>1.17</v>
      </c>
      <c r="AN177" s="77">
        <f>'[4]PPF Inputs'!AN34</f>
        <v>1.17</v>
      </c>
      <c r="AO177" s="77">
        <f>'[4]PPF Inputs'!AO34</f>
        <v>1.17</v>
      </c>
      <c r="AP177" s="77">
        <f>'[4]PPF Inputs'!AP34</f>
        <v>1.17</v>
      </c>
      <c r="AQ177" s="77">
        <f>'[4]PPF Inputs'!AQ34</f>
        <v>1.17</v>
      </c>
      <c r="AR177" s="77">
        <f>'[4]PPF Inputs'!AR34</f>
        <v>1.17</v>
      </c>
      <c r="AS177" s="77">
        <f>'[4]PPF Inputs'!AS34</f>
        <v>1.17</v>
      </c>
      <c r="AT177" s="77">
        <f>'[4]PPF Inputs'!AT34</f>
        <v>1.17</v>
      </c>
      <c r="AU177" s="77">
        <f>'[4]PPF Inputs'!AU34</f>
        <v>1.17</v>
      </c>
      <c r="AV177" s="77">
        <f>'[4]PPF Inputs'!AV34</f>
        <v>1.17</v>
      </c>
      <c r="AW177" s="77">
        <f>'[4]PPF Inputs'!AW34</f>
        <v>1.17</v>
      </c>
      <c r="AX177" s="77">
        <f>'[4]PPF Inputs'!AX34</f>
        <v>1.17</v>
      </c>
      <c r="AY177" s="77">
        <f>'[4]PPF Inputs'!AY34</f>
        <v>1.17</v>
      </c>
      <c r="AZ177" s="77">
        <f>'[4]PPF Inputs'!AZ34</f>
        <v>1.17</v>
      </c>
    </row>
    <row r="178" spans="2:52" s="70" customFormat="1" ht="11.25" hidden="1" customHeight="1" x14ac:dyDescent="0.2">
      <c r="B178" s="80" t="s">
        <v>51</v>
      </c>
      <c r="C178" s="81"/>
      <c r="D178" s="81"/>
      <c r="E178" s="81"/>
      <c r="F178" s="81"/>
      <c r="G178" s="81"/>
      <c r="H178" s="82">
        <f>'[4]PPF Inputs'!H35</f>
        <v>0.89</v>
      </c>
      <c r="I178" s="82">
        <f>'[4]PPF Inputs'!I35</f>
        <v>0.89</v>
      </c>
      <c r="J178" s="82">
        <f>'[4]PPF Inputs'!J35</f>
        <v>0.89</v>
      </c>
      <c r="K178" s="82">
        <f>'[4]PPF Inputs'!K35</f>
        <v>0.89</v>
      </c>
      <c r="L178" s="82">
        <f>'[4]PPF Inputs'!L35</f>
        <v>0.89</v>
      </c>
      <c r="M178" s="82">
        <f>'[4]PPF Inputs'!M35</f>
        <v>0.89</v>
      </c>
      <c r="N178" s="82">
        <f>'[4]PPF Inputs'!N35</f>
        <v>0.89</v>
      </c>
      <c r="O178" s="82">
        <f>'[4]PPF Inputs'!O35</f>
        <v>0.89</v>
      </c>
      <c r="P178" s="82">
        <f>'[4]PPF Inputs'!P35</f>
        <v>0.89</v>
      </c>
      <c r="Q178" s="82">
        <f>'[4]PPF Inputs'!Q35</f>
        <v>0.89</v>
      </c>
      <c r="R178" s="82">
        <f>'[4]PPF Inputs'!R35</f>
        <v>0.89</v>
      </c>
      <c r="S178" s="82">
        <f>'[4]PPF Inputs'!S35</f>
        <v>0.89</v>
      </c>
      <c r="T178" s="82">
        <f>'[4]PPF Inputs'!T35</f>
        <v>0.89</v>
      </c>
      <c r="U178" s="82">
        <f>'[4]PPF Inputs'!U35</f>
        <v>0.89</v>
      </c>
      <c r="V178" s="82">
        <f>'[4]PPF Inputs'!V35</f>
        <v>0.89</v>
      </c>
      <c r="W178" s="82">
        <f>'[4]PPF Inputs'!W35</f>
        <v>0.89</v>
      </c>
      <c r="X178" s="82">
        <f>'[4]PPF Inputs'!X35</f>
        <v>0.89</v>
      </c>
      <c r="Y178" s="82">
        <f>'[4]PPF Inputs'!Y35</f>
        <v>0.89</v>
      </c>
      <c r="Z178" s="82">
        <f>'[4]PPF Inputs'!Z35</f>
        <v>0.89</v>
      </c>
      <c r="AA178" s="82">
        <f>'[4]PPF Inputs'!AA35</f>
        <v>0.89</v>
      </c>
      <c r="AB178" s="82">
        <f>'[4]PPF Inputs'!AB35</f>
        <v>0.89</v>
      </c>
      <c r="AC178" s="82">
        <f>'[4]PPF Inputs'!AC35</f>
        <v>0.89</v>
      </c>
      <c r="AD178" s="82">
        <f>'[4]PPF Inputs'!AD35</f>
        <v>0.89</v>
      </c>
      <c r="AE178" s="82">
        <f>'[4]PPF Inputs'!AE35</f>
        <v>0.89</v>
      </c>
      <c r="AF178" s="82">
        <f>'[4]PPF Inputs'!AF35</f>
        <v>0.89</v>
      </c>
      <c r="AG178" s="82">
        <f>'[4]PPF Inputs'!AG35</f>
        <v>0.89</v>
      </c>
      <c r="AH178" s="82">
        <f>'[4]PPF Inputs'!AH35</f>
        <v>0.89</v>
      </c>
      <c r="AI178" s="82">
        <f>'[4]PPF Inputs'!AI35</f>
        <v>0.89</v>
      </c>
      <c r="AJ178" s="82">
        <f>'[4]PPF Inputs'!AJ35</f>
        <v>0.89</v>
      </c>
      <c r="AK178" s="82">
        <f>'[4]PPF Inputs'!AK35</f>
        <v>0.89</v>
      </c>
      <c r="AL178" s="82">
        <f>'[4]PPF Inputs'!AL35</f>
        <v>0.89</v>
      </c>
      <c r="AM178" s="82">
        <f>'[4]PPF Inputs'!AM35</f>
        <v>0.89</v>
      </c>
      <c r="AN178" s="82">
        <f>'[4]PPF Inputs'!AN35</f>
        <v>0.89</v>
      </c>
      <c r="AO178" s="82">
        <f>'[4]PPF Inputs'!AO35</f>
        <v>0.89</v>
      </c>
      <c r="AP178" s="82">
        <f>'[4]PPF Inputs'!AP35</f>
        <v>0.89</v>
      </c>
      <c r="AQ178" s="82">
        <f>'[4]PPF Inputs'!AQ35</f>
        <v>0.89</v>
      </c>
      <c r="AR178" s="82">
        <f>'[4]PPF Inputs'!AR35</f>
        <v>0.89</v>
      </c>
      <c r="AS178" s="82">
        <f>'[4]PPF Inputs'!AS35</f>
        <v>0.89</v>
      </c>
      <c r="AT178" s="82">
        <f>'[4]PPF Inputs'!AT35</f>
        <v>0.89</v>
      </c>
      <c r="AU178" s="82">
        <f>'[4]PPF Inputs'!AU35</f>
        <v>0.89</v>
      </c>
      <c r="AV178" s="82">
        <f>'[4]PPF Inputs'!AV35</f>
        <v>0.89</v>
      </c>
      <c r="AW178" s="82">
        <f>'[4]PPF Inputs'!AW35</f>
        <v>0.89</v>
      </c>
      <c r="AX178" s="82">
        <f>'[4]PPF Inputs'!AX35</f>
        <v>0.89</v>
      </c>
      <c r="AY178" s="82">
        <f>'[4]PPF Inputs'!AY35</f>
        <v>0.89</v>
      </c>
      <c r="AZ178" s="82">
        <f>'[4]PPF Inputs'!AZ35</f>
        <v>0.89</v>
      </c>
    </row>
    <row r="179" spans="2:52" s="70" customFormat="1" ht="11.25" hidden="1" customHeight="1" x14ac:dyDescent="0.2">
      <c r="B179" s="79" t="s">
        <v>205</v>
      </c>
      <c r="H179" s="77">
        <f>'[4]PPF Inputs'!H36</f>
        <v>0.97</v>
      </c>
      <c r="I179" s="77">
        <f>'[4]PPF Inputs'!I36</f>
        <v>0.97</v>
      </c>
      <c r="J179" s="77">
        <f>'[4]PPF Inputs'!J36</f>
        <v>0.97</v>
      </c>
      <c r="K179" s="77">
        <f>'[4]PPF Inputs'!K36</f>
        <v>0.97</v>
      </c>
      <c r="L179" s="77">
        <f>'[4]PPF Inputs'!L36</f>
        <v>0.97</v>
      </c>
      <c r="M179" s="77">
        <f>'[4]PPF Inputs'!M36</f>
        <v>0.97</v>
      </c>
      <c r="N179" s="77">
        <f>'[4]PPF Inputs'!N36</f>
        <v>0.97</v>
      </c>
      <c r="O179" s="77">
        <f>'[4]PPF Inputs'!O36</f>
        <v>0.97</v>
      </c>
      <c r="P179" s="77">
        <f>'[4]PPF Inputs'!P36</f>
        <v>0.97</v>
      </c>
      <c r="Q179" s="77">
        <f>'[4]PPF Inputs'!Q36</f>
        <v>0.97</v>
      </c>
      <c r="R179" s="77">
        <f>'[4]PPF Inputs'!R36</f>
        <v>0.97</v>
      </c>
      <c r="S179" s="77">
        <f>'[4]PPF Inputs'!S36</f>
        <v>0.97</v>
      </c>
      <c r="T179" s="77">
        <f>'[4]PPF Inputs'!T36</f>
        <v>0.97</v>
      </c>
      <c r="U179" s="77">
        <f>'[4]PPF Inputs'!U36</f>
        <v>0.97</v>
      </c>
      <c r="V179" s="77">
        <f>'[4]PPF Inputs'!V36</f>
        <v>0.97</v>
      </c>
      <c r="W179" s="77">
        <f>'[4]PPF Inputs'!W36</f>
        <v>0.97</v>
      </c>
      <c r="X179" s="77">
        <f>'[4]PPF Inputs'!X36</f>
        <v>0.97</v>
      </c>
      <c r="Y179" s="77">
        <f>'[4]PPF Inputs'!Y36</f>
        <v>0.97</v>
      </c>
      <c r="Z179" s="77">
        <f>'[4]PPF Inputs'!Z36</f>
        <v>0.97</v>
      </c>
      <c r="AA179" s="77">
        <f>'[4]PPF Inputs'!AA36</f>
        <v>0.97</v>
      </c>
      <c r="AB179" s="77">
        <f>'[4]PPF Inputs'!AB36</f>
        <v>0.97</v>
      </c>
      <c r="AC179" s="77">
        <f>'[4]PPF Inputs'!AC36</f>
        <v>0.97</v>
      </c>
      <c r="AD179" s="77">
        <f>'[4]PPF Inputs'!AD36</f>
        <v>0.97</v>
      </c>
      <c r="AE179" s="77">
        <f>'[4]PPF Inputs'!AE36</f>
        <v>0.97</v>
      </c>
      <c r="AF179" s="77">
        <f>'[4]PPF Inputs'!AF36</f>
        <v>0.97</v>
      </c>
      <c r="AG179" s="77">
        <f>'[4]PPF Inputs'!AG36</f>
        <v>0.97</v>
      </c>
      <c r="AH179" s="77">
        <f>'[4]PPF Inputs'!AH36</f>
        <v>0.97</v>
      </c>
      <c r="AI179" s="77">
        <f>'[4]PPF Inputs'!AI36</f>
        <v>0.97</v>
      </c>
      <c r="AJ179" s="77">
        <f>'[4]PPF Inputs'!AJ36</f>
        <v>0.97</v>
      </c>
      <c r="AK179" s="77">
        <f>'[4]PPF Inputs'!AK36</f>
        <v>0.97</v>
      </c>
      <c r="AL179" s="77">
        <f>'[4]PPF Inputs'!AL36</f>
        <v>0.97</v>
      </c>
      <c r="AM179" s="77">
        <f>'[4]PPF Inputs'!AM36</f>
        <v>0.97</v>
      </c>
      <c r="AN179" s="77">
        <f>'[4]PPF Inputs'!AN36</f>
        <v>0.97</v>
      </c>
      <c r="AO179" s="77">
        <f>'[4]PPF Inputs'!AO36</f>
        <v>0.97</v>
      </c>
      <c r="AP179" s="77">
        <f>'[4]PPF Inputs'!AP36</f>
        <v>0.97</v>
      </c>
      <c r="AQ179" s="77">
        <f>'[4]PPF Inputs'!AQ36</f>
        <v>0.97</v>
      </c>
      <c r="AR179" s="77">
        <f>'[4]PPF Inputs'!AR36</f>
        <v>0.97</v>
      </c>
      <c r="AS179" s="77">
        <f>'[4]PPF Inputs'!AS36</f>
        <v>0.97</v>
      </c>
      <c r="AT179" s="77">
        <f>'[4]PPF Inputs'!AT36</f>
        <v>0.97</v>
      </c>
      <c r="AU179" s="77">
        <f>'[4]PPF Inputs'!AU36</f>
        <v>0.97</v>
      </c>
      <c r="AV179" s="77">
        <f>'[4]PPF Inputs'!AV36</f>
        <v>0.97</v>
      </c>
      <c r="AW179" s="77">
        <f>'[4]PPF Inputs'!AW36</f>
        <v>0.97</v>
      </c>
      <c r="AX179" s="77">
        <f>'[4]PPF Inputs'!AX36</f>
        <v>0.97</v>
      </c>
      <c r="AY179" s="77">
        <f>'[4]PPF Inputs'!AY36</f>
        <v>0.97</v>
      </c>
      <c r="AZ179" s="77">
        <f>'[4]PPF Inputs'!AZ36</f>
        <v>0.97</v>
      </c>
    </row>
    <row r="180" spans="2:52" s="70" customFormat="1" ht="11.25" hidden="1" customHeight="1" x14ac:dyDescent="0.2">
      <c r="B180" s="79" t="s">
        <v>206</v>
      </c>
      <c r="H180" s="77">
        <f>'[4]PPF Inputs'!H37</f>
        <v>1.2</v>
      </c>
      <c r="I180" s="77">
        <f>'[4]PPF Inputs'!I37</f>
        <v>1.2</v>
      </c>
      <c r="J180" s="77">
        <f>'[4]PPF Inputs'!J37</f>
        <v>1.2</v>
      </c>
      <c r="K180" s="77">
        <f>'[4]PPF Inputs'!K37</f>
        <v>1.2</v>
      </c>
      <c r="L180" s="77">
        <f>'[4]PPF Inputs'!L37</f>
        <v>1.2</v>
      </c>
      <c r="M180" s="77">
        <f>'[4]PPF Inputs'!M37</f>
        <v>1.2</v>
      </c>
      <c r="N180" s="77">
        <f>'[4]PPF Inputs'!N37</f>
        <v>1.2</v>
      </c>
      <c r="O180" s="77">
        <f>'[4]PPF Inputs'!O37</f>
        <v>1.2</v>
      </c>
      <c r="P180" s="77">
        <f>'[4]PPF Inputs'!P37</f>
        <v>1.2</v>
      </c>
      <c r="Q180" s="77">
        <f>'[4]PPF Inputs'!Q37</f>
        <v>1.2</v>
      </c>
      <c r="R180" s="77">
        <f>'[4]PPF Inputs'!R37</f>
        <v>1.2</v>
      </c>
      <c r="S180" s="77">
        <f>'[4]PPF Inputs'!S37</f>
        <v>1.2</v>
      </c>
      <c r="T180" s="77">
        <f>'[4]PPF Inputs'!T37</f>
        <v>1.2</v>
      </c>
      <c r="U180" s="77">
        <f>'[4]PPF Inputs'!U37</f>
        <v>1.2</v>
      </c>
      <c r="V180" s="77">
        <f>'[4]PPF Inputs'!V37</f>
        <v>1.2</v>
      </c>
      <c r="W180" s="77">
        <f>'[4]PPF Inputs'!W37</f>
        <v>1.2</v>
      </c>
      <c r="X180" s="77">
        <f>'[4]PPF Inputs'!X37</f>
        <v>1.2</v>
      </c>
      <c r="Y180" s="77">
        <f>'[4]PPF Inputs'!Y37</f>
        <v>1.2</v>
      </c>
      <c r="Z180" s="77">
        <f>'[4]PPF Inputs'!Z37</f>
        <v>1.2</v>
      </c>
      <c r="AA180" s="77">
        <f>'[4]PPF Inputs'!AA37</f>
        <v>1.2</v>
      </c>
      <c r="AB180" s="77">
        <f>'[4]PPF Inputs'!AB37</f>
        <v>1.2</v>
      </c>
      <c r="AC180" s="77">
        <f>'[4]PPF Inputs'!AC37</f>
        <v>1.2</v>
      </c>
      <c r="AD180" s="77">
        <f>'[4]PPF Inputs'!AD37</f>
        <v>1.2</v>
      </c>
      <c r="AE180" s="77">
        <f>'[4]PPF Inputs'!AE37</f>
        <v>1.2</v>
      </c>
      <c r="AF180" s="77">
        <f>'[4]PPF Inputs'!AF37</f>
        <v>1.2</v>
      </c>
      <c r="AG180" s="77">
        <f>'[4]PPF Inputs'!AG37</f>
        <v>1.2</v>
      </c>
      <c r="AH180" s="77">
        <f>'[4]PPF Inputs'!AH37</f>
        <v>1.2</v>
      </c>
      <c r="AI180" s="77">
        <f>'[4]PPF Inputs'!AI37</f>
        <v>1.2</v>
      </c>
      <c r="AJ180" s="77">
        <f>'[4]PPF Inputs'!AJ37</f>
        <v>1.2</v>
      </c>
      <c r="AK180" s="77">
        <f>'[4]PPF Inputs'!AK37</f>
        <v>1.2</v>
      </c>
      <c r="AL180" s="77">
        <f>'[4]PPF Inputs'!AL37</f>
        <v>1.2</v>
      </c>
      <c r="AM180" s="77">
        <f>'[4]PPF Inputs'!AM37</f>
        <v>1.2</v>
      </c>
      <c r="AN180" s="77">
        <f>'[4]PPF Inputs'!AN37</f>
        <v>1.2</v>
      </c>
      <c r="AO180" s="77">
        <f>'[4]PPF Inputs'!AO37</f>
        <v>1.2</v>
      </c>
      <c r="AP180" s="77">
        <f>'[4]PPF Inputs'!AP37</f>
        <v>1.2</v>
      </c>
      <c r="AQ180" s="77">
        <f>'[4]PPF Inputs'!AQ37</f>
        <v>1.2</v>
      </c>
      <c r="AR180" s="77">
        <f>'[4]PPF Inputs'!AR37</f>
        <v>1.2</v>
      </c>
      <c r="AS180" s="77">
        <f>'[4]PPF Inputs'!AS37</f>
        <v>1.2</v>
      </c>
      <c r="AT180" s="77">
        <f>'[4]PPF Inputs'!AT37</f>
        <v>1.2</v>
      </c>
      <c r="AU180" s="77">
        <f>'[4]PPF Inputs'!AU37</f>
        <v>1.2</v>
      </c>
      <c r="AV180" s="77">
        <f>'[4]PPF Inputs'!AV37</f>
        <v>1.2</v>
      </c>
      <c r="AW180" s="77">
        <f>'[4]PPF Inputs'!AW37</f>
        <v>1.2</v>
      </c>
      <c r="AX180" s="77">
        <f>'[4]PPF Inputs'!AX37</f>
        <v>1.2</v>
      </c>
      <c r="AY180" s="77">
        <f>'[4]PPF Inputs'!AY37</f>
        <v>1.2</v>
      </c>
      <c r="AZ180" s="77">
        <f>'[4]PPF Inputs'!AZ37</f>
        <v>1.2</v>
      </c>
    </row>
    <row r="181" spans="2:52" s="70" customFormat="1" ht="11.25" hidden="1" customHeight="1" x14ac:dyDescent="0.2">
      <c r="B181" s="79" t="s">
        <v>207</v>
      </c>
      <c r="H181" s="77">
        <f>'[4]PPF Inputs'!H38</f>
        <v>1.97</v>
      </c>
      <c r="I181" s="77">
        <f>'[4]PPF Inputs'!I38</f>
        <v>1.97</v>
      </c>
      <c r="J181" s="77">
        <f>'[4]PPF Inputs'!J38</f>
        <v>1.97</v>
      </c>
      <c r="K181" s="77">
        <f>'[4]PPF Inputs'!K38</f>
        <v>1.97</v>
      </c>
      <c r="L181" s="77">
        <f>'[4]PPF Inputs'!L38</f>
        <v>1.97</v>
      </c>
      <c r="M181" s="77">
        <f>'[4]PPF Inputs'!M38</f>
        <v>1.97</v>
      </c>
      <c r="N181" s="77">
        <f>'[4]PPF Inputs'!N38</f>
        <v>1.97</v>
      </c>
      <c r="O181" s="77">
        <f>'[4]PPF Inputs'!O38</f>
        <v>1.97</v>
      </c>
      <c r="P181" s="77">
        <f>'[4]PPF Inputs'!P38</f>
        <v>1.97</v>
      </c>
      <c r="Q181" s="77">
        <f>'[4]PPF Inputs'!Q38</f>
        <v>1.97</v>
      </c>
      <c r="R181" s="77">
        <f>'[4]PPF Inputs'!R38</f>
        <v>1.97</v>
      </c>
      <c r="S181" s="77">
        <f>'[4]PPF Inputs'!S38</f>
        <v>1.97</v>
      </c>
      <c r="T181" s="77">
        <f>'[4]PPF Inputs'!T38</f>
        <v>1.97</v>
      </c>
      <c r="U181" s="77">
        <f>'[4]PPF Inputs'!U38</f>
        <v>1.97</v>
      </c>
      <c r="V181" s="77">
        <f>'[4]PPF Inputs'!V38</f>
        <v>1.97</v>
      </c>
      <c r="W181" s="77">
        <f>'[4]PPF Inputs'!W38</f>
        <v>1.97</v>
      </c>
      <c r="X181" s="77">
        <f>'[4]PPF Inputs'!X38</f>
        <v>1.97</v>
      </c>
      <c r="Y181" s="77">
        <f>'[4]PPF Inputs'!Y38</f>
        <v>1.97</v>
      </c>
      <c r="Z181" s="77">
        <f>'[4]PPF Inputs'!Z38</f>
        <v>1.97</v>
      </c>
      <c r="AA181" s="77">
        <f>'[4]PPF Inputs'!AA38</f>
        <v>1.97</v>
      </c>
      <c r="AB181" s="77">
        <f>'[4]PPF Inputs'!AB38</f>
        <v>1.97</v>
      </c>
      <c r="AC181" s="77">
        <f>'[4]PPF Inputs'!AC38</f>
        <v>1.97</v>
      </c>
      <c r="AD181" s="77">
        <f>'[4]PPF Inputs'!AD38</f>
        <v>1.97</v>
      </c>
      <c r="AE181" s="77">
        <f>'[4]PPF Inputs'!AE38</f>
        <v>1.97</v>
      </c>
      <c r="AF181" s="77">
        <f>'[4]PPF Inputs'!AF38</f>
        <v>1.97</v>
      </c>
      <c r="AG181" s="77">
        <f>'[4]PPF Inputs'!AG38</f>
        <v>1.97</v>
      </c>
      <c r="AH181" s="77">
        <f>'[4]PPF Inputs'!AH38</f>
        <v>1.97</v>
      </c>
      <c r="AI181" s="77">
        <f>'[4]PPF Inputs'!AI38</f>
        <v>1.97</v>
      </c>
      <c r="AJ181" s="77">
        <f>'[4]PPF Inputs'!AJ38</f>
        <v>1.97</v>
      </c>
      <c r="AK181" s="77">
        <f>'[4]PPF Inputs'!AK38</f>
        <v>1.97</v>
      </c>
      <c r="AL181" s="77">
        <f>'[4]PPF Inputs'!AL38</f>
        <v>1.97</v>
      </c>
      <c r="AM181" s="77">
        <f>'[4]PPF Inputs'!AM38</f>
        <v>1.97</v>
      </c>
      <c r="AN181" s="77">
        <f>'[4]PPF Inputs'!AN38</f>
        <v>1.97</v>
      </c>
      <c r="AO181" s="77">
        <f>'[4]PPF Inputs'!AO38</f>
        <v>1.97</v>
      </c>
      <c r="AP181" s="77">
        <f>'[4]PPF Inputs'!AP38</f>
        <v>1.97</v>
      </c>
      <c r="AQ181" s="77">
        <f>'[4]PPF Inputs'!AQ38</f>
        <v>1.97</v>
      </c>
      <c r="AR181" s="77">
        <f>'[4]PPF Inputs'!AR38</f>
        <v>1.97</v>
      </c>
      <c r="AS181" s="77">
        <f>'[4]PPF Inputs'!AS38</f>
        <v>1.97</v>
      </c>
      <c r="AT181" s="77">
        <f>'[4]PPF Inputs'!AT38</f>
        <v>1.97</v>
      </c>
      <c r="AU181" s="77">
        <f>'[4]PPF Inputs'!AU38</f>
        <v>1.97</v>
      </c>
      <c r="AV181" s="77">
        <f>'[4]PPF Inputs'!AV38</f>
        <v>1.97</v>
      </c>
      <c r="AW181" s="77">
        <f>'[4]PPF Inputs'!AW38</f>
        <v>1.97</v>
      </c>
      <c r="AX181" s="77">
        <f>'[4]PPF Inputs'!AX38</f>
        <v>1.97</v>
      </c>
      <c r="AY181" s="77">
        <f>'[4]PPF Inputs'!AY38</f>
        <v>1.97</v>
      </c>
      <c r="AZ181" s="77">
        <f>'[4]PPF Inputs'!AZ38</f>
        <v>1.97</v>
      </c>
    </row>
    <row r="182" spans="2:52" s="70" customFormat="1" ht="11.25" hidden="1" customHeight="1" x14ac:dyDescent="0.2">
      <c r="B182" s="79" t="s">
        <v>208</v>
      </c>
      <c r="H182" s="77">
        <f>'[4]PPF Inputs'!H39</f>
        <v>3.49</v>
      </c>
      <c r="I182" s="77">
        <f>'[4]PPF Inputs'!I39</f>
        <v>3.49</v>
      </c>
      <c r="J182" s="77">
        <f>'[4]PPF Inputs'!J39</f>
        <v>3.49</v>
      </c>
      <c r="K182" s="77">
        <f>'[4]PPF Inputs'!K39</f>
        <v>3.49</v>
      </c>
      <c r="L182" s="77">
        <f>'[4]PPF Inputs'!L39</f>
        <v>3.49</v>
      </c>
      <c r="M182" s="77">
        <f>'[4]PPF Inputs'!M39</f>
        <v>3.49</v>
      </c>
      <c r="N182" s="77">
        <f>'[4]PPF Inputs'!N39</f>
        <v>3.49</v>
      </c>
      <c r="O182" s="77">
        <f>'[4]PPF Inputs'!O39</f>
        <v>3.49</v>
      </c>
      <c r="P182" s="77">
        <f>'[4]PPF Inputs'!P39</f>
        <v>3.49</v>
      </c>
      <c r="Q182" s="77">
        <f>'[4]PPF Inputs'!Q39</f>
        <v>3.49</v>
      </c>
      <c r="R182" s="77">
        <f>'[4]PPF Inputs'!R39</f>
        <v>3.49</v>
      </c>
      <c r="S182" s="77">
        <f>'[4]PPF Inputs'!S39</f>
        <v>3.49</v>
      </c>
      <c r="T182" s="77">
        <f>'[4]PPF Inputs'!T39</f>
        <v>3.49</v>
      </c>
      <c r="U182" s="77">
        <f>'[4]PPF Inputs'!U39</f>
        <v>3.49</v>
      </c>
      <c r="V182" s="77">
        <f>'[4]PPF Inputs'!V39</f>
        <v>3.49</v>
      </c>
      <c r="W182" s="77">
        <f>'[4]PPF Inputs'!W39</f>
        <v>3.49</v>
      </c>
      <c r="X182" s="77">
        <f>'[4]PPF Inputs'!X39</f>
        <v>3.49</v>
      </c>
      <c r="Y182" s="77">
        <f>'[4]PPF Inputs'!Y39</f>
        <v>3.49</v>
      </c>
      <c r="Z182" s="77">
        <f>'[4]PPF Inputs'!Z39</f>
        <v>3.49</v>
      </c>
      <c r="AA182" s="77">
        <f>'[4]PPF Inputs'!AA39</f>
        <v>3.49</v>
      </c>
      <c r="AB182" s="77">
        <f>'[4]PPF Inputs'!AB39</f>
        <v>3.49</v>
      </c>
      <c r="AC182" s="77">
        <f>'[4]PPF Inputs'!AC39</f>
        <v>3.49</v>
      </c>
      <c r="AD182" s="77">
        <f>'[4]PPF Inputs'!AD39</f>
        <v>3.49</v>
      </c>
      <c r="AE182" s="77">
        <f>'[4]PPF Inputs'!AE39</f>
        <v>3.49</v>
      </c>
      <c r="AF182" s="77">
        <f>'[4]PPF Inputs'!AF39</f>
        <v>3.49</v>
      </c>
      <c r="AG182" s="77">
        <f>'[4]PPF Inputs'!AG39</f>
        <v>3.49</v>
      </c>
      <c r="AH182" s="77">
        <f>'[4]PPF Inputs'!AH39</f>
        <v>3.49</v>
      </c>
      <c r="AI182" s="77">
        <f>'[4]PPF Inputs'!AI39</f>
        <v>3.49</v>
      </c>
      <c r="AJ182" s="77">
        <f>'[4]PPF Inputs'!AJ39</f>
        <v>3.49</v>
      </c>
      <c r="AK182" s="77">
        <f>'[4]PPF Inputs'!AK39</f>
        <v>3.49</v>
      </c>
      <c r="AL182" s="77">
        <f>'[4]PPF Inputs'!AL39</f>
        <v>3.49</v>
      </c>
      <c r="AM182" s="77">
        <f>'[4]PPF Inputs'!AM39</f>
        <v>3.49</v>
      </c>
      <c r="AN182" s="77">
        <f>'[4]PPF Inputs'!AN39</f>
        <v>3.49</v>
      </c>
      <c r="AO182" s="77">
        <f>'[4]PPF Inputs'!AO39</f>
        <v>3.49</v>
      </c>
      <c r="AP182" s="77">
        <f>'[4]PPF Inputs'!AP39</f>
        <v>3.49</v>
      </c>
      <c r="AQ182" s="77">
        <f>'[4]PPF Inputs'!AQ39</f>
        <v>3.49</v>
      </c>
      <c r="AR182" s="77">
        <f>'[4]PPF Inputs'!AR39</f>
        <v>3.49</v>
      </c>
      <c r="AS182" s="77">
        <f>'[4]PPF Inputs'!AS39</f>
        <v>3.49</v>
      </c>
      <c r="AT182" s="77">
        <f>'[4]PPF Inputs'!AT39</f>
        <v>3.49</v>
      </c>
      <c r="AU182" s="77">
        <f>'[4]PPF Inputs'!AU39</f>
        <v>3.49</v>
      </c>
      <c r="AV182" s="77">
        <f>'[4]PPF Inputs'!AV39</f>
        <v>3.49</v>
      </c>
      <c r="AW182" s="77">
        <f>'[4]PPF Inputs'!AW39</f>
        <v>3.49</v>
      </c>
      <c r="AX182" s="77">
        <f>'[4]PPF Inputs'!AX39</f>
        <v>3.49</v>
      </c>
      <c r="AY182" s="77">
        <f>'[4]PPF Inputs'!AY39</f>
        <v>3.49</v>
      </c>
      <c r="AZ182" s="77">
        <f>'[4]PPF Inputs'!AZ39</f>
        <v>3.49</v>
      </c>
    </row>
    <row r="183" spans="2:52" s="70" customFormat="1" ht="11.25" hidden="1" customHeight="1" x14ac:dyDescent="0.2">
      <c r="B183" s="79" t="s">
        <v>209</v>
      </c>
      <c r="H183" s="77">
        <f>'[4]PPF Inputs'!H40</f>
        <v>0</v>
      </c>
      <c r="I183" s="77">
        <f>'[4]PPF Inputs'!I40</f>
        <v>0</v>
      </c>
      <c r="J183" s="77">
        <f>'[4]PPF Inputs'!J40</f>
        <v>0</v>
      </c>
      <c r="K183" s="77">
        <f>'[4]PPF Inputs'!K40</f>
        <v>0</v>
      </c>
      <c r="L183" s="77">
        <f>'[4]PPF Inputs'!L40</f>
        <v>0</v>
      </c>
      <c r="M183" s="77">
        <f>'[4]PPF Inputs'!M40</f>
        <v>0</v>
      </c>
      <c r="N183" s="77">
        <f>'[4]PPF Inputs'!N40</f>
        <v>0</v>
      </c>
      <c r="O183" s="77">
        <f>'[4]PPF Inputs'!O40</f>
        <v>0</v>
      </c>
      <c r="P183" s="77">
        <f>'[4]PPF Inputs'!P40</f>
        <v>0</v>
      </c>
      <c r="Q183" s="77">
        <f>'[4]PPF Inputs'!Q40</f>
        <v>0</v>
      </c>
      <c r="R183" s="77">
        <f>'[4]PPF Inputs'!R40</f>
        <v>0</v>
      </c>
      <c r="S183" s="77">
        <f>'[4]PPF Inputs'!S40</f>
        <v>0</v>
      </c>
      <c r="T183" s="77">
        <f>'[4]PPF Inputs'!T40</f>
        <v>0</v>
      </c>
      <c r="U183" s="77">
        <f>'[4]PPF Inputs'!U40</f>
        <v>0</v>
      </c>
      <c r="V183" s="77">
        <f>'[4]PPF Inputs'!V40</f>
        <v>0</v>
      </c>
      <c r="W183" s="77">
        <f>'[4]PPF Inputs'!W40</f>
        <v>0</v>
      </c>
      <c r="X183" s="77">
        <f>'[4]PPF Inputs'!X40</f>
        <v>0</v>
      </c>
      <c r="Y183" s="77">
        <f>'[4]PPF Inputs'!Y40</f>
        <v>0</v>
      </c>
      <c r="Z183" s="77">
        <f>'[4]PPF Inputs'!Z40</f>
        <v>0</v>
      </c>
      <c r="AA183" s="77">
        <f>'[4]PPF Inputs'!AA40</f>
        <v>0</v>
      </c>
      <c r="AB183" s="77">
        <f>'[4]PPF Inputs'!AB40</f>
        <v>0</v>
      </c>
      <c r="AC183" s="77">
        <f>'[4]PPF Inputs'!AC40</f>
        <v>0</v>
      </c>
      <c r="AD183" s="77">
        <f>'[4]PPF Inputs'!AD40</f>
        <v>0</v>
      </c>
      <c r="AE183" s="77">
        <f>'[4]PPF Inputs'!AE40</f>
        <v>0</v>
      </c>
      <c r="AF183" s="77">
        <f>'[4]PPF Inputs'!AF40</f>
        <v>0</v>
      </c>
      <c r="AG183" s="77">
        <f>'[4]PPF Inputs'!AG40</f>
        <v>0</v>
      </c>
      <c r="AH183" s="77">
        <f>'[4]PPF Inputs'!AH40</f>
        <v>0</v>
      </c>
      <c r="AI183" s="77">
        <f>'[4]PPF Inputs'!AI40</f>
        <v>0</v>
      </c>
      <c r="AJ183" s="77">
        <f>'[4]PPF Inputs'!AJ40</f>
        <v>0</v>
      </c>
      <c r="AK183" s="77">
        <f>'[4]PPF Inputs'!AK40</f>
        <v>0</v>
      </c>
      <c r="AL183" s="77">
        <f>'[4]PPF Inputs'!AL40</f>
        <v>0</v>
      </c>
      <c r="AM183" s="77">
        <f>'[4]PPF Inputs'!AM40</f>
        <v>0</v>
      </c>
      <c r="AN183" s="77">
        <f>'[4]PPF Inputs'!AN40</f>
        <v>0</v>
      </c>
      <c r="AO183" s="77">
        <f>'[4]PPF Inputs'!AO40</f>
        <v>0</v>
      </c>
      <c r="AP183" s="77">
        <f>'[4]PPF Inputs'!AP40</f>
        <v>0</v>
      </c>
      <c r="AQ183" s="77">
        <f>'[4]PPF Inputs'!AQ40</f>
        <v>0</v>
      </c>
      <c r="AR183" s="77">
        <f>'[4]PPF Inputs'!AR40</f>
        <v>0</v>
      </c>
      <c r="AS183" s="77">
        <f>'[4]PPF Inputs'!AS40</f>
        <v>0</v>
      </c>
      <c r="AT183" s="77">
        <f>'[4]PPF Inputs'!AT40</f>
        <v>0</v>
      </c>
      <c r="AU183" s="77">
        <f>'[4]PPF Inputs'!AU40</f>
        <v>0</v>
      </c>
      <c r="AV183" s="77">
        <f>'[4]PPF Inputs'!AV40</f>
        <v>0</v>
      </c>
      <c r="AW183" s="77">
        <f>'[4]PPF Inputs'!AW40</f>
        <v>0</v>
      </c>
      <c r="AX183" s="77">
        <f>'[4]PPF Inputs'!AX40</f>
        <v>0</v>
      </c>
      <c r="AY183" s="77">
        <f>'[4]PPF Inputs'!AY40</f>
        <v>0</v>
      </c>
      <c r="AZ183" s="77">
        <f>'[4]PPF Inputs'!AZ40</f>
        <v>0</v>
      </c>
    </row>
    <row r="184" spans="2:52" s="70" customFormat="1" ht="11.25" hidden="1" customHeight="1" x14ac:dyDescent="0.2">
      <c r="B184" s="79" t="s">
        <v>210</v>
      </c>
      <c r="H184" s="77">
        <f>'[4]PPF Inputs'!H41</f>
        <v>6.9000000000000006E-2</v>
      </c>
      <c r="I184" s="77">
        <f>'[4]PPF Inputs'!I41</f>
        <v>6.9000000000000006E-2</v>
      </c>
      <c r="J184" s="77">
        <f>'[4]PPF Inputs'!J41</f>
        <v>6.9000000000000006E-2</v>
      </c>
      <c r="K184" s="77">
        <f>'[4]PPF Inputs'!K41</f>
        <v>9.9000000000000005E-2</v>
      </c>
      <c r="L184" s="77">
        <f>'[4]PPF Inputs'!L41</f>
        <v>9.9000000000000005E-2</v>
      </c>
      <c r="M184" s="77">
        <f>'[4]PPF Inputs'!M41</f>
        <v>9.9000000000000005E-2</v>
      </c>
      <c r="N184" s="77">
        <f>'[4]PPF Inputs'!N41</f>
        <v>9.9000000000000005E-2</v>
      </c>
      <c r="O184" s="77">
        <f>'[4]PPF Inputs'!O41</f>
        <v>9.9000000000000005E-2</v>
      </c>
      <c r="P184" s="77">
        <f>'[4]PPF Inputs'!P41</f>
        <v>9.9000000000000005E-2</v>
      </c>
      <c r="Q184" s="77">
        <f>'[4]PPF Inputs'!Q41</f>
        <v>9.9000000000000005E-2</v>
      </c>
      <c r="R184" s="77">
        <f>'[4]PPF Inputs'!R41</f>
        <v>9.9000000000000005E-2</v>
      </c>
      <c r="S184" s="77">
        <f>'[4]PPF Inputs'!S41</f>
        <v>9.9000000000000005E-2</v>
      </c>
      <c r="T184" s="77">
        <f>'[4]PPF Inputs'!T41</f>
        <v>9.9000000000000005E-2</v>
      </c>
      <c r="U184" s="77">
        <f>'[4]PPF Inputs'!U41</f>
        <v>9.9000000000000005E-2</v>
      </c>
      <c r="V184" s="77">
        <f>'[4]PPF Inputs'!V41</f>
        <v>9.9000000000000005E-2</v>
      </c>
      <c r="W184" s="77">
        <f>'[4]PPF Inputs'!W41</f>
        <v>9.9000000000000005E-2</v>
      </c>
      <c r="X184" s="77">
        <f>'[4]PPF Inputs'!X41</f>
        <v>9.9000000000000005E-2</v>
      </c>
      <c r="Y184" s="77">
        <f>'[4]PPF Inputs'!Y41</f>
        <v>9.9000000000000005E-2</v>
      </c>
      <c r="Z184" s="77">
        <f>'[4]PPF Inputs'!Z41</f>
        <v>9.9000000000000005E-2</v>
      </c>
      <c r="AA184" s="77">
        <f>'[4]PPF Inputs'!AA41</f>
        <v>9.9000000000000005E-2</v>
      </c>
      <c r="AB184" s="77">
        <f>'[4]PPF Inputs'!AB41</f>
        <v>9.9000000000000005E-2</v>
      </c>
      <c r="AC184" s="77">
        <f>'[4]PPF Inputs'!AC41</f>
        <v>9.9000000000000005E-2</v>
      </c>
      <c r="AD184" s="77">
        <f>'[4]PPF Inputs'!AD41</f>
        <v>9.9000000000000005E-2</v>
      </c>
      <c r="AE184" s="77">
        <f>'[4]PPF Inputs'!AE41</f>
        <v>9.9000000000000005E-2</v>
      </c>
      <c r="AF184" s="77">
        <f>'[4]PPF Inputs'!AF41</f>
        <v>9.9000000000000005E-2</v>
      </c>
      <c r="AG184" s="77">
        <f>'[4]PPF Inputs'!AG41</f>
        <v>9.9000000000000005E-2</v>
      </c>
      <c r="AH184" s="77">
        <f>'[4]PPF Inputs'!AH41</f>
        <v>9.9000000000000005E-2</v>
      </c>
      <c r="AI184" s="77">
        <f>'[4]PPF Inputs'!AI41</f>
        <v>9.9000000000000005E-2</v>
      </c>
      <c r="AJ184" s="77">
        <f>'[4]PPF Inputs'!AJ41</f>
        <v>9.9000000000000005E-2</v>
      </c>
      <c r="AK184" s="77">
        <f>'[4]PPF Inputs'!AK41</f>
        <v>9.9000000000000005E-2</v>
      </c>
      <c r="AL184" s="77">
        <f>'[4]PPF Inputs'!AL41</f>
        <v>9.9000000000000005E-2</v>
      </c>
      <c r="AM184" s="77">
        <f>'[4]PPF Inputs'!AM41</f>
        <v>9.9000000000000005E-2</v>
      </c>
      <c r="AN184" s="77">
        <f>'[4]PPF Inputs'!AN41</f>
        <v>9.9000000000000005E-2</v>
      </c>
      <c r="AO184" s="77">
        <f>'[4]PPF Inputs'!AO41</f>
        <v>9.9000000000000005E-2</v>
      </c>
      <c r="AP184" s="77">
        <f>'[4]PPF Inputs'!AP41</f>
        <v>9.9000000000000005E-2</v>
      </c>
      <c r="AQ184" s="77">
        <f>'[4]PPF Inputs'!AQ41</f>
        <v>9.9000000000000005E-2</v>
      </c>
      <c r="AR184" s="77">
        <f>'[4]PPF Inputs'!AR41</f>
        <v>9.9000000000000005E-2</v>
      </c>
      <c r="AS184" s="77">
        <f>'[4]PPF Inputs'!AS41</f>
        <v>9.9000000000000005E-2</v>
      </c>
      <c r="AT184" s="77">
        <f>'[4]PPF Inputs'!AT41</f>
        <v>9.9000000000000005E-2</v>
      </c>
      <c r="AU184" s="77">
        <f>'[4]PPF Inputs'!AU41</f>
        <v>9.9000000000000005E-2</v>
      </c>
      <c r="AV184" s="77">
        <f>'[4]PPF Inputs'!AV41</f>
        <v>9.9000000000000005E-2</v>
      </c>
      <c r="AW184" s="77">
        <f>'[4]PPF Inputs'!AW41</f>
        <v>9.9000000000000005E-2</v>
      </c>
      <c r="AX184" s="77">
        <f>'[4]PPF Inputs'!AX41</f>
        <v>9.9000000000000005E-2</v>
      </c>
      <c r="AY184" s="77">
        <f>'[4]PPF Inputs'!AY41</f>
        <v>9.9000000000000005E-2</v>
      </c>
      <c r="AZ184" s="77">
        <f>'[4]PPF Inputs'!AZ41</f>
        <v>9.9000000000000005E-2</v>
      </c>
    </row>
    <row r="185" spans="2:52" s="70" customFormat="1" ht="11.25" hidden="1" customHeight="1" x14ac:dyDescent="0.2">
      <c r="B185" s="79" t="s">
        <v>211</v>
      </c>
      <c r="H185" s="77">
        <f>'[4]PPF Inputs'!H42</f>
        <v>8.8999999999999996E-2</v>
      </c>
      <c r="I185" s="77">
        <f>'[4]PPF Inputs'!I42</f>
        <v>8.8999999999999996E-2</v>
      </c>
      <c r="J185" s="77">
        <f>'[4]PPF Inputs'!J42</f>
        <v>8.8999999999999996E-2</v>
      </c>
      <c r="K185" s="77">
        <f>'[4]PPF Inputs'!K42</f>
        <v>8.8999999999999996E-2</v>
      </c>
      <c r="L185" s="77">
        <f>'[4]PPF Inputs'!L42</f>
        <v>8.8999999999999996E-2</v>
      </c>
      <c r="M185" s="77">
        <f>'[4]PPF Inputs'!M42</f>
        <v>8.8999999999999996E-2</v>
      </c>
      <c r="N185" s="77">
        <f>'[4]PPF Inputs'!N42</f>
        <v>8.8999999999999996E-2</v>
      </c>
      <c r="O185" s="77">
        <f>'[4]PPF Inputs'!O42</f>
        <v>8.8999999999999996E-2</v>
      </c>
      <c r="P185" s="77">
        <f>'[4]PPF Inputs'!P42</f>
        <v>8.8999999999999996E-2</v>
      </c>
      <c r="Q185" s="77">
        <f>'[4]PPF Inputs'!Q42</f>
        <v>8.8999999999999996E-2</v>
      </c>
      <c r="R185" s="77">
        <f>'[4]PPF Inputs'!R42</f>
        <v>8.8999999999999996E-2</v>
      </c>
      <c r="S185" s="77">
        <f>'[4]PPF Inputs'!S42</f>
        <v>8.8999999999999996E-2</v>
      </c>
      <c r="T185" s="77">
        <f>'[4]PPF Inputs'!T42</f>
        <v>8.8999999999999996E-2</v>
      </c>
      <c r="U185" s="77">
        <f>'[4]PPF Inputs'!U42</f>
        <v>8.8999999999999996E-2</v>
      </c>
      <c r="V185" s="77">
        <f>'[4]PPF Inputs'!V42</f>
        <v>8.8999999999999996E-2</v>
      </c>
      <c r="W185" s="77">
        <f>'[4]PPF Inputs'!W42</f>
        <v>8.8999999999999996E-2</v>
      </c>
      <c r="X185" s="77">
        <f>'[4]PPF Inputs'!X42</f>
        <v>8.8999999999999996E-2</v>
      </c>
      <c r="Y185" s="77">
        <f>'[4]PPF Inputs'!Y42</f>
        <v>8.8999999999999996E-2</v>
      </c>
      <c r="Z185" s="77">
        <f>'[4]PPF Inputs'!Z42</f>
        <v>8.8999999999999996E-2</v>
      </c>
      <c r="AA185" s="77">
        <f>'[4]PPF Inputs'!AA42</f>
        <v>8.8999999999999996E-2</v>
      </c>
      <c r="AB185" s="77">
        <f>'[4]PPF Inputs'!AB42</f>
        <v>8.8999999999999996E-2</v>
      </c>
      <c r="AC185" s="77">
        <f>'[4]PPF Inputs'!AC42</f>
        <v>8.8999999999999996E-2</v>
      </c>
      <c r="AD185" s="77">
        <f>'[4]PPF Inputs'!AD42</f>
        <v>8.8999999999999996E-2</v>
      </c>
      <c r="AE185" s="77">
        <f>'[4]PPF Inputs'!AE42</f>
        <v>8.8999999999999996E-2</v>
      </c>
      <c r="AF185" s="77">
        <f>'[4]PPF Inputs'!AF42</f>
        <v>8.8999999999999996E-2</v>
      </c>
      <c r="AG185" s="77">
        <f>'[4]PPF Inputs'!AG42</f>
        <v>8.8999999999999996E-2</v>
      </c>
      <c r="AH185" s="77">
        <f>'[4]PPF Inputs'!AH42</f>
        <v>8.8999999999999996E-2</v>
      </c>
      <c r="AI185" s="77">
        <f>'[4]PPF Inputs'!AI42</f>
        <v>8.8999999999999996E-2</v>
      </c>
      <c r="AJ185" s="77">
        <f>'[4]PPF Inputs'!AJ42</f>
        <v>8.8999999999999996E-2</v>
      </c>
      <c r="AK185" s="77">
        <f>'[4]PPF Inputs'!AK42</f>
        <v>8.8999999999999996E-2</v>
      </c>
      <c r="AL185" s="77">
        <f>'[4]PPF Inputs'!AL42</f>
        <v>8.8999999999999996E-2</v>
      </c>
      <c r="AM185" s="77">
        <f>'[4]PPF Inputs'!AM42</f>
        <v>8.8999999999999996E-2</v>
      </c>
      <c r="AN185" s="77">
        <f>'[4]PPF Inputs'!AN42</f>
        <v>8.8999999999999996E-2</v>
      </c>
      <c r="AO185" s="77">
        <f>'[4]PPF Inputs'!AO42</f>
        <v>8.8999999999999996E-2</v>
      </c>
      <c r="AP185" s="77">
        <f>'[4]PPF Inputs'!AP42</f>
        <v>8.8999999999999996E-2</v>
      </c>
      <c r="AQ185" s="77">
        <f>'[4]PPF Inputs'!AQ42</f>
        <v>8.8999999999999996E-2</v>
      </c>
      <c r="AR185" s="77">
        <f>'[4]PPF Inputs'!AR42</f>
        <v>8.8999999999999996E-2</v>
      </c>
      <c r="AS185" s="77">
        <f>'[4]PPF Inputs'!AS42</f>
        <v>8.8999999999999996E-2</v>
      </c>
      <c r="AT185" s="77">
        <f>'[4]PPF Inputs'!AT42</f>
        <v>8.8999999999999996E-2</v>
      </c>
      <c r="AU185" s="77">
        <f>'[4]PPF Inputs'!AU42</f>
        <v>8.8999999999999996E-2</v>
      </c>
      <c r="AV185" s="77">
        <f>'[4]PPF Inputs'!AV42</f>
        <v>8.8999999999999996E-2</v>
      </c>
      <c r="AW185" s="77">
        <f>'[4]PPF Inputs'!AW42</f>
        <v>8.8999999999999996E-2</v>
      </c>
      <c r="AX185" s="77">
        <f>'[4]PPF Inputs'!AX42</f>
        <v>8.8999999999999996E-2</v>
      </c>
      <c r="AY185" s="77">
        <f>'[4]PPF Inputs'!AY42</f>
        <v>8.8999999999999996E-2</v>
      </c>
      <c r="AZ185" s="77">
        <f>'[4]PPF Inputs'!AZ42</f>
        <v>8.8999999999999996E-2</v>
      </c>
    </row>
    <row r="186" spans="2:52" s="70" customFormat="1" ht="11.25" hidden="1" customHeight="1" x14ac:dyDescent="0.2">
      <c r="B186" s="519" t="s">
        <v>212</v>
      </c>
      <c r="C186" s="490"/>
      <c r="D186" s="490"/>
      <c r="E186" s="490"/>
      <c r="F186" s="490"/>
      <c r="G186" s="490"/>
      <c r="H186" s="520">
        <f>'[4]PPF Inputs'!H43</f>
        <v>0.36799999999999999</v>
      </c>
      <c r="I186" s="520">
        <f>'[4]PPF Inputs'!I43</f>
        <v>0.36799999999999999</v>
      </c>
      <c r="J186" s="520">
        <f>'[4]PPF Inputs'!J43</f>
        <v>0.36799999999999999</v>
      </c>
      <c r="K186" s="520">
        <f>'[4]PPF Inputs'!K43</f>
        <v>0.37</v>
      </c>
      <c r="L186" s="520">
        <f>'[4]PPF Inputs'!L43</f>
        <v>0.37</v>
      </c>
      <c r="M186" s="520">
        <f>'[4]PPF Inputs'!M43</f>
        <v>0.37</v>
      </c>
      <c r="N186" s="520">
        <f>'[4]PPF Inputs'!N43</f>
        <v>0.37</v>
      </c>
      <c r="O186" s="520">
        <f>'[4]PPF Inputs'!O43</f>
        <v>0.37</v>
      </c>
      <c r="P186" s="520">
        <f>'[4]PPF Inputs'!P43</f>
        <v>0.37</v>
      </c>
      <c r="Q186" s="520">
        <f>'[4]PPF Inputs'!Q43</f>
        <v>0.37</v>
      </c>
      <c r="R186" s="520">
        <f>'[4]PPF Inputs'!R43</f>
        <v>0.37</v>
      </c>
      <c r="S186" s="520">
        <f>'[4]PPF Inputs'!S43</f>
        <v>0.37</v>
      </c>
      <c r="T186" s="520">
        <f>'[4]PPF Inputs'!T43</f>
        <v>0.37</v>
      </c>
      <c r="U186" s="520">
        <f>'[4]PPF Inputs'!U43</f>
        <v>0.37</v>
      </c>
      <c r="V186" s="520">
        <f>'[4]PPF Inputs'!V43</f>
        <v>0.37</v>
      </c>
      <c r="W186" s="520">
        <f>'[4]PPF Inputs'!W43</f>
        <v>0.37</v>
      </c>
      <c r="X186" s="520">
        <f>'[4]PPF Inputs'!X43</f>
        <v>0.37</v>
      </c>
      <c r="Y186" s="520">
        <f>'[4]PPF Inputs'!Y43</f>
        <v>0.37</v>
      </c>
      <c r="Z186" s="520">
        <f>'[4]PPF Inputs'!Z43</f>
        <v>0.37</v>
      </c>
      <c r="AA186" s="520">
        <f>'[4]PPF Inputs'!AA43</f>
        <v>0.37</v>
      </c>
      <c r="AB186" s="520">
        <f>'[4]PPF Inputs'!AB43</f>
        <v>0.37</v>
      </c>
      <c r="AC186" s="520">
        <f>'[4]PPF Inputs'!AC43</f>
        <v>0.37</v>
      </c>
      <c r="AD186" s="520">
        <f>'[4]PPF Inputs'!AD43</f>
        <v>0.37</v>
      </c>
      <c r="AE186" s="520">
        <f>'[4]PPF Inputs'!AE43</f>
        <v>0.37</v>
      </c>
      <c r="AF186" s="520">
        <f>'[4]PPF Inputs'!AF43</f>
        <v>0.37</v>
      </c>
      <c r="AG186" s="520">
        <f>'[4]PPF Inputs'!AG43</f>
        <v>0.37</v>
      </c>
      <c r="AH186" s="520">
        <f>'[4]PPF Inputs'!AH43</f>
        <v>0.37</v>
      </c>
      <c r="AI186" s="520">
        <f>'[4]PPF Inputs'!AI43</f>
        <v>0.37</v>
      </c>
      <c r="AJ186" s="520">
        <f>'[4]PPF Inputs'!AJ43</f>
        <v>0.37</v>
      </c>
      <c r="AK186" s="520">
        <f>'[4]PPF Inputs'!AK43</f>
        <v>0.37</v>
      </c>
      <c r="AL186" s="520">
        <f>'[4]PPF Inputs'!AL43</f>
        <v>0.37</v>
      </c>
      <c r="AM186" s="520">
        <f>'[4]PPF Inputs'!AM43</f>
        <v>0.37</v>
      </c>
      <c r="AN186" s="520">
        <f>'[4]PPF Inputs'!AN43</f>
        <v>0.37</v>
      </c>
      <c r="AO186" s="520">
        <f>'[4]PPF Inputs'!AO43</f>
        <v>0.37</v>
      </c>
      <c r="AP186" s="520">
        <f>'[4]PPF Inputs'!AP43</f>
        <v>0.37</v>
      </c>
      <c r="AQ186" s="520">
        <f>'[4]PPF Inputs'!AQ43</f>
        <v>0.37</v>
      </c>
      <c r="AR186" s="520">
        <f>'[4]PPF Inputs'!AR43</f>
        <v>0.37</v>
      </c>
      <c r="AS186" s="520">
        <f>'[4]PPF Inputs'!AS43</f>
        <v>0.37</v>
      </c>
      <c r="AT186" s="520">
        <f>'[4]PPF Inputs'!AT43</f>
        <v>0.37</v>
      </c>
      <c r="AU186" s="520">
        <f>'[4]PPF Inputs'!AU43</f>
        <v>0.37</v>
      </c>
      <c r="AV186" s="520">
        <f>'[4]PPF Inputs'!AV43</f>
        <v>0.37</v>
      </c>
      <c r="AW186" s="520">
        <f>'[4]PPF Inputs'!AW43</f>
        <v>0.37</v>
      </c>
      <c r="AX186" s="520">
        <f>'[4]PPF Inputs'!AX43</f>
        <v>0.37</v>
      </c>
      <c r="AY186" s="520">
        <f>'[4]PPF Inputs'!AY43</f>
        <v>0.37</v>
      </c>
      <c r="AZ186" s="520">
        <f>'[4]PPF Inputs'!AZ43</f>
        <v>0.37</v>
      </c>
    </row>
    <row r="187" spans="2:52" s="70" customFormat="1" ht="11.25" hidden="1" customHeight="1" x14ac:dyDescent="0.2">
      <c r="B187" s="79" t="s">
        <v>213</v>
      </c>
      <c r="H187" s="77">
        <f>'[4]PPF Inputs'!H44</f>
        <v>1.337</v>
      </c>
      <c r="I187" s="77">
        <f>'[4]PPF Inputs'!I44</f>
        <v>1.337</v>
      </c>
      <c r="J187" s="77">
        <f>'[4]PPF Inputs'!J44</f>
        <v>1.337</v>
      </c>
      <c r="K187" s="77">
        <f>'[4]PPF Inputs'!K44</f>
        <v>1.34</v>
      </c>
      <c r="L187" s="77">
        <f>'[4]PPF Inputs'!L44</f>
        <v>1.34</v>
      </c>
      <c r="M187" s="77">
        <f>'[4]PPF Inputs'!M44</f>
        <v>1.34</v>
      </c>
      <c r="N187" s="77">
        <f>'[4]PPF Inputs'!N44</f>
        <v>1.34</v>
      </c>
      <c r="O187" s="77">
        <f>'[4]PPF Inputs'!O44</f>
        <v>1.34</v>
      </c>
      <c r="P187" s="77">
        <f>'[4]PPF Inputs'!P44</f>
        <v>1.34</v>
      </c>
      <c r="Q187" s="77">
        <f>'[4]PPF Inputs'!Q44</f>
        <v>1.34</v>
      </c>
      <c r="R187" s="77">
        <f>'[4]PPF Inputs'!R44</f>
        <v>1.34</v>
      </c>
      <c r="S187" s="77">
        <f>'[4]PPF Inputs'!S44</f>
        <v>1.34</v>
      </c>
      <c r="T187" s="77">
        <f>'[4]PPF Inputs'!T44</f>
        <v>1.34</v>
      </c>
      <c r="U187" s="77">
        <f>'[4]PPF Inputs'!U44</f>
        <v>1.34</v>
      </c>
      <c r="V187" s="77">
        <f>'[4]PPF Inputs'!V44</f>
        <v>1.34</v>
      </c>
      <c r="W187" s="77">
        <f>'[4]PPF Inputs'!W44</f>
        <v>1.34</v>
      </c>
      <c r="X187" s="77">
        <f>'[4]PPF Inputs'!X44</f>
        <v>1.34</v>
      </c>
      <c r="Y187" s="77">
        <f>'[4]PPF Inputs'!Y44</f>
        <v>1.34</v>
      </c>
      <c r="Z187" s="77">
        <f>'[4]PPF Inputs'!Z44</f>
        <v>1.34</v>
      </c>
      <c r="AA187" s="77">
        <f>'[4]PPF Inputs'!AA44</f>
        <v>1.34</v>
      </c>
      <c r="AB187" s="77">
        <f>'[4]PPF Inputs'!AB44</f>
        <v>1.34</v>
      </c>
      <c r="AC187" s="77">
        <f>'[4]PPF Inputs'!AC44</f>
        <v>1.34</v>
      </c>
      <c r="AD187" s="77">
        <f>'[4]PPF Inputs'!AD44</f>
        <v>1.34</v>
      </c>
      <c r="AE187" s="77">
        <f>'[4]PPF Inputs'!AE44</f>
        <v>1.34</v>
      </c>
      <c r="AF187" s="77">
        <f>'[4]PPF Inputs'!AF44</f>
        <v>1.34</v>
      </c>
      <c r="AG187" s="77">
        <f>'[4]PPF Inputs'!AG44</f>
        <v>1.34</v>
      </c>
      <c r="AH187" s="77">
        <f>'[4]PPF Inputs'!AH44</f>
        <v>1.34</v>
      </c>
      <c r="AI187" s="77">
        <f>'[4]PPF Inputs'!AI44</f>
        <v>1.34</v>
      </c>
      <c r="AJ187" s="77">
        <f>'[4]PPF Inputs'!AJ44</f>
        <v>1.34</v>
      </c>
      <c r="AK187" s="77">
        <f>'[4]PPF Inputs'!AK44</f>
        <v>1.34</v>
      </c>
      <c r="AL187" s="77">
        <f>'[4]PPF Inputs'!AL44</f>
        <v>1.34</v>
      </c>
      <c r="AM187" s="77">
        <f>'[4]PPF Inputs'!AM44</f>
        <v>1.34</v>
      </c>
      <c r="AN187" s="77">
        <f>'[4]PPF Inputs'!AN44</f>
        <v>1.34</v>
      </c>
      <c r="AO187" s="77">
        <f>'[4]PPF Inputs'!AO44</f>
        <v>1.34</v>
      </c>
      <c r="AP187" s="77">
        <f>'[4]PPF Inputs'!AP44</f>
        <v>1.34</v>
      </c>
      <c r="AQ187" s="77">
        <f>'[4]PPF Inputs'!AQ44</f>
        <v>1.34</v>
      </c>
      <c r="AR187" s="77">
        <f>'[4]PPF Inputs'!AR44</f>
        <v>1.34</v>
      </c>
      <c r="AS187" s="77">
        <f>'[4]PPF Inputs'!AS44</f>
        <v>1.34</v>
      </c>
      <c r="AT187" s="77">
        <f>'[4]PPF Inputs'!AT44</f>
        <v>1.34</v>
      </c>
      <c r="AU187" s="77">
        <f>'[4]PPF Inputs'!AU44</f>
        <v>1.34</v>
      </c>
      <c r="AV187" s="77">
        <f>'[4]PPF Inputs'!AV44</f>
        <v>1.34</v>
      </c>
      <c r="AW187" s="77">
        <f>'[4]PPF Inputs'!AW44</f>
        <v>1.34</v>
      </c>
      <c r="AX187" s="77">
        <f>'[4]PPF Inputs'!AX44</f>
        <v>1.34</v>
      </c>
      <c r="AY187" s="77">
        <f>'[4]PPF Inputs'!AY44</f>
        <v>1.34</v>
      </c>
      <c r="AZ187" s="77">
        <f>'[4]PPF Inputs'!AZ44</f>
        <v>1.34</v>
      </c>
    </row>
    <row r="188" spans="2:52" s="70" customFormat="1" ht="11.25" hidden="1" customHeight="1" x14ac:dyDescent="0.2">
      <c r="B188" s="79" t="s">
        <v>214</v>
      </c>
      <c r="H188" s="77">
        <f>'[4]PPF Inputs'!H45</f>
        <v>2.891</v>
      </c>
      <c r="I188" s="77">
        <f>'[4]PPF Inputs'!I45</f>
        <v>2.891</v>
      </c>
      <c r="J188" s="77">
        <f>'[4]PPF Inputs'!J45</f>
        <v>2.891</v>
      </c>
      <c r="K188" s="77">
        <f>'[4]PPF Inputs'!K45</f>
        <v>2.89</v>
      </c>
      <c r="L188" s="77">
        <f>'[4]PPF Inputs'!L45</f>
        <v>2.89</v>
      </c>
      <c r="M188" s="77">
        <f>'[4]PPF Inputs'!M45</f>
        <v>2.89</v>
      </c>
      <c r="N188" s="77">
        <f>'[4]PPF Inputs'!N45</f>
        <v>2.89</v>
      </c>
      <c r="O188" s="77">
        <f>'[4]PPF Inputs'!O45</f>
        <v>2.89</v>
      </c>
      <c r="P188" s="77">
        <f>'[4]PPF Inputs'!P45</f>
        <v>2.89</v>
      </c>
      <c r="Q188" s="77">
        <f>'[4]PPF Inputs'!Q45</f>
        <v>2.89</v>
      </c>
      <c r="R188" s="77">
        <f>'[4]PPF Inputs'!R45</f>
        <v>2.89</v>
      </c>
      <c r="S188" s="77">
        <f>'[4]PPF Inputs'!S45</f>
        <v>2.89</v>
      </c>
      <c r="T188" s="77">
        <f>'[4]PPF Inputs'!T45</f>
        <v>2.89</v>
      </c>
      <c r="U188" s="77">
        <f>'[4]PPF Inputs'!U45</f>
        <v>2.89</v>
      </c>
      <c r="V188" s="77">
        <f>'[4]PPF Inputs'!V45</f>
        <v>2.89</v>
      </c>
      <c r="W188" s="77">
        <f>'[4]PPF Inputs'!W45</f>
        <v>2.89</v>
      </c>
      <c r="X188" s="77">
        <f>'[4]PPF Inputs'!X45</f>
        <v>2.89</v>
      </c>
      <c r="Y188" s="77">
        <f>'[4]PPF Inputs'!Y45</f>
        <v>2.89</v>
      </c>
      <c r="Z188" s="77">
        <f>'[4]PPF Inputs'!Z45</f>
        <v>2.89</v>
      </c>
      <c r="AA188" s="77">
        <f>'[4]PPF Inputs'!AA45</f>
        <v>2.89</v>
      </c>
      <c r="AB188" s="77">
        <f>'[4]PPF Inputs'!AB45</f>
        <v>2.89</v>
      </c>
      <c r="AC188" s="77">
        <f>'[4]PPF Inputs'!AC45</f>
        <v>2.89</v>
      </c>
      <c r="AD188" s="77">
        <f>'[4]PPF Inputs'!AD45</f>
        <v>2.89</v>
      </c>
      <c r="AE188" s="77">
        <f>'[4]PPF Inputs'!AE45</f>
        <v>2.89</v>
      </c>
      <c r="AF188" s="77">
        <f>'[4]PPF Inputs'!AF45</f>
        <v>2.89</v>
      </c>
      <c r="AG188" s="77">
        <f>'[4]PPF Inputs'!AG45</f>
        <v>2.89</v>
      </c>
      <c r="AH188" s="77">
        <f>'[4]PPF Inputs'!AH45</f>
        <v>2.89</v>
      </c>
      <c r="AI188" s="77">
        <f>'[4]PPF Inputs'!AI45</f>
        <v>2.89</v>
      </c>
      <c r="AJ188" s="77">
        <f>'[4]PPF Inputs'!AJ45</f>
        <v>2.89</v>
      </c>
      <c r="AK188" s="77">
        <f>'[4]PPF Inputs'!AK45</f>
        <v>2.89</v>
      </c>
      <c r="AL188" s="77">
        <f>'[4]PPF Inputs'!AL45</f>
        <v>2.89</v>
      </c>
      <c r="AM188" s="77">
        <f>'[4]PPF Inputs'!AM45</f>
        <v>2.89</v>
      </c>
      <c r="AN188" s="77">
        <f>'[4]PPF Inputs'!AN45</f>
        <v>2.89</v>
      </c>
      <c r="AO188" s="77">
        <f>'[4]PPF Inputs'!AO45</f>
        <v>2.89</v>
      </c>
      <c r="AP188" s="77">
        <f>'[4]PPF Inputs'!AP45</f>
        <v>2.89</v>
      </c>
      <c r="AQ188" s="77">
        <f>'[4]PPF Inputs'!AQ45</f>
        <v>2.89</v>
      </c>
      <c r="AR188" s="77">
        <f>'[4]PPF Inputs'!AR45</f>
        <v>2.89</v>
      </c>
      <c r="AS188" s="77">
        <f>'[4]PPF Inputs'!AS45</f>
        <v>2.89</v>
      </c>
      <c r="AT188" s="77">
        <f>'[4]PPF Inputs'!AT45</f>
        <v>2.89</v>
      </c>
      <c r="AU188" s="77">
        <f>'[4]PPF Inputs'!AU45</f>
        <v>2.89</v>
      </c>
      <c r="AV188" s="77">
        <f>'[4]PPF Inputs'!AV45</f>
        <v>2.89</v>
      </c>
      <c r="AW188" s="77">
        <f>'[4]PPF Inputs'!AW45</f>
        <v>2.89</v>
      </c>
      <c r="AX188" s="77">
        <f>'[4]PPF Inputs'!AX45</f>
        <v>2.89</v>
      </c>
      <c r="AY188" s="77">
        <f>'[4]PPF Inputs'!AY45</f>
        <v>2.89</v>
      </c>
      <c r="AZ188" s="77">
        <f>'[4]PPF Inputs'!AZ45</f>
        <v>2.89</v>
      </c>
    </row>
    <row r="189" spans="2:52" s="70" customFormat="1" ht="11.25" hidden="1" customHeight="1" x14ac:dyDescent="0.2">
      <c r="B189" s="80" t="s">
        <v>215</v>
      </c>
      <c r="C189" s="81"/>
      <c r="D189" s="81"/>
      <c r="E189" s="81"/>
      <c r="F189" s="81"/>
      <c r="G189" s="81"/>
      <c r="H189" s="82">
        <f>'[4]PPF Inputs'!H46</f>
        <v>2.8740000000000001</v>
      </c>
      <c r="I189" s="82">
        <f>'[4]PPF Inputs'!I46</f>
        <v>2.8740000000000001</v>
      </c>
      <c r="J189" s="82">
        <f>'[4]PPF Inputs'!J46</f>
        <v>2.891</v>
      </c>
      <c r="K189" s="82">
        <f>'[4]PPF Inputs'!K46</f>
        <v>2.89</v>
      </c>
      <c r="L189" s="82">
        <f>'[4]PPF Inputs'!L46</f>
        <v>2.89</v>
      </c>
      <c r="M189" s="82">
        <f>'[4]PPF Inputs'!M46</f>
        <v>2.89</v>
      </c>
      <c r="N189" s="82">
        <f>'[4]PPF Inputs'!N46</f>
        <v>2.89</v>
      </c>
      <c r="O189" s="82">
        <f>'[4]PPF Inputs'!O46</f>
        <v>2.89</v>
      </c>
      <c r="P189" s="82">
        <f>'[4]PPF Inputs'!P46</f>
        <v>2.89</v>
      </c>
      <c r="Q189" s="82">
        <f>'[4]PPF Inputs'!Q46</f>
        <v>2.89</v>
      </c>
      <c r="R189" s="82">
        <f>'[4]PPF Inputs'!R46</f>
        <v>2.89</v>
      </c>
      <c r="S189" s="82">
        <f>'[4]PPF Inputs'!S46</f>
        <v>2.89</v>
      </c>
      <c r="T189" s="82">
        <f>'[4]PPF Inputs'!T46</f>
        <v>2.89</v>
      </c>
      <c r="U189" s="82">
        <f>'[4]PPF Inputs'!U46</f>
        <v>2.89</v>
      </c>
      <c r="V189" s="82">
        <f>'[4]PPF Inputs'!V46</f>
        <v>2.89</v>
      </c>
      <c r="W189" s="82">
        <f>'[4]PPF Inputs'!W46</f>
        <v>2.89</v>
      </c>
      <c r="X189" s="82">
        <f>'[4]PPF Inputs'!X46</f>
        <v>2.89</v>
      </c>
      <c r="Y189" s="82">
        <f>'[4]PPF Inputs'!Y46</f>
        <v>2.89</v>
      </c>
      <c r="Z189" s="82">
        <f>'[4]PPF Inputs'!Z46</f>
        <v>2.89</v>
      </c>
      <c r="AA189" s="82">
        <f>'[4]PPF Inputs'!AA46</f>
        <v>2.89</v>
      </c>
      <c r="AB189" s="82">
        <f>'[4]PPF Inputs'!AB46</f>
        <v>2.89</v>
      </c>
      <c r="AC189" s="82">
        <f>'[4]PPF Inputs'!AC46</f>
        <v>2.89</v>
      </c>
      <c r="AD189" s="82">
        <f>'[4]PPF Inputs'!AD46</f>
        <v>2.89</v>
      </c>
      <c r="AE189" s="82">
        <f>'[4]PPF Inputs'!AE46</f>
        <v>2.89</v>
      </c>
      <c r="AF189" s="82">
        <f>'[4]PPF Inputs'!AF46</f>
        <v>2.89</v>
      </c>
      <c r="AG189" s="82">
        <f>'[4]PPF Inputs'!AG46</f>
        <v>2.89</v>
      </c>
      <c r="AH189" s="82">
        <f>'[4]PPF Inputs'!AH46</f>
        <v>2.89</v>
      </c>
      <c r="AI189" s="82">
        <f>'[4]PPF Inputs'!AI46</f>
        <v>2.89</v>
      </c>
      <c r="AJ189" s="82">
        <f>'[4]PPF Inputs'!AJ46</f>
        <v>2.89</v>
      </c>
      <c r="AK189" s="82">
        <f>'[4]PPF Inputs'!AK46</f>
        <v>2.89</v>
      </c>
      <c r="AL189" s="82">
        <f>'[4]PPF Inputs'!AL46</f>
        <v>2.89</v>
      </c>
      <c r="AM189" s="82">
        <f>'[4]PPF Inputs'!AM46</f>
        <v>2.89</v>
      </c>
      <c r="AN189" s="82">
        <f>'[4]PPF Inputs'!AN46</f>
        <v>2.89</v>
      </c>
      <c r="AO189" s="82">
        <f>'[4]PPF Inputs'!AO46</f>
        <v>2.89</v>
      </c>
      <c r="AP189" s="82">
        <f>'[4]PPF Inputs'!AP46</f>
        <v>2.89</v>
      </c>
      <c r="AQ189" s="82">
        <f>'[4]PPF Inputs'!AQ46</f>
        <v>2.89</v>
      </c>
      <c r="AR189" s="82">
        <f>'[4]PPF Inputs'!AR46</f>
        <v>2.89</v>
      </c>
      <c r="AS189" s="82">
        <f>'[4]PPF Inputs'!AS46</f>
        <v>2.89</v>
      </c>
      <c r="AT189" s="82">
        <f>'[4]PPF Inputs'!AT46</f>
        <v>2.89</v>
      </c>
      <c r="AU189" s="82">
        <f>'[4]PPF Inputs'!AU46</f>
        <v>2.89</v>
      </c>
      <c r="AV189" s="82">
        <f>'[4]PPF Inputs'!AV46</f>
        <v>2.89</v>
      </c>
      <c r="AW189" s="82">
        <f>'[4]PPF Inputs'!AW46</f>
        <v>2.89</v>
      </c>
      <c r="AX189" s="82">
        <f>'[4]PPF Inputs'!AX46</f>
        <v>2.89</v>
      </c>
      <c r="AY189" s="82">
        <f>'[4]PPF Inputs'!AY46</f>
        <v>2.89</v>
      </c>
      <c r="AZ189" s="82">
        <f>'[4]PPF Inputs'!AZ46</f>
        <v>2.89</v>
      </c>
    </row>
    <row r="190" spans="2:52" s="70" customFormat="1" ht="11.25" hidden="1" customHeight="1" x14ac:dyDescent="0.2">
      <c r="B190" s="79" t="s">
        <v>216</v>
      </c>
      <c r="H190" s="77">
        <f>'[4]PPF Inputs'!H47</f>
        <v>0.49</v>
      </c>
      <c r="I190" s="77">
        <f>'[4]PPF Inputs'!I47</f>
        <v>0.49</v>
      </c>
      <c r="J190" s="77">
        <f>'[4]PPF Inputs'!J47</f>
        <v>0.49</v>
      </c>
      <c r="K190" s="77">
        <f>'[4]PPF Inputs'!K47</f>
        <v>0.49</v>
      </c>
      <c r="L190" s="77">
        <f>'[4]PPF Inputs'!L47</f>
        <v>0.49</v>
      </c>
      <c r="M190" s="77">
        <f>'[4]PPF Inputs'!M47</f>
        <v>0.49</v>
      </c>
      <c r="N190" s="77">
        <f>'[4]PPF Inputs'!N47</f>
        <v>0.49</v>
      </c>
      <c r="O190" s="77">
        <f>'[4]PPF Inputs'!O47</f>
        <v>0.49</v>
      </c>
      <c r="P190" s="77">
        <f>'[4]PPF Inputs'!P47</f>
        <v>0.49</v>
      </c>
      <c r="Q190" s="77">
        <f>'[4]PPF Inputs'!Q47</f>
        <v>0.49</v>
      </c>
      <c r="R190" s="77">
        <f>'[4]PPF Inputs'!R47</f>
        <v>0.49</v>
      </c>
      <c r="S190" s="77">
        <f>'[4]PPF Inputs'!S47</f>
        <v>0.49</v>
      </c>
      <c r="T190" s="77">
        <f>'[4]PPF Inputs'!T47</f>
        <v>0.49</v>
      </c>
      <c r="U190" s="77">
        <f>'[4]PPF Inputs'!U47</f>
        <v>0.49</v>
      </c>
      <c r="V190" s="77">
        <f>'[4]PPF Inputs'!V47</f>
        <v>0.49</v>
      </c>
      <c r="W190" s="77">
        <f>'[4]PPF Inputs'!W47</f>
        <v>0.49</v>
      </c>
      <c r="X190" s="77">
        <f>'[4]PPF Inputs'!X47</f>
        <v>0.49</v>
      </c>
      <c r="Y190" s="77">
        <f>'[4]PPF Inputs'!Y47</f>
        <v>0.49</v>
      </c>
      <c r="Z190" s="77">
        <f>'[4]PPF Inputs'!Z47</f>
        <v>0.49</v>
      </c>
      <c r="AA190" s="77">
        <f>'[4]PPF Inputs'!AA47</f>
        <v>0.49</v>
      </c>
      <c r="AB190" s="77">
        <f>'[4]PPF Inputs'!AB47</f>
        <v>0.49</v>
      </c>
      <c r="AC190" s="77">
        <f>'[4]PPF Inputs'!AC47</f>
        <v>0.49</v>
      </c>
      <c r="AD190" s="77">
        <f>'[4]PPF Inputs'!AD47</f>
        <v>0.49</v>
      </c>
      <c r="AE190" s="77">
        <f>'[4]PPF Inputs'!AE47</f>
        <v>0.49</v>
      </c>
      <c r="AF190" s="77">
        <f>'[4]PPF Inputs'!AF47</f>
        <v>0.49</v>
      </c>
      <c r="AG190" s="77">
        <f>'[4]PPF Inputs'!AG47</f>
        <v>0.49</v>
      </c>
      <c r="AH190" s="77">
        <f>'[4]PPF Inputs'!AH47</f>
        <v>0.49</v>
      </c>
      <c r="AI190" s="77">
        <f>'[4]PPF Inputs'!AI47</f>
        <v>0.49</v>
      </c>
      <c r="AJ190" s="77">
        <f>'[4]PPF Inputs'!AJ47</f>
        <v>0.49</v>
      </c>
      <c r="AK190" s="77">
        <f>'[4]PPF Inputs'!AK47</f>
        <v>0.49</v>
      </c>
      <c r="AL190" s="77">
        <f>'[4]PPF Inputs'!AL47</f>
        <v>0.49</v>
      </c>
      <c r="AM190" s="77">
        <f>'[4]PPF Inputs'!AM47</f>
        <v>0.49</v>
      </c>
      <c r="AN190" s="77">
        <f>'[4]PPF Inputs'!AN47</f>
        <v>0.49</v>
      </c>
      <c r="AO190" s="77">
        <f>'[4]PPF Inputs'!AO47</f>
        <v>0.49</v>
      </c>
      <c r="AP190" s="77">
        <f>'[4]PPF Inputs'!AP47</f>
        <v>0.49</v>
      </c>
      <c r="AQ190" s="77">
        <f>'[4]PPF Inputs'!AQ47</f>
        <v>0.49</v>
      </c>
      <c r="AR190" s="77">
        <f>'[4]PPF Inputs'!AR47</f>
        <v>0.49</v>
      </c>
      <c r="AS190" s="77">
        <f>'[4]PPF Inputs'!AS47</f>
        <v>0.49</v>
      </c>
      <c r="AT190" s="77">
        <f>'[4]PPF Inputs'!AT47</f>
        <v>0.49</v>
      </c>
      <c r="AU190" s="77">
        <f>'[4]PPF Inputs'!AU47</f>
        <v>0.49</v>
      </c>
      <c r="AV190" s="77">
        <f>'[4]PPF Inputs'!AV47</f>
        <v>0.49</v>
      </c>
      <c r="AW190" s="77">
        <f>'[4]PPF Inputs'!AW47</f>
        <v>0.49</v>
      </c>
      <c r="AX190" s="77">
        <f>'[4]PPF Inputs'!AX47</f>
        <v>0.49</v>
      </c>
      <c r="AY190" s="77">
        <f>'[4]PPF Inputs'!AY47</f>
        <v>0.49</v>
      </c>
      <c r="AZ190" s="77">
        <f>'[4]PPF Inputs'!AZ47</f>
        <v>0.49</v>
      </c>
    </row>
    <row r="191" spans="2:52" s="70" customFormat="1" ht="11.25" customHeight="1" x14ac:dyDescent="0.2">
      <c r="B191" s="79" t="s">
        <v>217</v>
      </c>
      <c r="H191" s="77">
        <f>'[4]PPF Inputs'!H48</f>
        <v>0.66800000000000004</v>
      </c>
      <c r="I191" s="77">
        <f>'[4]PPF Inputs'!I48</f>
        <v>0.66800000000000004</v>
      </c>
      <c r="J191" s="77">
        <f>'[4]PPF Inputs'!J48</f>
        <v>0.66800000000000004</v>
      </c>
      <c r="K191" s="77">
        <f>'[4]PPF Inputs'!K48</f>
        <v>0.66800000000000004</v>
      </c>
      <c r="L191" s="77">
        <f>'[4]PPF Inputs'!L48</f>
        <v>0.66800000000000004</v>
      </c>
      <c r="M191" s="77">
        <f>'[4]PPF Inputs'!M48</f>
        <v>0.66800000000000004</v>
      </c>
      <c r="N191" s="77">
        <f>'[4]PPF Inputs'!N48</f>
        <v>0.66800000000000004</v>
      </c>
      <c r="O191" s="77">
        <f>'[4]PPF Inputs'!O48</f>
        <v>0.66800000000000004</v>
      </c>
      <c r="P191" s="77">
        <f>'[4]PPF Inputs'!P48</f>
        <v>0.66800000000000004</v>
      </c>
      <c r="Q191" s="77">
        <f>'[4]PPF Inputs'!Q48</f>
        <v>0.66800000000000004</v>
      </c>
      <c r="R191" s="77">
        <f>'[4]PPF Inputs'!R48</f>
        <v>0.66800000000000004</v>
      </c>
      <c r="S191" s="77">
        <f>'[4]PPF Inputs'!S48</f>
        <v>0.66800000000000004</v>
      </c>
      <c r="T191" s="77">
        <f>'[4]PPF Inputs'!T48</f>
        <v>0.66800000000000004</v>
      </c>
      <c r="U191" s="77">
        <f>'[4]PPF Inputs'!U48</f>
        <v>0.66800000000000004</v>
      </c>
      <c r="V191" s="77">
        <f>'[4]PPF Inputs'!V48</f>
        <v>0.66800000000000004</v>
      </c>
      <c r="W191" s="77">
        <f>'[4]PPF Inputs'!W48</f>
        <v>0.66800000000000004</v>
      </c>
      <c r="X191" s="77">
        <f>'[4]PPF Inputs'!X48</f>
        <v>0.66800000000000004</v>
      </c>
      <c r="Y191" s="77">
        <f>'[4]PPF Inputs'!Y48</f>
        <v>0.66800000000000004</v>
      </c>
      <c r="Z191" s="77">
        <f>'[4]PPF Inputs'!Z48</f>
        <v>0.66800000000000004</v>
      </c>
      <c r="AA191" s="77">
        <f>'[4]PPF Inputs'!AA48</f>
        <v>0.66800000000000004</v>
      </c>
      <c r="AB191" s="77">
        <f>'[4]PPF Inputs'!AB48</f>
        <v>0.66800000000000004</v>
      </c>
      <c r="AC191" s="77">
        <f>'[4]PPF Inputs'!AC48</f>
        <v>0.66800000000000004</v>
      </c>
      <c r="AD191" s="77">
        <f>'[4]PPF Inputs'!AD48</f>
        <v>0.66800000000000004</v>
      </c>
      <c r="AE191" s="77">
        <f>'[4]PPF Inputs'!AE48</f>
        <v>0.66800000000000004</v>
      </c>
      <c r="AF191" s="77">
        <f>'[4]PPF Inputs'!AF48</f>
        <v>0.66800000000000004</v>
      </c>
      <c r="AG191" s="77">
        <f>'[4]PPF Inputs'!AG48</f>
        <v>0.66800000000000004</v>
      </c>
      <c r="AH191" s="77">
        <f>'[4]PPF Inputs'!AH48</f>
        <v>0.66800000000000004</v>
      </c>
      <c r="AI191" s="77">
        <f>'[4]PPF Inputs'!AI48</f>
        <v>0.66800000000000004</v>
      </c>
      <c r="AJ191" s="77">
        <f>'[4]PPF Inputs'!AJ48</f>
        <v>0.66800000000000004</v>
      </c>
      <c r="AK191" s="77">
        <f>'[4]PPF Inputs'!AK48</f>
        <v>0.66800000000000004</v>
      </c>
      <c r="AL191" s="77">
        <f>'[4]PPF Inputs'!AL48</f>
        <v>0.66800000000000004</v>
      </c>
      <c r="AM191" s="77">
        <f>'[4]PPF Inputs'!AM48</f>
        <v>0.66800000000000004</v>
      </c>
      <c r="AN191" s="77">
        <f>'[4]PPF Inputs'!AN48</f>
        <v>0.66800000000000004</v>
      </c>
      <c r="AO191" s="77">
        <f>'[4]PPF Inputs'!AO48</f>
        <v>0.66800000000000004</v>
      </c>
      <c r="AP191" s="77">
        <f>'[4]PPF Inputs'!AP48</f>
        <v>0.66800000000000004</v>
      </c>
      <c r="AQ191" s="77">
        <f>'[4]PPF Inputs'!AQ48</f>
        <v>0.66800000000000004</v>
      </c>
      <c r="AR191" s="77">
        <f>'[4]PPF Inputs'!AR48</f>
        <v>0.66800000000000004</v>
      </c>
      <c r="AS191" s="77">
        <f>'[4]PPF Inputs'!AS48</f>
        <v>0.66800000000000004</v>
      </c>
      <c r="AT191" s="77">
        <f>'[4]PPF Inputs'!AT48</f>
        <v>0.66800000000000004</v>
      </c>
      <c r="AU191" s="77">
        <f>'[4]PPF Inputs'!AU48</f>
        <v>0.66800000000000004</v>
      </c>
      <c r="AV191" s="77">
        <f>'[4]PPF Inputs'!AV48</f>
        <v>0.66800000000000004</v>
      </c>
      <c r="AW191" s="77">
        <f>'[4]PPF Inputs'!AW48</f>
        <v>0.66800000000000004</v>
      </c>
      <c r="AX191" s="77">
        <f>'[4]PPF Inputs'!AX48</f>
        <v>0.66800000000000004</v>
      </c>
      <c r="AY191" s="77">
        <f>'[4]PPF Inputs'!AY48</f>
        <v>0.66800000000000004</v>
      </c>
      <c r="AZ191" s="77">
        <f>'[4]PPF Inputs'!AZ48</f>
        <v>0.66800000000000004</v>
      </c>
    </row>
    <row r="192" spans="2:52" s="70" customFormat="1" ht="11.25" customHeight="1" x14ac:dyDescent="0.2">
      <c r="B192" s="83" t="s">
        <v>69</v>
      </c>
      <c r="C192" s="84"/>
      <c r="D192" s="84"/>
      <c r="E192" s="84"/>
      <c r="F192" s="84"/>
      <c r="G192" s="84"/>
      <c r="H192" s="85">
        <f>'[4]PPF Inputs'!H49</f>
        <v>1.67</v>
      </c>
      <c r="I192" s="85">
        <f>'[4]PPF Inputs'!I49</f>
        <v>1.67</v>
      </c>
      <c r="J192" s="85">
        <f>'[4]PPF Inputs'!J49</f>
        <v>1.67</v>
      </c>
      <c r="K192" s="85">
        <f>'[4]PPF Inputs'!K49</f>
        <v>1.67</v>
      </c>
      <c r="L192" s="85">
        <f>'[4]PPF Inputs'!L49</f>
        <v>1.67</v>
      </c>
      <c r="M192" s="85">
        <f>'[4]PPF Inputs'!M49</f>
        <v>1.67</v>
      </c>
      <c r="N192" s="85">
        <f>'[4]PPF Inputs'!N49</f>
        <v>1.67</v>
      </c>
      <c r="O192" s="85">
        <f>'[4]PPF Inputs'!O49</f>
        <v>1.67</v>
      </c>
      <c r="P192" s="85">
        <f>'[4]PPF Inputs'!P49</f>
        <v>1.67</v>
      </c>
      <c r="Q192" s="85">
        <f>'[4]PPF Inputs'!Q49</f>
        <v>1.67</v>
      </c>
      <c r="R192" s="85">
        <f>'[4]PPF Inputs'!R49</f>
        <v>1.67</v>
      </c>
      <c r="S192" s="85">
        <f>'[4]PPF Inputs'!S49</f>
        <v>1.67</v>
      </c>
      <c r="T192" s="85">
        <f>'[4]PPF Inputs'!T49</f>
        <v>1.67</v>
      </c>
      <c r="U192" s="85">
        <f>'[4]PPF Inputs'!U49</f>
        <v>1.67</v>
      </c>
      <c r="V192" s="85">
        <f>'[4]PPF Inputs'!V49</f>
        <v>1.67</v>
      </c>
      <c r="W192" s="85">
        <f>'[4]PPF Inputs'!W49</f>
        <v>1.67</v>
      </c>
      <c r="X192" s="85">
        <f>'[4]PPF Inputs'!X49</f>
        <v>1.67</v>
      </c>
      <c r="Y192" s="85">
        <f>'[4]PPF Inputs'!Y49</f>
        <v>1.67</v>
      </c>
      <c r="Z192" s="85">
        <f>'[4]PPF Inputs'!Z49</f>
        <v>1.67</v>
      </c>
      <c r="AA192" s="85">
        <f>'[4]PPF Inputs'!AA49</f>
        <v>1.67</v>
      </c>
      <c r="AB192" s="85">
        <f>'[4]PPF Inputs'!AB49</f>
        <v>1.67</v>
      </c>
      <c r="AC192" s="85">
        <f>'[4]PPF Inputs'!AC49</f>
        <v>1.67</v>
      </c>
      <c r="AD192" s="85">
        <f>'[4]PPF Inputs'!AD49</f>
        <v>1.67</v>
      </c>
      <c r="AE192" s="85">
        <f>'[4]PPF Inputs'!AE49</f>
        <v>1.67</v>
      </c>
      <c r="AF192" s="85">
        <f>'[4]PPF Inputs'!AF49</f>
        <v>1.67</v>
      </c>
      <c r="AG192" s="85">
        <f>'[4]PPF Inputs'!AG49</f>
        <v>1.67</v>
      </c>
      <c r="AH192" s="85">
        <f>'[4]PPF Inputs'!AH49</f>
        <v>1.67</v>
      </c>
      <c r="AI192" s="85">
        <f>'[4]PPF Inputs'!AI49</f>
        <v>1.67</v>
      </c>
      <c r="AJ192" s="85">
        <f>'[4]PPF Inputs'!AJ49</f>
        <v>1.67</v>
      </c>
      <c r="AK192" s="85">
        <f>'[4]PPF Inputs'!AK49</f>
        <v>1.67</v>
      </c>
      <c r="AL192" s="85">
        <f>'[4]PPF Inputs'!AL49</f>
        <v>1.67</v>
      </c>
      <c r="AM192" s="85">
        <f>'[4]PPF Inputs'!AM49</f>
        <v>1.67</v>
      </c>
      <c r="AN192" s="85">
        <f>'[4]PPF Inputs'!AN49</f>
        <v>1.67</v>
      </c>
      <c r="AO192" s="85">
        <f>'[4]PPF Inputs'!AO49</f>
        <v>1.67</v>
      </c>
      <c r="AP192" s="85">
        <f>'[4]PPF Inputs'!AP49</f>
        <v>1.67</v>
      </c>
      <c r="AQ192" s="85">
        <f>'[4]PPF Inputs'!AQ49</f>
        <v>1.67</v>
      </c>
      <c r="AR192" s="85">
        <f>'[4]PPF Inputs'!AR49</f>
        <v>1.67</v>
      </c>
      <c r="AS192" s="85">
        <f>'[4]PPF Inputs'!AS49</f>
        <v>1.67</v>
      </c>
      <c r="AT192" s="85">
        <f>'[4]PPF Inputs'!AT49</f>
        <v>1.67</v>
      </c>
      <c r="AU192" s="85">
        <f>'[4]PPF Inputs'!AU49</f>
        <v>1.67</v>
      </c>
      <c r="AV192" s="85">
        <f>'[4]PPF Inputs'!AV49</f>
        <v>1.67</v>
      </c>
      <c r="AW192" s="85">
        <f>'[4]PPF Inputs'!AW49</f>
        <v>1.67</v>
      </c>
      <c r="AX192" s="85">
        <f>'[4]PPF Inputs'!AX49</f>
        <v>1.67</v>
      </c>
      <c r="AY192" s="85">
        <f>'[4]PPF Inputs'!AY49</f>
        <v>1.67</v>
      </c>
      <c r="AZ192" s="85">
        <f>'[4]PPF Inputs'!AZ49</f>
        <v>1.67</v>
      </c>
    </row>
    <row r="193" spans="2:55" s="70" customFormat="1" ht="11.25" customHeight="1" x14ac:dyDescent="0.2">
      <c r="B193" s="79" t="s">
        <v>218</v>
      </c>
      <c r="H193" s="77">
        <f>'[4]PPF Inputs'!H50</f>
        <v>0.219</v>
      </c>
      <c r="I193" s="77">
        <f>'[4]PPF Inputs'!I50</f>
        <v>0.219</v>
      </c>
      <c r="J193" s="77">
        <f>'[4]PPF Inputs'!J50</f>
        <v>0.219</v>
      </c>
      <c r="K193" s="77">
        <f>'[4]PPF Inputs'!K50</f>
        <v>0.224</v>
      </c>
      <c r="L193" s="77">
        <f>'[4]PPF Inputs'!L50</f>
        <v>0.224</v>
      </c>
      <c r="M193" s="77">
        <f>'[4]PPF Inputs'!M50</f>
        <v>0.224</v>
      </c>
      <c r="N193" s="77">
        <f>'[4]PPF Inputs'!N50</f>
        <v>0.224</v>
      </c>
      <c r="O193" s="77">
        <f>'[4]PPF Inputs'!O50</f>
        <v>0.224</v>
      </c>
      <c r="P193" s="77">
        <f>'[4]PPF Inputs'!P50</f>
        <v>0.224</v>
      </c>
      <c r="Q193" s="77">
        <f>'[4]PPF Inputs'!Q50</f>
        <v>0.224</v>
      </c>
      <c r="R193" s="77">
        <f>'[4]PPF Inputs'!R50</f>
        <v>0.224</v>
      </c>
      <c r="S193" s="77">
        <f>'[4]PPF Inputs'!S50</f>
        <v>0.224</v>
      </c>
      <c r="T193" s="77">
        <f>'[4]PPF Inputs'!T50</f>
        <v>0.224</v>
      </c>
      <c r="U193" s="77">
        <f>'[4]PPF Inputs'!U50</f>
        <v>0.224</v>
      </c>
      <c r="V193" s="77">
        <f>'[4]PPF Inputs'!V50</f>
        <v>0.224</v>
      </c>
      <c r="W193" s="77">
        <f>'[4]PPF Inputs'!W50</f>
        <v>0.224</v>
      </c>
      <c r="X193" s="77">
        <f>'[4]PPF Inputs'!X50</f>
        <v>0.224</v>
      </c>
      <c r="Y193" s="77">
        <f>'[4]PPF Inputs'!Y50</f>
        <v>0.224</v>
      </c>
      <c r="Z193" s="77">
        <f>'[4]PPF Inputs'!Z50</f>
        <v>0.224</v>
      </c>
      <c r="AA193" s="77">
        <f>'[4]PPF Inputs'!AA50</f>
        <v>0.224</v>
      </c>
      <c r="AB193" s="77">
        <f>'[4]PPF Inputs'!AB50</f>
        <v>0.224</v>
      </c>
      <c r="AC193" s="77">
        <f>'[4]PPF Inputs'!AC50</f>
        <v>0.224</v>
      </c>
      <c r="AD193" s="77">
        <f>'[4]PPF Inputs'!AD50</f>
        <v>0.224</v>
      </c>
      <c r="AE193" s="77">
        <f>'[4]PPF Inputs'!AE50</f>
        <v>0.224</v>
      </c>
      <c r="AF193" s="77">
        <f>'[4]PPF Inputs'!AF50</f>
        <v>0.224</v>
      </c>
      <c r="AG193" s="77">
        <f>'[4]PPF Inputs'!AG50</f>
        <v>0.224</v>
      </c>
      <c r="AH193" s="77">
        <f>'[4]PPF Inputs'!AH50</f>
        <v>0.224</v>
      </c>
      <c r="AI193" s="77">
        <f>'[4]PPF Inputs'!AI50</f>
        <v>0.224</v>
      </c>
      <c r="AJ193" s="77">
        <f>'[4]PPF Inputs'!AJ50</f>
        <v>0.224</v>
      </c>
      <c r="AK193" s="77">
        <f>'[4]PPF Inputs'!AK50</f>
        <v>0.224</v>
      </c>
      <c r="AL193" s="77">
        <f>'[4]PPF Inputs'!AL50</f>
        <v>0.224</v>
      </c>
      <c r="AM193" s="77">
        <f>'[4]PPF Inputs'!AM50</f>
        <v>0.224</v>
      </c>
      <c r="AN193" s="77">
        <f>'[4]PPF Inputs'!AN50</f>
        <v>0.224</v>
      </c>
      <c r="AO193" s="77">
        <f>'[4]PPF Inputs'!AO50</f>
        <v>0.224</v>
      </c>
      <c r="AP193" s="77">
        <f>'[4]PPF Inputs'!AP50</f>
        <v>0.224</v>
      </c>
      <c r="AQ193" s="77">
        <f>'[4]PPF Inputs'!AQ50</f>
        <v>0.224</v>
      </c>
      <c r="AR193" s="77">
        <f>'[4]PPF Inputs'!AR50</f>
        <v>0.224</v>
      </c>
      <c r="AS193" s="77">
        <f>'[4]PPF Inputs'!AS50</f>
        <v>0.224</v>
      </c>
      <c r="AT193" s="77">
        <f>'[4]PPF Inputs'!AT50</f>
        <v>0.224</v>
      </c>
      <c r="AU193" s="77">
        <f>'[4]PPF Inputs'!AU50</f>
        <v>0.224</v>
      </c>
      <c r="AV193" s="77">
        <f>'[4]PPF Inputs'!AV50</f>
        <v>0.224</v>
      </c>
      <c r="AW193" s="77">
        <f>'[4]PPF Inputs'!AW50</f>
        <v>0.224</v>
      </c>
      <c r="AX193" s="77">
        <f>'[4]PPF Inputs'!AX50</f>
        <v>0.224</v>
      </c>
      <c r="AY193" s="77">
        <f>'[4]PPF Inputs'!AY50</f>
        <v>0.224</v>
      </c>
      <c r="AZ193" s="77">
        <f>'[4]PPF Inputs'!AZ50</f>
        <v>0.224</v>
      </c>
    </row>
    <row r="194" spans="2:55" s="70" customFormat="1" ht="11.25" customHeight="1" x14ac:dyDescent="0.2">
      <c r="B194" s="70" t="s">
        <v>219</v>
      </c>
      <c r="H194" s="86">
        <f>'[4]PPF Inputs'!H13/'[4]PPF Inputs'!H$11</f>
        <v>0.32911925832279815</v>
      </c>
      <c r="I194" s="86">
        <f>'[4]PPF Inputs'!I13/'[4]PPF Inputs'!I$11</f>
        <v>0.31603439554881135</v>
      </c>
      <c r="J194" s="86">
        <f>'[4]PPF Inputs'!J13/'[4]PPF Inputs'!J$11</f>
        <v>0.31127308179779661</v>
      </c>
      <c r="K194" s="86">
        <f>'[4]PPF Inputs'!K13/'[4]PPF Inputs'!K$11</f>
        <v>0.30615500093826231</v>
      </c>
      <c r="L194" s="86">
        <f>'[4]PPF Inputs'!L13/'[4]PPF Inputs'!L$11</f>
        <v>0.30615500093826231</v>
      </c>
      <c r="M194" s="86">
        <f>'[4]PPF Inputs'!M13/'[4]PPF Inputs'!M$11</f>
        <v>0.30766018776686738</v>
      </c>
      <c r="N194" s="86">
        <f>'[4]PPF Inputs'!N13/'[4]PPF Inputs'!N$11</f>
        <v>0.30311348548459843</v>
      </c>
      <c r="O194" s="86">
        <f>'[4]PPF Inputs'!O13/'[4]PPF Inputs'!O$11</f>
        <v>0.29863397584689505</v>
      </c>
      <c r="P194" s="86">
        <f>'[4]PPF Inputs'!P13/'[4]PPF Inputs'!P$11</f>
        <v>0.29422066585900997</v>
      </c>
      <c r="Q194" s="86">
        <f>'[4]PPF Inputs'!Q13/'[4]PPF Inputs'!Q$11</f>
        <v>0.28987257720099507</v>
      </c>
      <c r="R194" s="86">
        <f>'[4]PPF Inputs'!R13/'[4]PPF Inputs'!R$11</f>
        <v>0.28558874601083262</v>
      </c>
      <c r="S194" s="86">
        <f>'[4]PPF Inputs'!S13/'[4]PPF Inputs'!S$11</f>
        <v>0.28136822267077105</v>
      </c>
      <c r="T194" s="86">
        <f>'[4]PPF Inputs'!T13/'[4]PPF Inputs'!T$11</f>
        <v>0.27721007159681882</v>
      </c>
      <c r="U194" s="86">
        <f>'[4]PPF Inputs'!U13/'[4]PPF Inputs'!U$11</f>
        <v>0.27311337103134864</v>
      </c>
      <c r="V194" s="86">
        <f>'[4]PPF Inputs'!V13/'[4]PPF Inputs'!V$11</f>
        <v>0.26907721283876712</v>
      </c>
      <c r="W194" s="86">
        <f>'[4]PPF Inputs'!W13/'[4]PPF Inputs'!W$11</f>
        <v>0.26510070230420413</v>
      </c>
      <c r="X194" s="86">
        <f>'[4]PPF Inputs'!X13/'[4]PPF Inputs'!X$11</f>
        <v>0.26118295793517649</v>
      </c>
      <c r="Y194" s="86">
        <f>'[4]PPF Inputs'!Y13/'[4]PPF Inputs'!Y$11</f>
        <v>0.25732311126618373</v>
      </c>
      <c r="Z194" s="86">
        <f>'[4]PPF Inputs'!Z13/'[4]PPF Inputs'!Z$11</f>
        <v>0.25352030666619091</v>
      </c>
      <c r="AA194" s="86">
        <f>'[4]PPF Inputs'!AA13/'[4]PPF Inputs'!AA$11</f>
        <v>0.24977370114895656</v>
      </c>
      <c r="AB194" s="86">
        <f>'[4]PPF Inputs'!AB13/'[4]PPF Inputs'!AB$11</f>
        <v>0.24608246418616411</v>
      </c>
      <c r="AC194" s="86">
        <f>'[4]PPF Inputs'!AC13/'[4]PPF Inputs'!AC$11</f>
        <v>0.24244577752331445</v>
      </c>
      <c r="AD194" s="86">
        <f>'[4]PPF Inputs'!AD13/'[4]PPF Inputs'!AD$11</f>
        <v>0.23886283499833938</v>
      </c>
      <c r="AE194" s="86">
        <f>'[4]PPF Inputs'!AE13/'[4]PPF Inputs'!AE$11</f>
        <v>0.23533284236289598</v>
      </c>
      <c r="AF194" s="86">
        <f>'[4]PPF Inputs'!AF13/'[4]PPF Inputs'!AF$11</f>
        <v>0.23185501710630149</v>
      </c>
      <c r="AG194" s="86">
        <f>'[4]PPF Inputs'!AG13/'[4]PPF Inputs'!AG$11</f>
        <v>0.22842858828207044</v>
      </c>
      <c r="AH194" s="86">
        <f>'[4]PPF Inputs'!AH13/'[4]PPF Inputs'!AH$11</f>
        <v>0.22505279633701525</v>
      </c>
      <c r="AI194" s="86">
        <f>'[4]PPF Inputs'!AI13/'[4]PPF Inputs'!AI$11</f>
        <v>0.22172689294287218</v>
      </c>
      <c r="AJ194" s="86">
        <f>'[4]PPF Inputs'!AJ13/'[4]PPF Inputs'!AJ$11</f>
        <v>0.21845014083041597</v>
      </c>
      <c r="AK194" s="86">
        <f>'[4]PPF Inputs'!AK13/'[4]PPF Inputs'!AK$11</f>
        <v>0.2152218136260256</v>
      </c>
      <c r="AL194" s="86">
        <f>'[4]PPF Inputs'!AL13/'[4]PPF Inputs'!AL$11</f>
        <v>0.21204119569066562</v>
      </c>
      <c r="AM194" s="86">
        <f>'[4]PPF Inputs'!AM13/'[4]PPF Inputs'!AM$11</f>
        <v>0.20890758196124695</v>
      </c>
      <c r="AN194" s="86">
        <f>'[4]PPF Inputs'!AN13/'[4]PPF Inputs'!AN$11</f>
        <v>0.20582027779433198</v>
      </c>
      <c r="AO194" s="86">
        <f>'[4]PPF Inputs'!AO13/'[4]PPF Inputs'!AO$11</f>
        <v>0.20277859881214977</v>
      </c>
      <c r="AP194" s="86">
        <f>'[4]PPF Inputs'!AP13/'[4]PPF Inputs'!AP$11</f>
        <v>0.19978187075088646</v>
      </c>
      <c r="AQ194" s="86">
        <f>'[4]PPF Inputs'!AQ13/'[4]PPF Inputs'!AQ$11</f>
        <v>0.19682942931121819</v>
      </c>
      <c r="AR194" s="86">
        <f>'[4]PPF Inputs'!AR13/'[4]PPF Inputs'!AR$11</f>
        <v>0.19392062001105242</v>
      </c>
      <c r="AS194" s="86">
        <f>'[4]PPF Inputs'!AS13/'[4]PPF Inputs'!AS$11</f>
        <v>0.19105479804044576</v>
      </c>
      <c r="AT194" s="86">
        <f>'[4]PPF Inputs'!AT13/'[4]PPF Inputs'!AT$11</f>
        <v>0.18823132811866577</v>
      </c>
      <c r="AU194" s="86">
        <f>'[4]PPF Inputs'!AU13/'[4]PPF Inputs'!AU$11</f>
        <v>0.18544958435336531</v>
      </c>
      <c r="AV194" s="86">
        <f>'[4]PPF Inputs'!AV13/'[4]PPF Inputs'!AV$11</f>
        <v>0.18270895010183777</v>
      </c>
      <c r="AW194" s="86">
        <f>'[4]PPF Inputs'!AW13/'[4]PPF Inputs'!AW$11</f>
        <v>0.18000881783432293</v>
      </c>
      <c r="AX194" s="86">
        <f>'[4]PPF Inputs'!AX13/'[4]PPF Inputs'!AX$11</f>
        <v>0.17734858899933295</v>
      </c>
      <c r="AY194" s="86">
        <f>'[4]PPF Inputs'!AY13/'[4]PPF Inputs'!AY$11</f>
        <v>0.17472767389096844</v>
      </c>
      <c r="AZ194" s="86">
        <f>'[4]PPF Inputs'!AZ13/'[4]PPF Inputs'!AZ$11</f>
        <v>0.17214549151819555</v>
      </c>
    </row>
    <row r="195" spans="2:55" s="70" customFormat="1" ht="11.25" customHeight="1" x14ac:dyDescent="0.2">
      <c r="B195" s="70" t="s">
        <v>220</v>
      </c>
      <c r="H195" s="86">
        <f>'[4]PPF Inputs'!H15/'[4]PPF Inputs'!H$11</f>
        <v>0.88442899283607246</v>
      </c>
      <c r="I195" s="86">
        <f>'[4]PPF Inputs'!I15/'[4]PPF Inputs'!I$11</f>
        <v>0.84926656550328783</v>
      </c>
      <c r="J195" s="86">
        <f>'[4]PPF Inputs'!J15/'[4]PPF Inputs'!J$11</f>
        <v>0.84049917129765039</v>
      </c>
      <c r="K195" s="86">
        <f>'[4]PPF Inputs'!K15/'[4]PPF Inputs'!K$11</f>
        <v>0.83073747419778565</v>
      </c>
      <c r="L195" s="86">
        <f>'[4]PPF Inputs'!L15/'[4]PPF Inputs'!L$11</f>
        <v>0.83480174755491765</v>
      </c>
      <c r="M195" s="86">
        <f>'[4]PPF Inputs'!M15/'[4]PPF Inputs'!M$11</f>
        <v>0.84301022098220291</v>
      </c>
      <c r="N195" s="86">
        <f>'[4]PPF Inputs'!N15/'[4]PPF Inputs'!N$11</f>
        <v>0.83055194185438719</v>
      </c>
      <c r="O195" s="86">
        <f>'[4]PPF Inputs'!O15/'[4]PPF Inputs'!O$11</f>
        <v>0.81827777522599732</v>
      </c>
      <c r="P195" s="86">
        <f>'[4]PPF Inputs'!P15/'[4]PPF Inputs'!P$11</f>
        <v>0.8061850002226576</v>
      </c>
      <c r="Q195" s="86">
        <f>'[4]PPF Inputs'!Q15/'[4]PPF Inputs'!Q$11</f>
        <v>0.79427093617995836</v>
      </c>
      <c r="R195" s="86">
        <f>'[4]PPF Inputs'!R15/'[4]PPF Inputs'!R$11</f>
        <v>0.78253294204922019</v>
      </c>
      <c r="S195" s="86">
        <f>'[4]PPF Inputs'!S15/'[4]PPF Inputs'!S$11</f>
        <v>0.77096841581203956</v>
      </c>
      <c r="T195" s="86">
        <f>'[4]PPF Inputs'!T15/'[4]PPF Inputs'!T$11</f>
        <v>0.75957479390348748</v>
      </c>
      <c r="U195" s="86">
        <f>'[4]PPF Inputs'!U15/'[4]PPF Inputs'!U$11</f>
        <v>0.74834955064383002</v>
      </c>
      <c r="V195" s="86">
        <f>'[4]PPF Inputs'!V15/'[4]PPF Inputs'!V$11</f>
        <v>0.73729019767865034</v>
      </c>
      <c r="W195" s="86">
        <f>'[4]PPF Inputs'!W15/'[4]PPF Inputs'!W$11</f>
        <v>0.72639428342724188</v>
      </c>
      <c r="X195" s="86">
        <f>'[4]PPF Inputs'!X15/'[4]PPF Inputs'!X$11</f>
        <v>0.71565939253915467</v>
      </c>
      <c r="Y195" s="86">
        <f>'[4]PPF Inputs'!Y15/'[4]PPF Inputs'!Y$11</f>
        <v>0.70508314535877303</v>
      </c>
      <c r="Z195" s="86">
        <f>'[4]PPF Inputs'!Z15/'[4]PPF Inputs'!Z$11</f>
        <v>0.69466319739780602</v>
      </c>
      <c r="AA195" s="86">
        <f>'[4]PPF Inputs'!AA15/'[4]PPF Inputs'!AA$11</f>
        <v>0.68439723881557246</v>
      </c>
      <c r="AB195" s="86">
        <f>'[4]PPF Inputs'!AB15/'[4]PPF Inputs'!AB$11</f>
        <v>0.674282993906968</v>
      </c>
      <c r="AC195" s="86">
        <f>'[4]PPF Inputs'!AC15/'[4]PPF Inputs'!AC$11</f>
        <v>0.66431822059799817</v>
      </c>
      <c r="AD195" s="86">
        <f>'[4]PPF Inputs'!AD15/'[4]PPF Inputs'!AD$11</f>
        <v>0.65450070994876675</v>
      </c>
      <c r="AE195" s="86">
        <f>'[4]PPF Inputs'!AE15/'[4]PPF Inputs'!AE$11</f>
        <v>0.64482828566380967</v>
      </c>
      <c r="AF195" s="86">
        <f>'[4]PPF Inputs'!AF15/'[4]PPF Inputs'!AF$11</f>
        <v>0.63529880360966473</v>
      </c>
      <c r="AG195" s="86">
        <f>'[4]PPF Inputs'!AG15/'[4]PPF Inputs'!AG$11</f>
        <v>0.62591015133957129</v>
      </c>
      <c r="AH195" s="86">
        <f>'[4]PPF Inputs'!AH15/'[4]PPF Inputs'!AH$11</f>
        <v>0.61666024762519345</v>
      </c>
      <c r="AI195" s="86">
        <f>'[4]PPF Inputs'!AI15/'[4]PPF Inputs'!AI$11</f>
        <v>0.60754704199526444</v>
      </c>
      <c r="AJ195" s="86">
        <f>'[4]PPF Inputs'!AJ15/'[4]PPF Inputs'!AJ$11</f>
        <v>0.59856851428104885</v>
      </c>
      <c r="AK195" s="86">
        <f>'[4]PPF Inputs'!AK15/'[4]PPF Inputs'!AK$11</f>
        <v>0.58972267416852109</v>
      </c>
      <c r="AL195" s="86">
        <f>'[4]PPF Inputs'!AL15/'[4]PPF Inputs'!AL$11</f>
        <v>0.58100756075716364</v>
      </c>
      <c r="AM195" s="86">
        <f>'[4]PPF Inputs'!AM15/'[4]PPF Inputs'!AM$11</f>
        <v>0.57242124212528445</v>
      </c>
      <c r="AN195" s="86">
        <f>'[4]PPF Inputs'!AN15/'[4]PPF Inputs'!AN$11</f>
        <v>0.56396181490175812</v>
      </c>
      <c r="AO195" s="86">
        <f>'[4]PPF Inputs'!AO15/'[4]PPF Inputs'!AO$11</f>
        <v>0.5556274038440967</v>
      </c>
      <c r="AP195" s="86">
        <f>'[4]PPF Inputs'!AP15/'[4]PPF Inputs'!AP$11</f>
        <v>0.5474161614227554</v>
      </c>
      <c r="AQ195" s="86">
        <f>'[4]PPF Inputs'!AQ15/'[4]PPF Inputs'!AQ$11</f>
        <v>0.53932626741158163</v>
      </c>
      <c r="AR195" s="86">
        <f>'[4]PPF Inputs'!AR15/'[4]PPF Inputs'!AR$11</f>
        <v>0.53135592848431701</v>
      </c>
      <c r="AS195" s="86">
        <f>'[4]PPF Inputs'!AS15/'[4]PPF Inputs'!AS$11</f>
        <v>0.52350337781706113</v>
      </c>
      <c r="AT195" s="86">
        <f>'[4]PPF Inputs'!AT15/'[4]PPF Inputs'!AT$11</f>
        <v>0.51576687469661187</v>
      </c>
      <c r="AU195" s="86">
        <f>'[4]PPF Inputs'!AU15/'[4]PPF Inputs'!AU$11</f>
        <v>0.50814470413459312</v>
      </c>
      <c r="AV195" s="86">
        <f>'[4]PPF Inputs'!AV15/'[4]PPF Inputs'!AV$11</f>
        <v>0.50063517648728384</v>
      </c>
      <c r="AW195" s="86">
        <f>'[4]PPF Inputs'!AW15/'[4]PPF Inputs'!AW$11</f>
        <v>0.49323662708106791</v>
      </c>
      <c r="AX195" s="86">
        <f>'[4]PPF Inputs'!AX15/'[4]PPF Inputs'!AX$11</f>
        <v>0.48594741584341672</v>
      </c>
      <c r="AY195" s="86">
        <f>'[4]PPF Inputs'!AY15/'[4]PPF Inputs'!AY$11</f>
        <v>0.47876592693932685</v>
      </c>
      <c r="AZ195" s="86">
        <f>'[4]PPF Inputs'!AZ15/'[4]PPF Inputs'!AZ$11</f>
        <v>0.47169056841312995</v>
      </c>
    </row>
    <row r="196" spans="2:55" s="70" customFormat="1" ht="11.25" customHeight="1" x14ac:dyDescent="0.2"/>
    <row r="197" spans="2:55" s="70" customFormat="1" ht="11.25" customHeight="1" x14ac:dyDescent="0.2">
      <c r="B197" s="87" t="s">
        <v>221</v>
      </c>
      <c r="C197" s="87"/>
      <c r="D197" s="87"/>
      <c r="E197" s="87"/>
      <c r="F197" s="87"/>
      <c r="G197" s="87"/>
      <c r="H197" s="88">
        <f t="shared" ref="H197:K197" si="49">SUM(H200:H209)</f>
        <v>983.00929582806577</v>
      </c>
      <c r="I197" s="88">
        <f t="shared" si="49"/>
        <v>845.15023469903895</v>
      </c>
      <c r="J197" s="88">
        <f t="shared" si="49"/>
        <v>821.17657180462118</v>
      </c>
      <c r="K197" s="89">
        <f t="shared" si="49"/>
        <v>922.14589453931308</v>
      </c>
      <c r="L197" s="90">
        <f>SUM(L200:L209)</f>
        <v>756.79730256738696</v>
      </c>
      <c r="M197" s="88">
        <f t="shared" ref="M197:P197" si="50">SUM(M200:M209)</f>
        <v>803.41836295952635</v>
      </c>
      <c r="N197" s="88">
        <f t="shared" si="50"/>
        <v>801.68060390101118</v>
      </c>
      <c r="O197" s="88">
        <f t="shared" si="50"/>
        <v>799.96852601084845</v>
      </c>
      <c r="P197" s="88">
        <f t="shared" si="50"/>
        <v>798.28174976438277</v>
      </c>
      <c r="Q197" s="88" t="e">
        <f>SUMPRODUCT(Q52:Q70,Q161:Q178)+SUMPRODUCT(Q82:Q85,Q179:Q182)+Q91*SUM(Q183:Q185)+SUMPRODUCT(Q117:Q120,Q186:Q189)+Q110*Q190+Q123*Q191+Q114*Q192+Q126*Q193+Q194*[4]POP!Q130+[4]POP!Q195*[4]POP!Q132</f>
        <v>#VALUE!</v>
      </c>
      <c r="R197" s="88" t="e">
        <f>SUMPRODUCT(R52:R70,R161:R178)+SUMPRODUCT(R82:R85,R179:R182)+R91*SUM(R183:R185)+SUMPRODUCT(R117:R120,R186:R189)+R110*R190+R123*R191+R114*R192+R126*R193+R194*[4]POP!R130+[4]POP!R195*[4]POP!R132</f>
        <v>#VALUE!</v>
      </c>
      <c r="S197" s="88" t="e">
        <f>SUMPRODUCT(S52:S70,S161:S178)+SUMPRODUCT(S82:S85,S179:S182)+S91*SUM(S183:S185)+SUMPRODUCT(S117:S120,S186:S189)+S110*S190+S123*S191+S114*S192+S126*S193+S194*[4]POP!S130+[4]POP!S195*[4]POP!S132</f>
        <v>#VALUE!</v>
      </c>
      <c r="T197" s="88" t="e">
        <f>SUMPRODUCT(T52:T70,T161:T178)+SUMPRODUCT(T82:T85,T179:T182)+T91*SUM(T183:T185)+SUMPRODUCT(T117:T120,T186:T189)+T110*T190+T123*T191+T114*T192+T126*T193+T194*[4]POP!T130+[4]POP!T195*[4]POP!T132</f>
        <v>#VALUE!</v>
      </c>
      <c r="U197" s="88" t="e">
        <f>SUMPRODUCT(U52:U70,U161:U178)+SUMPRODUCT(U82:U85,U179:U182)+U91*SUM(U183:U185)+SUMPRODUCT(U117:U120,U186:U189)+U110*U190+U123*U191+U114*U192+U126*U193+U194*[4]POP!U130+[4]POP!U195*[4]POP!U132</f>
        <v>#VALUE!</v>
      </c>
      <c r="V197" s="88" t="e">
        <f>SUMPRODUCT(V52:V70,V161:V178)+SUMPRODUCT(V82:V85,V179:V182)+V91*SUM(V183:V185)+SUMPRODUCT(V117:V120,V186:V189)+V110*V190+V123*V191+V114*V192+V126*V193+V194*[4]POP!V130+[4]POP!V195*[4]POP!V132</f>
        <v>#VALUE!</v>
      </c>
      <c r="W197" s="88" t="e">
        <f>SUMPRODUCT(W52:W70,W161:W178)+SUMPRODUCT(W82:W85,W179:W182)+W91*SUM(W183:W185)+SUMPRODUCT(W117:W120,W186:W189)+W110*W190+W123*W191+W114*W192+W126*W193+W194*[4]POP!W130+[4]POP!W195*[4]POP!W132</f>
        <v>#VALUE!</v>
      </c>
      <c r="X197" s="88" t="e">
        <f>SUMPRODUCT(X52:X70,X161:X178)+SUMPRODUCT(X82:X85,X179:X182)+X91*SUM(X183:X185)+SUMPRODUCT(X117:X120,X186:X189)+X110*X190+X123*X191+X114*X192+X126*X193+X194*[4]POP!X130+[4]POP!X195*[4]POP!X132</f>
        <v>#VALUE!</v>
      </c>
      <c r="Y197" s="88" t="e">
        <f>SUMPRODUCT(Y52:Y70,Y161:Y178)+SUMPRODUCT(Y82:Y85,Y179:Y182)+Y91*SUM(Y183:Y185)+SUMPRODUCT(Y117:Y120,Y186:Y189)+Y110*Y190+Y123*Y191+Y114*Y192+Y126*Y193+Y194*[4]POP!Y130+[4]POP!Y195*[4]POP!Y132</f>
        <v>#VALUE!</v>
      </c>
      <c r="Z197" s="88" t="e">
        <f>SUMPRODUCT(Z52:Z70,Z161:Z178)+SUMPRODUCT(Z82:Z85,Z179:Z182)+Z91*SUM(Z183:Z185)+SUMPRODUCT(Z117:Z120,Z186:Z189)+Z110*Z190+Z123*Z191+Z114*Z192+Z126*Z193+Z194*[4]POP!Z130+[4]POP!Z195*[4]POP!Z132</f>
        <v>#VALUE!</v>
      </c>
      <c r="AA197" s="88" t="e">
        <f>SUMPRODUCT(AA52:AA70,AA161:AA178)+SUMPRODUCT(AA82:AA85,AA179:AA182)+AA91*SUM(AA183:AA185)+SUMPRODUCT(AA117:AA120,AA186:AA189)+AA110*AA190+AA123*AA191+AA114*AA192+AA126*AA193+AA194*[4]POP!AA130+[4]POP!AA195*[4]POP!AA132</f>
        <v>#VALUE!</v>
      </c>
      <c r="AB197" s="88" t="e">
        <f>SUMPRODUCT(AB52:AB70,AB161:AB178)+SUMPRODUCT(AB82:AB85,AB179:AB182)+AB91*SUM(AB183:AB185)+SUMPRODUCT(AB117:AB120,AB186:AB189)+AB110*AB190+AB123*AB191+AB114*AB192+AB126*AB193+AB194*[4]POP!AB130+[4]POP!AB195*[4]POP!AB132</f>
        <v>#VALUE!</v>
      </c>
      <c r="AC197" s="88" t="e">
        <f>SUMPRODUCT(AC52:AC70,AC161:AC178)+SUMPRODUCT(AC82:AC85,AC179:AC182)+AC91*SUM(AC183:AC185)+SUMPRODUCT(AC117:AC120,AC186:AC189)+AC110*AC190+AC123*AC191+AC114*AC192+AC126*AC193+AC194*[4]POP!AC130+[4]POP!AC195*[4]POP!AC132</f>
        <v>#VALUE!</v>
      </c>
      <c r="AD197" s="88" t="e">
        <f>SUMPRODUCT(AD52:AD70,AD161:AD178)+SUMPRODUCT(AD82:AD85,AD179:AD182)+AD91*SUM(AD183:AD185)+SUMPRODUCT(AD117:AD120,AD186:AD189)+AD110*AD190+AD123*AD191+AD114*AD192+AD126*AD193+AD194*[4]POP!AD130+[4]POP!AD195*[4]POP!AD132</f>
        <v>#VALUE!</v>
      </c>
      <c r="AE197" s="88" t="e">
        <f>SUMPRODUCT(AE52:AE70,AE161:AE178)+SUMPRODUCT(AE82:AE85,AE179:AE182)+AE91*SUM(AE183:AE185)+SUMPRODUCT(AE117:AE120,AE186:AE189)+AE110*AE190+AE123*AE191+AE114*AE192+AE126*AE193+AE194*[4]POP!AE130+[4]POP!AE195*[4]POP!AE132</f>
        <v>#VALUE!</v>
      </c>
      <c r="AF197" s="88" t="e">
        <f>SUMPRODUCT(AF52:AF70,AF161:AF178)+SUMPRODUCT(AF82:AF85,AF179:AF182)+AF91*SUM(AF183:AF185)+SUMPRODUCT(AF117:AF120,AF186:AF189)+AF110*AF190+AF123*AF191+AF114*AF192+AF126*AF193+AF194*[4]POP!AF130+[4]POP!AF195*[4]POP!AF132</f>
        <v>#VALUE!</v>
      </c>
      <c r="AG197" s="88" t="e">
        <f>SUMPRODUCT(AG52:AG70,AG161:AG178)+SUMPRODUCT(AG82:AG85,AG179:AG182)+AG91*SUM(AG183:AG185)+SUMPRODUCT(AG117:AG120,AG186:AG189)+AG110*AG190+AG123*AG191+AG114*AG192+AG126*AG193+AG194*[4]POP!AG130+[4]POP!AG195*[4]POP!AG132</f>
        <v>#VALUE!</v>
      </c>
      <c r="AH197" s="88" t="e">
        <f>SUMPRODUCT(AH52:AH70,AH161:AH178)+SUMPRODUCT(AH82:AH85,AH179:AH182)+AH91*SUM(AH183:AH185)+SUMPRODUCT(AH117:AH120,AH186:AH189)+AH110*AH190+AH123*AH191+AH114*AH192+AH126*AH193+AH194*[4]POP!AH130+[4]POP!AH195*[4]POP!AH132</f>
        <v>#VALUE!</v>
      </c>
      <c r="AI197" s="88" t="e">
        <f>SUMPRODUCT(AI52:AI70,AI161:AI178)+SUMPRODUCT(AI82:AI85,AI179:AI182)+AI91*SUM(AI183:AI185)+SUMPRODUCT(AI117:AI120,AI186:AI189)+AI110*AI190+AI123*AI191+AI114*AI192+AI126*AI193+AI194*[4]POP!AI130+[4]POP!AI195*[4]POP!AI132</f>
        <v>#VALUE!</v>
      </c>
      <c r="AJ197" s="88" t="e">
        <f>SUMPRODUCT(AJ52:AJ70,AJ161:AJ178)+SUMPRODUCT(AJ82:AJ85,AJ179:AJ182)+AJ91*SUM(AJ183:AJ185)+SUMPRODUCT(AJ117:AJ120,AJ186:AJ189)+AJ110*AJ190+AJ123*AJ191+AJ114*AJ192+AJ126*AJ193+AJ194*[4]POP!AJ130+[4]POP!AJ195*[4]POP!AJ132</f>
        <v>#VALUE!</v>
      </c>
      <c r="AK197" s="88" t="e">
        <f>SUMPRODUCT(AK52:AK70,AK161:AK178)+SUMPRODUCT(AK82:AK85,AK179:AK182)+AK91*SUM(AK183:AK185)+SUMPRODUCT(AK117:AK120,AK186:AK189)+AK110*AK190+AK123*AK191+AK114*AK192+AK126*AK193+AK194*[4]POP!AK130+[4]POP!AK195*[4]POP!AK132</f>
        <v>#VALUE!</v>
      </c>
      <c r="AL197" s="88" t="e">
        <f>SUMPRODUCT(AL52:AL70,AL161:AL178)+SUMPRODUCT(AL82:AL85,AL179:AL182)+AL91*SUM(AL183:AL185)+SUMPRODUCT(AL117:AL120,AL186:AL189)+AL110*AL190+AL123*AL191+AL114*AL192+AL126*AL193+AL194*[4]POP!AL130+[4]POP!AL195*[4]POP!AL132</f>
        <v>#VALUE!</v>
      </c>
      <c r="AM197" s="88" t="e">
        <f>SUMPRODUCT(AM52:AM70,AM161:AM178)+SUMPRODUCT(AM82:AM85,AM179:AM182)+AM91*SUM(AM183:AM185)+SUMPRODUCT(AM117:AM120,AM186:AM189)+AM110*AM190+AM123*AM191+AM114*AM192+AM126*AM193+AM194*[4]POP!AM130+[4]POP!AM195*[4]POP!AM132</f>
        <v>#VALUE!</v>
      </c>
      <c r="AN197" s="88" t="e">
        <f>SUMPRODUCT(AN52:AN70,AN161:AN178)+SUMPRODUCT(AN82:AN85,AN179:AN182)+AN91*SUM(AN183:AN185)+SUMPRODUCT(AN117:AN120,AN186:AN189)+AN110*AN190+AN123*AN191+AN114*AN192+AN126*AN193+AN194*[4]POP!AN130+[4]POP!AN195*[4]POP!AN132</f>
        <v>#VALUE!</v>
      </c>
      <c r="AO197" s="88" t="e">
        <f>SUMPRODUCT(AO52:AO70,AO161:AO178)+SUMPRODUCT(AO82:AO85,AO179:AO182)+AO91*SUM(AO183:AO185)+SUMPRODUCT(AO117:AO120,AO186:AO189)+AO110*AO190+AO123*AO191+AO114*AO192+AO126*AO193+AO194*[4]POP!AO130+[4]POP!AO195*[4]POP!AO132</f>
        <v>#VALUE!</v>
      </c>
      <c r="AP197" s="88" t="e">
        <f>SUMPRODUCT(AP52:AP70,AP161:AP178)+SUMPRODUCT(AP82:AP85,AP179:AP182)+AP91*SUM(AP183:AP185)+SUMPRODUCT(AP117:AP120,AP186:AP189)+AP110*AP190+AP123*AP191+AP114*AP192+AP126*AP193+AP194*[4]POP!AP130+[4]POP!AP195*[4]POP!AP132</f>
        <v>#VALUE!</v>
      </c>
      <c r="AQ197" s="88" t="e">
        <f>SUMPRODUCT(AQ52:AQ70,AQ161:AQ178)+SUMPRODUCT(AQ82:AQ85,AQ179:AQ182)+AQ91*SUM(AQ183:AQ185)+SUMPRODUCT(AQ117:AQ120,AQ186:AQ189)+AQ110*AQ190+AQ123*AQ191+AQ114*AQ192+AQ126*AQ193+AQ194*[4]POP!AQ130+[4]POP!AQ195*[4]POP!AQ132</f>
        <v>#VALUE!</v>
      </c>
      <c r="AR197" s="88" t="e">
        <f>SUMPRODUCT(AR52:AR70,AR161:AR178)+SUMPRODUCT(AR82:AR85,AR179:AR182)+AR91*SUM(AR183:AR185)+SUMPRODUCT(AR117:AR120,AR186:AR189)+AR110*AR190+AR123*AR191+AR114*AR192+AR126*AR193+AR194*[4]POP!AR130+[4]POP!AR195*[4]POP!AR132</f>
        <v>#VALUE!</v>
      </c>
      <c r="AS197" s="88" t="e">
        <f>SUMPRODUCT(AS52:AS70,AS161:AS178)+SUMPRODUCT(AS82:AS85,AS179:AS182)+AS91*SUM(AS183:AS185)+SUMPRODUCT(AS117:AS120,AS186:AS189)+AS110*AS190+AS123*AS191+AS114*AS192+AS126*AS193+AS194*[4]POP!AS130+[4]POP!AS195*[4]POP!AS132</f>
        <v>#VALUE!</v>
      </c>
      <c r="AT197" s="88" t="e">
        <f>SUMPRODUCT(AT52:AT70,AT161:AT178)+SUMPRODUCT(AT82:AT85,AT179:AT182)+AT91*SUM(AT183:AT185)+SUMPRODUCT(AT117:AT120,AT186:AT189)+AT110*AT190+AT123*AT191+AT114*AT192+AT126*AT193+AT194*[4]POP!AT130+[4]POP!AT195*[4]POP!AT132</f>
        <v>#VALUE!</v>
      </c>
      <c r="AU197" s="88" t="e">
        <f>SUMPRODUCT(AU52:AU70,AU161:AU178)+SUMPRODUCT(AU82:AU85,AU179:AU182)+AU91*SUM(AU183:AU185)+SUMPRODUCT(AU117:AU120,AU186:AU189)+AU110*AU190+AU123*AU191+AU114*AU192+AU126*AU193+AU194*[4]POP!AU130+[4]POP!AU195*[4]POP!AU132</f>
        <v>#VALUE!</v>
      </c>
      <c r="AV197" s="88" t="e">
        <f>SUMPRODUCT(AV52:AV70,AV161:AV178)+SUMPRODUCT(AV82:AV85,AV179:AV182)+AV91*SUM(AV183:AV185)+SUMPRODUCT(AV117:AV120,AV186:AV189)+AV110*AV190+AV123*AV191+AV114*AV192+AV126*AV193+AV194*[4]POP!AV130+[4]POP!AV195*[4]POP!AV132</f>
        <v>#VALUE!</v>
      </c>
      <c r="AW197" s="88" t="e">
        <f>SUMPRODUCT(AW52:AW70,AW161:AW178)+SUMPRODUCT(AW82:AW85,AW179:AW182)+AW91*SUM(AW183:AW185)+SUMPRODUCT(AW117:AW120,AW186:AW189)+AW110*AW190+AW123*AW191+AW114*AW192+AW126*AW193+AW194*[4]POP!AW130+[4]POP!AW195*[4]POP!AW132</f>
        <v>#VALUE!</v>
      </c>
      <c r="AX197" s="88" t="e">
        <f>SUMPRODUCT(AX52:AX70,AX161:AX178)+SUMPRODUCT(AX82:AX85,AX179:AX182)+AX91*SUM(AX183:AX185)+SUMPRODUCT(AX117:AX120,AX186:AX189)+AX110*AX190+AX123*AX191+AX114*AX192+AX126*AX193+AX194*[4]POP!AX130+[4]POP!AX195*[4]POP!AX132</f>
        <v>#VALUE!</v>
      </c>
      <c r="AY197" s="440" t="e">
        <f>SUMPRODUCT(AY52:AY70,AY161:AY178)+SUMPRODUCT(AY82:AY85,AY179:AY182)+AY91*SUM(AY183:AY185)+SUMPRODUCT(AY117:AY120,AY186:AY189)+AY110*AY190+AY123*AY191+AY114*AY192+AY126*AY193+AY194*[4]POP!AY130+[4]POP!AY195*[4]POP!AY132</f>
        <v>#VALUE!</v>
      </c>
      <c r="AZ197" s="88" t="e">
        <f>SUMPRODUCT(AZ52:AZ70,AZ161:AZ178)+SUMPRODUCT(AZ82:AZ85,AZ179:AZ182)+AZ91*SUM(AZ183:AZ185)+SUMPRODUCT(AZ117:AZ120,AZ186:AZ189)+AZ110*AZ190+AZ123*AZ191+AZ114*AZ192+AZ126*AZ193+AZ194*[4]POP!AZ130+[4]POP!AZ195*[4]POP!AZ132</f>
        <v>#VALUE!</v>
      </c>
      <c r="BA197" s="88"/>
      <c r="BB197" s="88"/>
      <c r="BC197" s="87"/>
    </row>
    <row r="198" spans="2:55" s="70" customFormat="1" ht="11.25" customHeight="1" x14ac:dyDescent="0.2">
      <c r="B198" s="87" t="s">
        <v>222</v>
      </c>
      <c r="C198" s="87"/>
      <c r="D198" s="87"/>
      <c r="E198" s="87"/>
      <c r="F198" s="87"/>
      <c r="G198" s="87"/>
      <c r="H198" s="91">
        <f t="shared" ref="H198:AZ198" si="51">H197/H72</f>
        <v>2.7305813773001826</v>
      </c>
      <c r="I198" s="91">
        <f t="shared" si="51"/>
        <v>2.7262910796743194</v>
      </c>
      <c r="J198" s="91">
        <f t="shared" si="51"/>
        <v>2.6835835679889581</v>
      </c>
      <c r="K198" s="92">
        <f t="shared" si="51"/>
        <v>2.53336784214097</v>
      </c>
      <c r="L198" s="93">
        <f>L197/L72</f>
        <v>2.293325159295112</v>
      </c>
      <c r="M198" s="91">
        <f t="shared" si="51"/>
        <v>2.4346010998773524</v>
      </c>
      <c r="N198" s="91">
        <f t="shared" si="51"/>
        <v>2.4293351633363973</v>
      </c>
      <c r="O198" s="91">
        <f t="shared" si="51"/>
        <v>2.4241470485177228</v>
      </c>
      <c r="P198" s="91">
        <f t="shared" si="51"/>
        <v>2.4190356053466147</v>
      </c>
      <c r="Q198" s="91" t="e">
        <f t="shared" si="51"/>
        <v>#VALUE!</v>
      </c>
      <c r="R198" s="91" t="e">
        <f t="shared" si="51"/>
        <v>#VALUE!</v>
      </c>
      <c r="S198" s="91" t="e">
        <f t="shared" si="51"/>
        <v>#VALUE!</v>
      </c>
      <c r="T198" s="91" t="e">
        <f t="shared" si="51"/>
        <v>#VALUE!</v>
      </c>
      <c r="U198" s="91" t="e">
        <f t="shared" si="51"/>
        <v>#VALUE!</v>
      </c>
      <c r="V198" s="91" t="e">
        <f t="shared" si="51"/>
        <v>#VALUE!</v>
      </c>
      <c r="W198" s="91" t="e">
        <f t="shared" si="51"/>
        <v>#VALUE!</v>
      </c>
      <c r="X198" s="91" t="e">
        <f t="shared" si="51"/>
        <v>#VALUE!</v>
      </c>
      <c r="Y198" s="91" t="e">
        <f t="shared" si="51"/>
        <v>#VALUE!</v>
      </c>
      <c r="Z198" s="91" t="e">
        <f t="shared" si="51"/>
        <v>#VALUE!</v>
      </c>
      <c r="AA198" s="91" t="e">
        <f t="shared" si="51"/>
        <v>#VALUE!</v>
      </c>
      <c r="AB198" s="91" t="e">
        <f t="shared" si="51"/>
        <v>#VALUE!</v>
      </c>
      <c r="AC198" s="91" t="e">
        <f t="shared" si="51"/>
        <v>#VALUE!</v>
      </c>
      <c r="AD198" s="91" t="e">
        <f t="shared" si="51"/>
        <v>#VALUE!</v>
      </c>
      <c r="AE198" s="91" t="e">
        <f t="shared" si="51"/>
        <v>#VALUE!</v>
      </c>
      <c r="AF198" s="91" t="e">
        <f t="shared" si="51"/>
        <v>#VALUE!</v>
      </c>
      <c r="AG198" s="91" t="e">
        <f t="shared" si="51"/>
        <v>#VALUE!</v>
      </c>
      <c r="AH198" s="91" t="e">
        <f t="shared" si="51"/>
        <v>#VALUE!</v>
      </c>
      <c r="AI198" s="91" t="e">
        <f t="shared" si="51"/>
        <v>#VALUE!</v>
      </c>
      <c r="AJ198" s="91" t="e">
        <f t="shared" si="51"/>
        <v>#VALUE!</v>
      </c>
      <c r="AK198" s="91" t="e">
        <f t="shared" si="51"/>
        <v>#VALUE!</v>
      </c>
      <c r="AL198" s="91" t="e">
        <f t="shared" si="51"/>
        <v>#VALUE!</v>
      </c>
      <c r="AM198" s="91" t="e">
        <f t="shared" si="51"/>
        <v>#VALUE!</v>
      </c>
      <c r="AN198" s="91" t="e">
        <f t="shared" si="51"/>
        <v>#VALUE!</v>
      </c>
      <c r="AO198" s="91" t="e">
        <f t="shared" si="51"/>
        <v>#VALUE!</v>
      </c>
      <c r="AP198" s="91" t="e">
        <f t="shared" si="51"/>
        <v>#VALUE!</v>
      </c>
      <c r="AQ198" s="91" t="e">
        <f t="shared" si="51"/>
        <v>#VALUE!</v>
      </c>
      <c r="AR198" s="91" t="e">
        <f t="shared" si="51"/>
        <v>#VALUE!</v>
      </c>
      <c r="AS198" s="91" t="e">
        <f t="shared" si="51"/>
        <v>#VALUE!</v>
      </c>
      <c r="AT198" s="91" t="e">
        <f t="shared" si="51"/>
        <v>#VALUE!</v>
      </c>
      <c r="AU198" s="91" t="e">
        <f t="shared" si="51"/>
        <v>#VALUE!</v>
      </c>
      <c r="AV198" s="91" t="e">
        <f t="shared" si="51"/>
        <v>#VALUE!</v>
      </c>
      <c r="AW198" s="91" t="e">
        <f t="shared" si="51"/>
        <v>#VALUE!</v>
      </c>
      <c r="AX198" s="91" t="e">
        <f t="shared" si="51"/>
        <v>#VALUE!</v>
      </c>
      <c r="AY198" s="441" t="e">
        <f t="shared" si="51"/>
        <v>#VALUE!</v>
      </c>
      <c r="AZ198" s="91" t="e">
        <f t="shared" si="51"/>
        <v>#VALUE!</v>
      </c>
      <c r="BA198" s="87"/>
      <c r="BB198" s="87"/>
      <c r="BC198" s="87"/>
    </row>
    <row r="199" spans="2:55" s="70" customFormat="1" ht="11.25" customHeight="1" x14ac:dyDescent="0.2"/>
    <row r="200" spans="2:55" s="70" customFormat="1" ht="11.25" customHeight="1" x14ac:dyDescent="0.2">
      <c r="H200" s="521">
        <f>H72*H176</f>
        <v>518.4</v>
      </c>
      <c r="I200" s="70">
        <f t="shared" ref="I200:P200" si="52">I72*I176</f>
        <v>446.4</v>
      </c>
      <c r="J200" s="70">
        <f t="shared" si="52"/>
        <v>440.64</v>
      </c>
      <c r="K200" s="70">
        <f t="shared" si="52"/>
        <v>524.16</v>
      </c>
      <c r="L200" s="521">
        <f t="shared" si="52"/>
        <v>475.2</v>
      </c>
      <c r="M200" s="70">
        <f t="shared" si="52"/>
        <v>475.2</v>
      </c>
      <c r="N200" s="70">
        <f t="shared" si="52"/>
        <v>475.2</v>
      </c>
      <c r="O200" s="70">
        <f t="shared" si="52"/>
        <v>475.2</v>
      </c>
      <c r="P200" s="70">
        <f t="shared" si="52"/>
        <v>475.2</v>
      </c>
    </row>
    <row r="201" spans="2:55" s="70" customFormat="1" ht="11.25" customHeight="1" x14ac:dyDescent="0.2">
      <c r="H201" s="77">
        <f>+SUMPRODUCT(H82:H85,H179:H182)</f>
        <v>232.56</v>
      </c>
      <c r="I201" s="70">
        <f t="shared" ref="I201:P201" si="53">+SUMPRODUCT(I82:I85,I179:I182)</f>
        <v>197.43</v>
      </c>
      <c r="J201" s="70">
        <f t="shared" si="53"/>
        <v>176.75</v>
      </c>
      <c r="K201" s="70">
        <f t="shared" si="53"/>
        <v>184.39</v>
      </c>
      <c r="L201" s="77">
        <f t="shared" si="53"/>
        <v>140.28000000000003</v>
      </c>
      <c r="M201" s="70">
        <f t="shared" si="53"/>
        <v>140.28000000000003</v>
      </c>
      <c r="N201" s="70">
        <f t="shared" si="53"/>
        <v>140.28</v>
      </c>
      <c r="O201" s="70">
        <f t="shared" si="53"/>
        <v>140.28</v>
      </c>
      <c r="P201" s="70">
        <f t="shared" si="53"/>
        <v>140.28</v>
      </c>
    </row>
    <row r="202" spans="2:55" s="70" customFormat="1" ht="11.25" customHeight="1" x14ac:dyDescent="0.2">
      <c r="H202" s="77">
        <f>H91*SUM(H183:H185)</f>
        <v>20.065999999999999</v>
      </c>
      <c r="I202" s="70">
        <f t="shared" ref="I202:P202" si="54">I91*SUM(I183:I185)</f>
        <v>16.116</v>
      </c>
      <c r="J202" s="70">
        <f t="shared" si="54"/>
        <v>15.8</v>
      </c>
      <c r="K202" s="70">
        <f t="shared" si="54"/>
        <v>18.048000000000002</v>
      </c>
      <c r="L202" s="77">
        <f t="shared" si="54"/>
        <v>5.64</v>
      </c>
      <c r="M202" s="70">
        <f t="shared" si="54"/>
        <v>5.64</v>
      </c>
      <c r="N202" s="70">
        <f t="shared" si="54"/>
        <v>5.64</v>
      </c>
      <c r="O202" s="70">
        <f t="shared" si="54"/>
        <v>5.64</v>
      </c>
      <c r="P202" s="70">
        <f t="shared" si="54"/>
        <v>5.64</v>
      </c>
    </row>
    <row r="203" spans="2:55" s="70" customFormat="1" ht="11.25" customHeight="1" x14ac:dyDescent="0.2">
      <c r="H203" s="77">
        <f>+SUMPRODUCT(H117:H120,H186:H189)</f>
        <v>32.436999999999998</v>
      </c>
      <c r="I203" s="70">
        <f t="shared" ref="I203:P203" si="55">+SUMPRODUCT(I117:I120,I186:I189)</f>
        <v>34.356000000000002</v>
      </c>
      <c r="J203" s="70">
        <f t="shared" si="55"/>
        <v>23.581000000000003</v>
      </c>
      <c r="K203" s="70">
        <f t="shared" si="55"/>
        <v>17.29</v>
      </c>
      <c r="L203" s="77">
        <f t="shared" si="55"/>
        <v>14.61</v>
      </c>
      <c r="M203" s="70">
        <f t="shared" si="55"/>
        <v>14.61</v>
      </c>
      <c r="N203" s="70">
        <f t="shared" si="55"/>
        <v>14.61</v>
      </c>
      <c r="O203" s="70">
        <f t="shared" si="55"/>
        <v>14.61</v>
      </c>
      <c r="P203" s="70">
        <f t="shared" si="55"/>
        <v>14.61</v>
      </c>
    </row>
    <row r="204" spans="2:55" s="70" customFormat="1" ht="11.25" customHeight="1" x14ac:dyDescent="0.2">
      <c r="H204" s="77">
        <f>+H110*H190</f>
        <v>0.98</v>
      </c>
      <c r="I204" s="70">
        <f t="shared" ref="I204:P204" si="56">+I110*I190</f>
        <v>0</v>
      </c>
      <c r="J204" s="70">
        <f t="shared" si="56"/>
        <v>0.98</v>
      </c>
      <c r="K204" s="70">
        <f t="shared" si="56"/>
        <v>0.98</v>
      </c>
      <c r="L204" s="77">
        <f t="shared" si="56"/>
        <v>0</v>
      </c>
      <c r="M204" s="70">
        <f t="shared" si="56"/>
        <v>0</v>
      </c>
      <c r="N204" s="70">
        <f t="shared" si="56"/>
        <v>0</v>
      </c>
      <c r="O204" s="70">
        <f t="shared" si="56"/>
        <v>0</v>
      </c>
      <c r="P204" s="70">
        <f t="shared" si="56"/>
        <v>0</v>
      </c>
    </row>
    <row r="205" spans="2:55" s="70" customFormat="1" ht="11.25" customHeight="1" x14ac:dyDescent="0.2">
      <c r="H205" s="77">
        <f>+H123*H191</f>
        <v>0</v>
      </c>
      <c r="I205" s="70">
        <f t="shared" ref="I205:P205" si="57">+I123*I191</f>
        <v>0</v>
      </c>
      <c r="J205" s="70">
        <f t="shared" si="57"/>
        <v>0</v>
      </c>
      <c r="K205" s="70">
        <f t="shared" si="57"/>
        <v>0</v>
      </c>
      <c r="L205" s="77">
        <f t="shared" si="57"/>
        <v>0</v>
      </c>
      <c r="M205" s="70">
        <f t="shared" si="57"/>
        <v>0</v>
      </c>
      <c r="N205" s="70">
        <f t="shared" si="57"/>
        <v>0</v>
      </c>
      <c r="O205" s="70">
        <f t="shared" si="57"/>
        <v>0</v>
      </c>
      <c r="P205" s="70">
        <f t="shared" si="57"/>
        <v>0</v>
      </c>
    </row>
    <row r="206" spans="2:55" s="70" customFormat="1" ht="11.25" customHeight="1" x14ac:dyDescent="0.2">
      <c r="H206" s="77">
        <f>+H114*H192</f>
        <v>45.089999999999996</v>
      </c>
      <c r="I206" s="70">
        <f t="shared" ref="I206:P206" si="58">+I114*I192</f>
        <v>40.08</v>
      </c>
      <c r="J206" s="70">
        <f t="shared" si="58"/>
        <v>51.769999999999996</v>
      </c>
      <c r="K206" s="70">
        <f t="shared" si="58"/>
        <v>50.099999999999994</v>
      </c>
      <c r="L206" s="77">
        <f t="shared" si="58"/>
        <v>50.099999999999994</v>
      </c>
      <c r="M206" s="70">
        <f t="shared" si="58"/>
        <v>50.099999999999994</v>
      </c>
      <c r="N206" s="70">
        <f t="shared" si="58"/>
        <v>50.099999999999994</v>
      </c>
      <c r="O206" s="70">
        <f t="shared" si="58"/>
        <v>50.099999999999994</v>
      </c>
      <c r="P206" s="70">
        <f t="shared" si="58"/>
        <v>50.099999999999994</v>
      </c>
    </row>
    <row r="207" spans="2:55" s="70" customFormat="1" ht="11.25" customHeight="1" x14ac:dyDescent="0.2">
      <c r="H207" s="77">
        <f>+H126*H193</f>
        <v>0</v>
      </c>
      <c r="I207" s="70">
        <f t="shared" ref="I207:P207" si="59">+I126*I193</f>
        <v>0</v>
      </c>
      <c r="J207" s="70">
        <f t="shared" si="59"/>
        <v>0</v>
      </c>
      <c r="K207" s="70">
        <f t="shared" si="59"/>
        <v>0</v>
      </c>
      <c r="L207" s="77">
        <f t="shared" si="59"/>
        <v>0</v>
      </c>
      <c r="M207" s="70">
        <f t="shared" si="59"/>
        <v>0</v>
      </c>
      <c r="N207" s="70">
        <f t="shared" si="59"/>
        <v>0</v>
      </c>
      <c r="O207" s="70">
        <f t="shared" si="59"/>
        <v>0</v>
      </c>
      <c r="P207" s="70">
        <f t="shared" si="59"/>
        <v>0</v>
      </c>
    </row>
    <row r="208" spans="2:55" s="70" customFormat="1" ht="11.25" customHeight="1" x14ac:dyDescent="0.2">
      <c r="H208" s="77">
        <f>+H194*[4]POP!H130</f>
        <v>109.59671302149178</v>
      </c>
      <c r="I208" s="70">
        <f>+I194*[4]POP!I130</f>
        <v>90.385837126960041</v>
      </c>
      <c r="J208" s="70">
        <f>+J194*[4]POP!J130</f>
        <v>85.600097494394063</v>
      </c>
      <c r="K208" s="70">
        <f>+K194*[4]POP!K130</f>
        <v>102.25577031337961</v>
      </c>
      <c r="L208" s="77">
        <f>+L194*[4]POP!L130</f>
        <v>45.923250140739349</v>
      </c>
      <c r="M208" s="70">
        <f>+M194*[4]POP!M130</f>
        <v>92.29805633006022</v>
      </c>
      <c r="N208" s="70">
        <f>+N194*[4]POP!N130</f>
        <v>90.934045645379527</v>
      </c>
      <c r="O208" s="70">
        <f>+O194*[4]POP!O130</f>
        <v>89.590192754068511</v>
      </c>
      <c r="P208" s="70">
        <f>+P194*[4]POP!P130</f>
        <v>88.266199757702992</v>
      </c>
    </row>
    <row r="209" spans="8:16" s="70" customFormat="1" ht="11.25" customHeight="1" x14ac:dyDescent="0.2">
      <c r="H209" s="70">
        <f>+[4]POP!H195*[4]POP!H132</f>
        <v>23.879582806573957</v>
      </c>
      <c r="I209" s="70">
        <f>+[4]POP!I195*[4]POP!I132</f>
        <v>20.382397572078908</v>
      </c>
      <c r="J209" s="70">
        <f>+[4]POP!J195*[4]POP!J132</f>
        <v>26.055474310227162</v>
      </c>
      <c r="K209" s="70">
        <f>+[4]POP!K195*[4]POP!K132</f>
        <v>24.922124225933569</v>
      </c>
      <c r="L209" s="70">
        <f>+[4]POP!L195*[4]POP!L132</f>
        <v>25.044052426647529</v>
      </c>
      <c r="M209" s="70">
        <f>+[4]POP!M195*[4]POP!M132</f>
        <v>25.290306629466087</v>
      </c>
      <c r="N209" s="70">
        <f>+[4]POP!N195*[4]POP!N132</f>
        <v>24.916558255631614</v>
      </c>
      <c r="O209" s="70">
        <f>+[4]POP!O195*[4]POP!O132</f>
        <v>24.54833325677992</v>
      </c>
      <c r="P209" s="70">
        <f>+[4]POP!P195*[4]POP!P132</f>
        <v>24.185550006679726</v>
      </c>
    </row>
    <row r="210" spans="8:16" s="70" customFormat="1" ht="11.25" customHeight="1" x14ac:dyDescent="0.2"/>
    <row r="211" spans="8:16" s="70" customFormat="1" ht="11.25" customHeight="1" x14ac:dyDescent="0.2"/>
    <row r="212" spans="8:16" s="70" customFormat="1" ht="11.25" customHeight="1" x14ac:dyDescent="0.2"/>
    <row r="213" spans="8:16" s="70" customFormat="1" ht="11.25" customHeight="1" x14ac:dyDescent="0.2"/>
    <row r="214" spans="8:16" s="70" customFormat="1" ht="11.25" customHeight="1" x14ac:dyDescent="0.2"/>
    <row r="215" spans="8:16" s="70" customFormat="1" ht="11.25" customHeight="1" x14ac:dyDescent="0.2"/>
    <row r="216" spans="8:16" s="70" customFormat="1" ht="11.25" customHeight="1" x14ac:dyDescent="0.2"/>
    <row r="217" spans="8:16" s="70" customFormat="1" ht="11.25" customHeight="1" x14ac:dyDescent="0.2"/>
    <row r="218" spans="8:16" s="70" customFormat="1" ht="11.25" customHeight="1" x14ac:dyDescent="0.2"/>
    <row r="219" spans="8:16" s="70" customFormat="1" ht="11.25" customHeight="1" x14ac:dyDescent="0.2"/>
    <row r="220" spans="8:16" s="70" customFormat="1" ht="11.25" customHeight="1" x14ac:dyDescent="0.2"/>
    <row r="221" spans="8:16" s="70" customFormat="1" ht="11.25" customHeight="1" x14ac:dyDescent="0.2"/>
    <row r="222" spans="8:16" s="70" customFormat="1" ht="11.25" customHeight="1" x14ac:dyDescent="0.2"/>
    <row r="223" spans="8:16" s="70" customFormat="1" ht="11.25" customHeight="1" x14ac:dyDescent="0.2"/>
    <row r="224" spans="8:16" s="70" customFormat="1" ht="11.25" customHeight="1" x14ac:dyDescent="0.2"/>
    <row r="225" spans="1:55" s="70" customFormat="1" ht="11.25" customHeight="1" x14ac:dyDescent="0.2"/>
    <row r="226" spans="1:55" x14ac:dyDescent="0.25">
      <c r="A226" s="70"/>
      <c r="B226" s="70"/>
      <c r="C226" s="70"/>
      <c r="D226" s="70"/>
      <c r="E226" s="70"/>
      <c r="F226" s="70"/>
      <c r="G226" s="70"/>
      <c r="H226" s="70"/>
      <c r="I226" s="70"/>
      <c r="J226" s="70"/>
      <c r="K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row>
    <row r="227" spans="1:55" x14ac:dyDescent="0.25">
      <c r="A227" s="70"/>
      <c r="B227" s="70"/>
      <c r="C227" s="70"/>
      <c r="D227" s="70"/>
      <c r="E227" s="70"/>
      <c r="F227" s="70"/>
      <c r="G227" s="70"/>
      <c r="H227" s="70"/>
      <c r="I227" s="70"/>
      <c r="J227" s="70"/>
      <c r="K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row>
    <row r="228" spans="1:55" x14ac:dyDescent="0.25">
      <c r="A228" s="70"/>
      <c r="B228" s="70"/>
      <c r="C228" s="70"/>
      <c r="D228" s="70"/>
      <c r="E228" s="70"/>
      <c r="F228" s="70"/>
      <c r="G228" s="70"/>
      <c r="H228" s="70"/>
      <c r="I228" s="70"/>
      <c r="J228" s="70"/>
      <c r="K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row>
    <row r="229" spans="1:55" x14ac:dyDescent="0.25">
      <c r="A229" s="70"/>
      <c r="B229" s="70"/>
      <c r="C229" s="70"/>
      <c r="D229" s="70"/>
      <c r="E229" s="70"/>
      <c r="F229" s="70"/>
      <c r="G229" s="70"/>
      <c r="H229" s="70"/>
      <c r="I229" s="70"/>
      <c r="J229" s="70"/>
      <c r="K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row>
    <row r="230" spans="1:55" x14ac:dyDescent="0.25">
      <c r="A230" s="70"/>
      <c r="B230" s="70"/>
      <c r="C230" s="70"/>
      <c r="D230" s="70"/>
      <c r="E230" s="70"/>
      <c r="F230" s="70"/>
      <c r="G230" s="70"/>
      <c r="H230" s="70"/>
      <c r="I230" s="70"/>
      <c r="J230" s="70"/>
      <c r="K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row>
    <row r="231" spans="1:55" x14ac:dyDescent="0.25">
      <c r="A231" s="70"/>
      <c r="B231" s="70"/>
      <c r="C231" s="70"/>
      <c r="D231" s="70"/>
      <c r="E231" s="70"/>
      <c r="F231" s="70"/>
      <c r="G231" s="70"/>
      <c r="H231" s="70"/>
      <c r="I231" s="70"/>
      <c r="J231" s="70"/>
      <c r="K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row>
    <row r="232" spans="1:55" x14ac:dyDescent="0.25">
      <c r="A232" s="70"/>
      <c r="B232" s="70"/>
      <c r="C232" s="70"/>
      <c r="D232" s="70"/>
      <c r="E232" s="70"/>
      <c r="F232" s="70"/>
      <c r="G232" s="70"/>
      <c r="H232" s="70"/>
      <c r="I232" s="70"/>
      <c r="J232" s="70"/>
      <c r="K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row>
    <row r="233" spans="1:55" x14ac:dyDescent="0.25">
      <c r="A233" s="70"/>
      <c r="B233" s="70"/>
      <c r="C233" s="70"/>
      <c r="D233" s="70"/>
      <c r="E233" s="70"/>
      <c r="F233" s="70"/>
      <c r="G233" s="70"/>
      <c r="H233" s="70"/>
      <c r="I233" s="70"/>
      <c r="J233" s="70"/>
      <c r="K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CI185"/>
  <sheetViews>
    <sheetView showGridLines="0" workbookViewId="0">
      <selection activeCell="K117" sqref="K117:K120"/>
    </sheetView>
  </sheetViews>
  <sheetFormatPr defaultColWidth="8.85546875" defaultRowHeight="15" x14ac:dyDescent="0.25"/>
  <cols>
    <col min="1" max="3" width="3.7109375" customWidth="1"/>
    <col min="4" max="4" width="36.7109375" style="96" bestFit="1" customWidth="1"/>
    <col min="5" max="5" width="11.42578125" style="96" bestFit="1" customWidth="1"/>
    <col min="6" max="7" width="9" style="96" bestFit="1" customWidth="1"/>
    <col min="8" max="9" width="9.5703125" style="96" bestFit="1" customWidth="1"/>
    <col min="10" max="11" width="9" style="96" bestFit="1" customWidth="1"/>
    <col min="12" max="12" width="10.140625" style="96" bestFit="1" customWidth="1"/>
    <col min="13" max="13" width="9.85546875" style="101" bestFit="1" customWidth="1"/>
    <col min="14" max="14" width="10.140625" style="96" bestFit="1" customWidth="1"/>
    <col min="15" max="15" width="55.42578125" style="96" hidden="1" customWidth="1"/>
    <col min="16" max="16" width="9.85546875" style="96" bestFit="1" customWidth="1"/>
    <col min="17" max="44" width="9.85546875" bestFit="1" customWidth="1"/>
    <col min="45" max="45" width="9" bestFit="1" customWidth="1"/>
    <col min="46" max="52" width="9.85546875" bestFit="1" customWidth="1"/>
    <col min="53" max="61" width="12.85546875" bestFit="1" customWidth="1"/>
  </cols>
  <sheetData>
    <row r="1" spans="1:87" x14ac:dyDescent="0.25">
      <c r="A1" s="70"/>
      <c r="B1" s="143" t="s">
        <v>127</v>
      </c>
      <c r="C1" s="143"/>
      <c r="D1" s="144"/>
      <c r="E1" s="144"/>
      <c r="F1" s="144"/>
      <c r="G1" s="144"/>
      <c r="H1" s="144"/>
      <c r="I1" s="144">
        <v>4</v>
      </c>
      <c r="J1" s="144">
        <f>I1+1</f>
        <v>5</v>
      </c>
      <c r="K1" s="144">
        <f t="shared" ref="K1" si="0">J1+1</f>
        <v>6</v>
      </c>
      <c r="L1" s="144"/>
      <c r="M1" s="442"/>
      <c r="N1" s="144"/>
      <c r="O1" s="144"/>
      <c r="P1" s="144"/>
      <c r="Q1" s="144"/>
      <c r="R1" s="144"/>
      <c r="S1" s="144"/>
      <c r="T1" s="144"/>
      <c r="U1" s="144">
        <v>1</v>
      </c>
      <c r="V1" s="144">
        <v>2</v>
      </c>
      <c r="W1" s="144">
        <v>3</v>
      </c>
      <c r="X1" s="144">
        <v>4</v>
      </c>
      <c r="Y1" s="144">
        <v>5</v>
      </c>
      <c r="Z1" s="144">
        <v>6</v>
      </c>
      <c r="AA1" s="144" t="e">
        <v>#REF!</v>
      </c>
      <c r="AB1" s="144" t="e">
        <v>#REF!</v>
      </c>
      <c r="AC1" s="144" t="e">
        <v>#REF!</v>
      </c>
      <c r="AD1" s="144" t="e">
        <v>#REF!</v>
      </c>
      <c r="AE1" s="144" t="e">
        <v>#REF!</v>
      </c>
      <c r="AF1" s="144" t="e">
        <v>#REF!</v>
      </c>
      <c r="AG1" s="144" t="e">
        <v>#REF!</v>
      </c>
      <c r="AH1" s="144" t="e">
        <v>#REF!</v>
      </c>
      <c r="AI1" s="144" t="e">
        <v>#REF!</v>
      </c>
      <c r="AJ1" s="144" t="e">
        <v>#REF!</v>
      </c>
      <c r="AK1" s="144" t="e">
        <v>#REF!</v>
      </c>
      <c r="AL1" s="144" t="e">
        <v>#REF!</v>
      </c>
      <c r="AM1" s="144" t="e">
        <v>#REF!</v>
      </c>
      <c r="AN1" s="144" t="e">
        <v>#REF!</v>
      </c>
      <c r="AO1" s="144" t="e">
        <v>#REF!</v>
      </c>
      <c r="AP1" s="144" t="e">
        <v>#REF!</v>
      </c>
      <c r="AQ1" s="144" t="e">
        <v>#REF!</v>
      </c>
      <c r="AR1" s="144" t="e">
        <v>#REF!</v>
      </c>
      <c r="AS1" s="144" t="e">
        <v>#REF!</v>
      </c>
      <c r="AT1" s="144"/>
      <c r="AU1" s="144">
        <v>1</v>
      </c>
      <c r="AV1" s="144"/>
      <c r="AW1" s="143">
        <v>2</v>
      </c>
      <c r="AX1" s="143">
        <v>3</v>
      </c>
    </row>
    <row r="2" spans="1:87" ht="19.5" x14ac:dyDescent="0.4">
      <c r="A2" s="70"/>
      <c r="B2" s="94" t="str">
        <f>"Reporting" &amp; ", v" &amp; TEXT(BudgetVersion, "#.0")</f>
        <v>Reporting, v15.0</v>
      </c>
      <c r="C2" s="94"/>
      <c r="D2" s="443"/>
      <c r="E2" s="443"/>
      <c r="F2" s="443"/>
      <c r="G2" s="443"/>
      <c r="H2" s="443"/>
      <c r="I2" s="71"/>
      <c r="J2" s="71"/>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row>
    <row r="3" spans="1:87" x14ac:dyDescent="0.25">
      <c r="A3" s="70"/>
      <c r="B3" s="95" t="str">
        <f>SchoolName</f>
        <v>Maya Angelou PCS</v>
      </c>
      <c r="C3" s="95"/>
      <c r="D3" s="444"/>
      <c r="E3" s="444"/>
      <c r="F3" s="444"/>
      <c r="G3" s="444"/>
      <c r="H3" s="444"/>
      <c r="I3" s="444"/>
      <c r="J3" s="444"/>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CI3" s="70"/>
    </row>
    <row r="4" spans="1:87" x14ac:dyDescent="0.25">
      <c r="M4" s="96"/>
    </row>
    <row r="6" spans="1:87" x14ac:dyDescent="0.25">
      <c r="L6" s="101"/>
      <c r="N6" s="101"/>
    </row>
    <row r="8" spans="1:87" x14ac:dyDescent="0.25">
      <c r="B8" s="97" t="s">
        <v>279</v>
      </c>
      <c r="C8" s="97"/>
      <c r="D8" s="98"/>
      <c r="E8" s="98" t="s">
        <v>427</v>
      </c>
      <c r="F8" s="98"/>
      <c r="G8" s="98"/>
      <c r="H8" s="98"/>
      <c r="I8" s="98"/>
      <c r="J8" s="98"/>
      <c r="K8" s="98"/>
      <c r="L8" s="98"/>
      <c r="N8" s="98"/>
    </row>
    <row r="9" spans="1:87" x14ac:dyDescent="0.25">
      <c r="B9" s="476"/>
      <c r="C9" s="476"/>
      <c r="D9" s="477" t="s">
        <v>223</v>
      </c>
      <c r="E9" s="477" t="s">
        <v>428</v>
      </c>
      <c r="F9" s="477" t="s">
        <v>429</v>
      </c>
      <c r="G9" s="477" t="s">
        <v>430</v>
      </c>
      <c r="H9" s="477" t="s">
        <v>431</v>
      </c>
      <c r="I9" s="477" t="s">
        <v>432</v>
      </c>
      <c r="J9" s="477" t="s">
        <v>433</v>
      </c>
      <c r="K9" s="477" t="s">
        <v>434</v>
      </c>
      <c r="L9" s="477" t="s">
        <v>435</v>
      </c>
      <c r="N9" s="477" t="s">
        <v>436</v>
      </c>
    </row>
    <row r="10" spans="1:87" x14ac:dyDescent="0.25">
      <c r="B10" s="78" t="s">
        <v>224</v>
      </c>
      <c r="C10" s="78"/>
      <c r="D10" s="71"/>
      <c r="E10" s="71"/>
      <c r="F10" s="71"/>
      <c r="G10" s="71"/>
      <c r="H10" s="71"/>
      <c r="I10" s="71"/>
      <c r="J10" s="71"/>
      <c r="K10" s="71"/>
      <c r="L10" s="71"/>
      <c r="N10" s="71"/>
    </row>
    <row r="11" spans="1:87" x14ac:dyDescent="0.25">
      <c r="B11" s="78"/>
      <c r="C11" s="78" t="s">
        <v>292</v>
      </c>
      <c r="D11" s="71"/>
      <c r="E11" s="71"/>
      <c r="F11" s="71"/>
      <c r="G11" s="71"/>
      <c r="H11" s="71"/>
      <c r="I11" s="71"/>
      <c r="J11" s="71"/>
      <c r="K11" s="71"/>
      <c r="L11" s="71"/>
      <c r="N11" s="71"/>
    </row>
    <row r="12" spans="1:87" x14ac:dyDescent="0.25">
      <c r="B12" s="78"/>
      <c r="C12" s="78"/>
      <c r="D12" s="71" t="s">
        <v>293</v>
      </c>
      <c r="E12" s="71">
        <v>0</v>
      </c>
      <c r="F12" s="71">
        <v>2823329.7792000002</v>
      </c>
      <c r="G12" s="71">
        <v>0</v>
      </c>
      <c r="H12" s="71">
        <v>0</v>
      </c>
      <c r="I12" s="71">
        <v>0</v>
      </c>
      <c r="J12" s="71">
        <v>2352774.8160000001</v>
      </c>
      <c r="K12" s="71">
        <v>0</v>
      </c>
      <c r="L12" s="71">
        <v>5176104.5952000003</v>
      </c>
      <c r="N12" s="71">
        <f>F12+I12+J12</f>
        <v>5176104.5952000003</v>
      </c>
      <c r="O12" s="96" t="s">
        <v>438</v>
      </c>
      <c r="P12" s="96" t="str">
        <f>IF(O12="","",RIGHT(O12,LEN(O12)-3))</f>
        <v>Per Pupil Charter Payments - General Education</v>
      </c>
    </row>
    <row r="13" spans="1:87" x14ac:dyDescent="0.25">
      <c r="B13" s="78"/>
      <c r="C13" s="78"/>
      <c r="D13" s="71" t="s">
        <v>294</v>
      </c>
      <c r="E13" s="71">
        <v>0</v>
      </c>
      <c r="F13" s="71">
        <v>1671341.5174400001</v>
      </c>
      <c r="G13" s="71">
        <v>0</v>
      </c>
      <c r="H13" s="71">
        <v>0</v>
      </c>
      <c r="I13" s="71">
        <v>0</v>
      </c>
      <c r="J13" s="71">
        <v>532642.07640000002</v>
      </c>
      <c r="K13" s="71">
        <v>0</v>
      </c>
      <c r="L13" s="71">
        <v>2203983.5938400002</v>
      </c>
      <c r="N13" s="71">
        <f t="shared" ref="N13:N76" si="1">F13+I13+J13</f>
        <v>2203983.5938400002</v>
      </c>
      <c r="O13" s="96" t="s">
        <v>439</v>
      </c>
      <c r="P13" s="96" t="str">
        <f t="shared" ref="P13:P76" si="2">IF(O13="","",RIGHT(O13,LEN(O13)-3))</f>
        <v>Per Pupil Charter Payments - Categorical Enhancements</v>
      </c>
    </row>
    <row r="14" spans="1:87" x14ac:dyDescent="0.25">
      <c r="B14" s="78"/>
      <c r="C14" s="78"/>
      <c r="D14" s="71" t="s">
        <v>295</v>
      </c>
      <c r="E14" s="71">
        <v>0</v>
      </c>
      <c r="F14" s="71">
        <v>159139.07436000003</v>
      </c>
      <c r="G14" s="71">
        <v>0</v>
      </c>
      <c r="H14" s="71">
        <v>0</v>
      </c>
      <c r="I14" s="71">
        <v>0</v>
      </c>
      <c r="J14" s="71">
        <v>0</v>
      </c>
      <c r="K14" s="71">
        <v>0</v>
      </c>
      <c r="L14" s="71">
        <v>159139.07436000003</v>
      </c>
      <c r="N14" s="71">
        <f t="shared" si="1"/>
        <v>159139.07436000003</v>
      </c>
      <c r="O14" s="96" t="s">
        <v>439</v>
      </c>
      <c r="P14" s="96" t="str">
        <f t="shared" si="2"/>
        <v>Per Pupil Charter Payments - Categorical Enhancements</v>
      </c>
    </row>
    <row r="15" spans="1:87" x14ac:dyDescent="0.25">
      <c r="B15" s="78"/>
      <c r="C15" s="78"/>
      <c r="D15" s="71" t="s">
        <v>296</v>
      </c>
      <c r="E15" s="71">
        <v>0</v>
      </c>
      <c r="F15" s="71">
        <v>545713.04759999993</v>
      </c>
      <c r="G15" s="71">
        <v>0</v>
      </c>
      <c r="H15" s="71">
        <v>0</v>
      </c>
      <c r="I15" s="71">
        <v>0</v>
      </c>
      <c r="J15" s="71">
        <v>0</v>
      </c>
      <c r="K15" s="71">
        <v>0</v>
      </c>
      <c r="L15" s="71">
        <v>545713.04759999993</v>
      </c>
      <c r="N15" s="71">
        <f t="shared" si="1"/>
        <v>545713.04759999993</v>
      </c>
      <c r="O15" s="96" t="s">
        <v>439</v>
      </c>
      <c r="P15" s="96" t="str">
        <f t="shared" si="2"/>
        <v>Per Pupil Charter Payments - Categorical Enhancements</v>
      </c>
    </row>
    <row r="16" spans="1:87" x14ac:dyDescent="0.25">
      <c r="B16" s="78"/>
      <c r="C16" s="78"/>
      <c r="D16" s="71" t="s">
        <v>297</v>
      </c>
      <c r="E16" s="71">
        <v>0</v>
      </c>
      <c r="F16" s="71">
        <v>-68567.923546690901</v>
      </c>
      <c r="G16" s="71">
        <v>0</v>
      </c>
      <c r="H16" s="71">
        <v>0</v>
      </c>
      <c r="I16" s="71">
        <v>0</v>
      </c>
      <c r="J16" s="71">
        <v>-57139.936288909092</v>
      </c>
      <c r="K16" s="71">
        <v>0</v>
      </c>
      <c r="L16" s="71">
        <v>-125707.85983559999</v>
      </c>
      <c r="N16" s="71">
        <f t="shared" si="1"/>
        <v>-125707.85983559999</v>
      </c>
      <c r="O16" s="96" t="s">
        <v>438</v>
      </c>
      <c r="P16" s="96" t="str">
        <f t="shared" si="2"/>
        <v>Per Pupil Charter Payments - General Education</v>
      </c>
    </row>
    <row r="17" spans="2:16" x14ac:dyDescent="0.25">
      <c r="B17" s="78"/>
      <c r="C17" s="78"/>
      <c r="D17" s="71" t="s">
        <v>298</v>
      </c>
      <c r="E17" s="71">
        <v>0</v>
      </c>
      <c r="F17" s="71">
        <v>500217.9</v>
      </c>
      <c r="G17" s="71">
        <v>0</v>
      </c>
      <c r="H17" s="71">
        <v>0</v>
      </c>
      <c r="I17" s="71">
        <v>0</v>
      </c>
      <c r="J17" s="71">
        <v>500217.9</v>
      </c>
      <c r="K17" s="71">
        <v>0</v>
      </c>
      <c r="L17" s="71">
        <v>1000435.8</v>
      </c>
      <c r="N17" s="71">
        <f t="shared" si="1"/>
        <v>1000435.8</v>
      </c>
      <c r="O17" s="96" t="s">
        <v>440</v>
      </c>
      <c r="P17" s="96" t="str">
        <f t="shared" si="2"/>
        <v>Per Pupil Facilities Allowance</v>
      </c>
    </row>
    <row r="18" spans="2:16" x14ac:dyDescent="0.25">
      <c r="B18" s="78"/>
      <c r="C18" s="78"/>
      <c r="D18" s="71" t="s">
        <v>299</v>
      </c>
      <c r="E18" s="71">
        <v>0</v>
      </c>
      <c r="F18" s="71">
        <v>272791.74</v>
      </c>
      <c r="G18" s="71">
        <v>0</v>
      </c>
      <c r="H18" s="71">
        <v>0</v>
      </c>
      <c r="I18" s="71">
        <v>0</v>
      </c>
      <c r="J18" s="71">
        <v>0</v>
      </c>
      <c r="K18" s="71">
        <v>0</v>
      </c>
      <c r="L18" s="71">
        <v>272791.74</v>
      </c>
      <c r="N18" s="71">
        <f t="shared" si="1"/>
        <v>272791.74</v>
      </c>
      <c r="O18" s="96" t="s">
        <v>440</v>
      </c>
      <c r="P18" s="96" t="str">
        <f t="shared" si="2"/>
        <v>Per Pupil Facilities Allowance</v>
      </c>
    </row>
    <row r="19" spans="2:16" x14ac:dyDescent="0.25">
      <c r="B19" s="78"/>
      <c r="C19" s="78"/>
      <c r="D19" s="71" t="s">
        <v>300</v>
      </c>
      <c r="E19" s="71">
        <v>0</v>
      </c>
      <c r="F19" s="71">
        <v>67000</v>
      </c>
      <c r="G19" s="71">
        <v>0</v>
      </c>
      <c r="H19" s="71">
        <v>0</v>
      </c>
      <c r="I19" s="71">
        <v>0</v>
      </c>
      <c r="J19" s="71">
        <v>0</v>
      </c>
      <c r="K19" s="71">
        <v>0</v>
      </c>
      <c r="L19" s="71">
        <v>67000</v>
      </c>
      <c r="N19" s="71">
        <f t="shared" si="1"/>
        <v>67000</v>
      </c>
      <c r="O19" s="96" t="s">
        <v>441</v>
      </c>
      <c r="P19" s="96" t="str">
        <f t="shared" si="2"/>
        <v>Other Government Funding/Grants</v>
      </c>
    </row>
    <row r="20" spans="2:16" x14ac:dyDescent="0.25">
      <c r="B20" s="78"/>
      <c r="C20" s="78"/>
      <c r="D20" s="71" t="s">
        <v>301</v>
      </c>
      <c r="E20" s="71">
        <v>0</v>
      </c>
      <c r="F20" s="71">
        <v>797.74200000000008</v>
      </c>
      <c r="G20" s="71">
        <v>3243051</v>
      </c>
      <c r="H20" s="71">
        <v>0</v>
      </c>
      <c r="I20" s="71">
        <v>0</v>
      </c>
      <c r="J20" s="71">
        <v>0</v>
      </c>
      <c r="K20" s="71">
        <v>0</v>
      </c>
      <c r="L20" s="71">
        <v>3243848.7420000001</v>
      </c>
      <c r="N20" s="71">
        <f t="shared" si="1"/>
        <v>797.74200000000008</v>
      </c>
      <c r="O20" s="96" t="s">
        <v>441</v>
      </c>
      <c r="P20" s="96" t="str">
        <f t="shared" si="2"/>
        <v>Other Government Funding/Grants</v>
      </c>
    </row>
    <row r="21" spans="2:16" x14ac:dyDescent="0.25">
      <c r="B21" s="78"/>
      <c r="C21" s="78"/>
      <c r="D21" s="99" t="s">
        <v>302</v>
      </c>
      <c r="E21" s="99">
        <v>0</v>
      </c>
      <c r="F21" s="99">
        <v>5971762.8770533102</v>
      </c>
      <c r="G21" s="99">
        <v>3243051</v>
      </c>
      <c r="H21" s="99">
        <v>0</v>
      </c>
      <c r="I21" s="99">
        <v>0</v>
      </c>
      <c r="J21" s="99">
        <v>3328494.8561110911</v>
      </c>
      <c r="K21" s="99">
        <v>0</v>
      </c>
      <c r="L21" s="99">
        <v>12543308.733164402</v>
      </c>
      <c r="N21" s="99">
        <f t="shared" si="1"/>
        <v>9300257.7331644017</v>
      </c>
      <c r="O21" s="96" t="s">
        <v>442</v>
      </c>
      <c r="P21" s="96" t="str">
        <f t="shared" si="2"/>
        <v/>
      </c>
    </row>
    <row r="22" spans="2:16" x14ac:dyDescent="0.25">
      <c r="B22" s="78"/>
      <c r="C22" s="78" t="s">
        <v>303</v>
      </c>
      <c r="D22" s="71"/>
      <c r="E22" s="71"/>
      <c r="F22" s="71"/>
      <c r="G22" s="71"/>
      <c r="H22" s="71"/>
      <c r="I22" s="71"/>
      <c r="J22" s="71"/>
      <c r="K22" s="71"/>
      <c r="L22" s="71"/>
      <c r="N22" s="71">
        <f t="shared" si="1"/>
        <v>0</v>
      </c>
      <c r="O22" s="96" t="s">
        <v>442</v>
      </c>
      <c r="P22" s="96" t="str">
        <f t="shared" si="2"/>
        <v/>
      </c>
    </row>
    <row r="23" spans="2:16" x14ac:dyDescent="0.25">
      <c r="B23" s="78"/>
      <c r="C23" s="78"/>
      <c r="D23" s="71" t="s">
        <v>304</v>
      </c>
      <c r="E23" s="71">
        <v>0</v>
      </c>
      <c r="F23" s="71">
        <v>144000</v>
      </c>
      <c r="G23" s="71">
        <v>0</v>
      </c>
      <c r="H23" s="71">
        <v>0</v>
      </c>
      <c r="I23" s="71">
        <v>0</v>
      </c>
      <c r="J23" s="71">
        <v>0</v>
      </c>
      <c r="K23" s="71">
        <v>0</v>
      </c>
      <c r="L23" s="71">
        <v>144000</v>
      </c>
      <c r="N23" s="71">
        <f t="shared" si="1"/>
        <v>144000</v>
      </c>
      <c r="O23" s="96" t="s">
        <v>443</v>
      </c>
      <c r="P23" s="96" t="str">
        <f t="shared" si="2"/>
        <v>Federal Funding</v>
      </c>
    </row>
    <row r="24" spans="2:16" x14ac:dyDescent="0.25">
      <c r="B24" s="78"/>
      <c r="C24" s="78"/>
      <c r="D24" s="71" t="s">
        <v>305</v>
      </c>
      <c r="E24" s="71">
        <v>0</v>
      </c>
      <c r="F24" s="71">
        <v>29160</v>
      </c>
      <c r="G24" s="71">
        <v>0</v>
      </c>
      <c r="H24" s="71">
        <v>0</v>
      </c>
      <c r="I24" s="71">
        <v>0</v>
      </c>
      <c r="J24" s="71">
        <v>0</v>
      </c>
      <c r="K24" s="71">
        <v>0</v>
      </c>
      <c r="L24" s="71">
        <v>29160</v>
      </c>
      <c r="N24" s="71">
        <f t="shared" si="1"/>
        <v>29160</v>
      </c>
      <c r="O24" s="96" t="s">
        <v>443</v>
      </c>
      <c r="P24" s="96" t="str">
        <f t="shared" si="2"/>
        <v>Federal Funding</v>
      </c>
    </row>
    <row r="25" spans="2:16" x14ac:dyDescent="0.25">
      <c r="B25" s="78"/>
      <c r="C25" s="78"/>
      <c r="D25" s="71" t="s">
        <v>306</v>
      </c>
      <c r="E25" s="71">
        <v>0</v>
      </c>
      <c r="F25" s="71">
        <v>43689.592760180996</v>
      </c>
      <c r="G25" s="71">
        <v>0</v>
      </c>
      <c r="H25" s="71">
        <v>0</v>
      </c>
      <c r="I25" s="71">
        <v>0</v>
      </c>
      <c r="J25" s="71">
        <v>0</v>
      </c>
      <c r="K25" s="71">
        <v>0</v>
      </c>
      <c r="L25" s="71">
        <v>43689.592760180996</v>
      </c>
      <c r="N25" s="71">
        <f t="shared" si="1"/>
        <v>43689.592760180996</v>
      </c>
      <c r="O25" s="96" t="s">
        <v>443</v>
      </c>
      <c r="P25" s="96" t="str">
        <f t="shared" si="2"/>
        <v>Federal Funding</v>
      </c>
    </row>
    <row r="26" spans="2:16" x14ac:dyDescent="0.25">
      <c r="B26" s="78"/>
      <c r="C26" s="78"/>
      <c r="D26" s="71" t="s">
        <v>307</v>
      </c>
      <c r="E26" s="71">
        <v>0</v>
      </c>
      <c r="F26" s="71">
        <v>10800</v>
      </c>
      <c r="G26" s="71">
        <v>0</v>
      </c>
      <c r="H26" s="71">
        <v>0</v>
      </c>
      <c r="I26" s="71">
        <v>0</v>
      </c>
      <c r="J26" s="71">
        <v>0</v>
      </c>
      <c r="K26" s="71">
        <v>0</v>
      </c>
      <c r="L26" s="71">
        <v>10800</v>
      </c>
      <c r="N26" s="71">
        <f t="shared" si="1"/>
        <v>10800</v>
      </c>
      <c r="O26" s="96" t="s">
        <v>443</v>
      </c>
      <c r="P26" s="96" t="str">
        <f t="shared" si="2"/>
        <v>Federal Funding</v>
      </c>
    </row>
    <row r="27" spans="2:16" x14ac:dyDescent="0.25">
      <c r="B27" s="78"/>
      <c r="C27" s="78"/>
      <c r="D27" s="71" t="s">
        <v>308</v>
      </c>
      <c r="E27" s="71">
        <v>0</v>
      </c>
      <c r="F27" s="71">
        <v>100000</v>
      </c>
      <c r="G27" s="71">
        <v>0</v>
      </c>
      <c r="H27" s="71">
        <v>0</v>
      </c>
      <c r="I27" s="71">
        <v>0</v>
      </c>
      <c r="J27" s="71">
        <v>0</v>
      </c>
      <c r="K27" s="71">
        <v>0</v>
      </c>
      <c r="L27" s="71">
        <v>100000</v>
      </c>
      <c r="N27" s="71">
        <f t="shared" si="1"/>
        <v>100000</v>
      </c>
      <c r="O27" s="96" t="s">
        <v>441</v>
      </c>
      <c r="P27" s="96" t="str">
        <f t="shared" si="2"/>
        <v>Other Government Funding/Grants</v>
      </c>
    </row>
    <row r="28" spans="2:16" x14ac:dyDescent="0.25">
      <c r="B28" s="78"/>
      <c r="C28" s="78"/>
      <c r="D28" s="71" t="s">
        <v>309</v>
      </c>
      <c r="E28" s="71">
        <v>0</v>
      </c>
      <c r="F28" s="71">
        <v>49584.907654275419</v>
      </c>
      <c r="G28" s="71">
        <v>0</v>
      </c>
      <c r="H28" s="71">
        <v>0</v>
      </c>
      <c r="I28" s="71">
        <v>0</v>
      </c>
      <c r="J28" s="71">
        <v>0</v>
      </c>
      <c r="K28" s="71">
        <v>0</v>
      </c>
      <c r="L28" s="71">
        <v>49584.907654275419</v>
      </c>
      <c r="N28" s="71">
        <f t="shared" si="1"/>
        <v>49584.907654275419</v>
      </c>
      <c r="O28" s="96" t="s">
        <v>441</v>
      </c>
      <c r="P28" s="96" t="str">
        <f t="shared" si="2"/>
        <v>Other Government Funding/Grants</v>
      </c>
    </row>
    <row r="29" spans="2:16" x14ac:dyDescent="0.25">
      <c r="B29" s="78"/>
      <c r="C29" s="78"/>
      <c r="D29" s="71" t="s">
        <v>310</v>
      </c>
      <c r="E29" s="71">
        <v>0</v>
      </c>
      <c r="F29" s="71">
        <v>4949.850757372511</v>
      </c>
      <c r="G29" s="71">
        <v>0</v>
      </c>
      <c r="H29" s="71">
        <v>0</v>
      </c>
      <c r="I29" s="71">
        <v>0</v>
      </c>
      <c r="J29" s="71">
        <v>0</v>
      </c>
      <c r="K29" s="71">
        <v>0</v>
      </c>
      <c r="L29" s="71">
        <v>4949.850757372511</v>
      </c>
      <c r="N29" s="71">
        <f t="shared" si="1"/>
        <v>4949.850757372511</v>
      </c>
      <c r="O29" s="96" t="s">
        <v>441</v>
      </c>
      <c r="P29" s="96" t="str">
        <f t="shared" si="2"/>
        <v>Other Government Funding/Grants</v>
      </c>
    </row>
    <row r="30" spans="2:16" x14ac:dyDescent="0.25">
      <c r="B30" s="78"/>
      <c r="C30" s="78"/>
      <c r="D30" s="99" t="s">
        <v>311</v>
      </c>
      <c r="E30" s="99">
        <v>0</v>
      </c>
      <c r="F30" s="99">
        <v>382184.35117182892</v>
      </c>
      <c r="G30" s="99">
        <v>0</v>
      </c>
      <c r="H30" s="99">
        <v>0</v>
      </c>
      <c r="I30" s="99">
        <v>0</v>
      </c>
      <c r="J30" s="99">
        <v>0</v>
      </c>
      <c r="K30" s="99">
        <v>0</v>
      </c>
      <c r="L30" s="99">
        <v>382184.35117182892</v>
      </c>
      <c r="N30" s="99">
        <f t="shared" si="1"/>
        <v>382184.35117182892</v>
      </c>
      <c r="O30" s="96" t="s">
        <v>442</v>
      </c>
      <c r="P30" s="96" t="str">
        <f t="shared" si="2"/>
        <v/>
      </c>
    </row>
    <row r="31" spans="2:16" x14ac:dyDescent="0.25">
      <c r="B31" s="78"/>
      <c r="C31" s="78" t="s">
        <v>3</v>
      </c>
      <c r="D31" s="71"/>
      <c r="E31" s="71"/>
      <c r="F31" s="71"/>
      <c r="G31" s="71"/>
      <c r="H31" s="71"/>
      <c r="I31" s="71"/>
      <c r="J31" s="71"/>
      <c r="K31" s="71"/>
      <c r="L31" s="71"/>
      <c r="N31" s="71">
        <f t="shared" si="1"/>
        <v>0</v>
      </c>
      <c r="O31" s="96" t="s">
        <v>442</v>
      </c>
      <c r="P31" s="96" t="str">
        <f t="shared" si="2"/>
        <v/>
      </c>
    </row>
    <row r="32" spans="2:16" x14ac:dyDescent="0.25">
      <c r="B32" s="78"/>
      <c r="C32" s="78"/>
      <c r="D32" s="71" t="s">
        <v>312</v>
      </c>
      <c r="E32" s="71">
        <v>0</v>
      </c>
      <c r="F32" s="71">
        <v>709090.90909090906</v>
      </c>
      <c r="G32" s="71">
        <v>0</v>
      </c>
      <c r="H32" s="71">
        <v>0</v>
      </c>
      <c r="I32" s="71">
        <v>0</v>
      </c>
      <c r="J32" s="71">
        <v>590909.09090909094</v>
      </c>
      <c r="K32" s="71">
        <v>0</v>
      </c>
      <c r="L32" s="71">
        <v>1300000</v>
      </c>
      <c r="N32" s="71">
        <f t="shared" si="1"/>
        <v>1300000</v>
      </c>
      <c r="O32" s="96" t="s">
        <v>444</v>
      </c>
      <c r="P32" s="96" t="str">
        <f t="shared" si="2"/>
        <v>Private Grants and Donations</v>
      </c>
    </row>
    <row r="33" spans="2:16" x14ac:dyDescent="0.25">
      <c r="B33" s="78"/>
      <c r="C33" s="78"/>
      <c r="D33" s="71" t="s">
        <v>313</v>
      </c>
      <c r="E33" s="71">
        <v>101000</v>
      </c>
      <c r="F33" s="71">
        <v>0</v>
      </c>
      <c r="G33" s="71">
        <v>0</v>
      </c>
      <c r="H33" s="71">
        <v>0</v>
      </c>
      <c r="I33" s="71">
        <v>0</v>
      </c>
      <c r="J33" s="71">
        <v>0</v>
      </c>
      <c r="K33" s="71">
        <v>0</v>
      </c>
      <c r="L33" s="71">
        <v>101000</v>
      </c>
      <c r="N33" s="71">
        <f t="shared" si="1"/>
        <v>0</v>
      </c>
      <c r="O33" s="96" t="s">
        <v>444</v>
      </c>
      <c r="P33" s="96" t="str">
        <f t="shared" si="2"/>
        <v>Private Grants and Donations</v>
      </c>
    </row>
    <row r="34" spans="2:16" x14ac:dyDescent="0.25">
      <c r="B34" s="78"/>
      <c r="C34" s="78"/>
      <c r="D34" s="71" t="s">
        <v>314</v>
      </c>
      <c r="E34" s="71">
        <v>20000</v>
      </c>
      <c r="F34" s="71">
        <v>0</v>
      </c>
      <c r="G34" s="71">
        <v>0</v>
      </c>
      <c r="H34" s="71">
        <v>0</v>
      </c>
      <c r="I34" s="71">
        <v>0</v>
      </c>
      <c r="J34" s="71">
        <v>0</v>
      </c>
      <c r="K34" s="71">
        <v>0</v>
      </c>
      <c r="L34" s="71">
        <v>20000</v>
      </c>
      <c r="N34" s="71">
        <f t="shared" si="1"/>
        <v>0</v>
      </c>
      <c r="O34" s="96" t="s">
        <v>444</v>
      </c>
      <c r="P34" s="96" t="str">
        <f t="shared" si="2"/>
        <v>Private Grants and Donations</v>
      </c>
    </row>
    <row r="35" spans="2:16" x14ac:dyDescent="0.25">
      <c r="B35" s="78"/>
      <c r="C35" s="78"/>
      <c r="D35" s="71" t="s">
        <v>315</v>
      </c>
      <c r="E35" s="71">
        <v>30000</v>
      </c>
      <c r="F35" s="71">
        <v>0</v>
      </c>
      <c r="G35" s="71">
        <v>0</v>
      </c>
      <c r="H35" s="71">
        <v>0</v>
      </c>
      <c r="I35" s="71">
        <v>0</v>
      </c>
      <c r="J35" s="71">
        <v>0</v>
      </c>
      <c r="K35" s="71">
        <v>0</v>
      </c>
      <c r="L35" s="71">
        <v>30000</v>
      </c>
      <c r="N35" s="71">
        <f t="shared" si="1"/>
        <v>0</v>
      </c>
      <c r="O35" s="96" t="s">
        <v>444</v>
      </c>
      <c r="P35" s="96" t="str">
        <f t="shared" si="2"/>
        <v>Private Grants and Donations</v>
      </c>
    </row>
    <row r="36" spans="2:16" x14ac:dyDescent="0.25">
      <c r="B36" s="78"/>
      <c r="C36" s="78"/>
      <c r="D36" s="99" t="s">
        <v>316</v>
      </c>
      <c r="E36" s="99">
        <v>151000</v>
      </c>
      <c r="F36" s="99">
        <v>709090.90909090906</v>
      </c>
      <c r="G36" s="99">
        <v>0</v>
      </c>
      <c r="H36" s="99">
        <v>0</v>
      </c>
      <c r="I36" s="99">
        <v>0</v>
      </c>
      <c r="J36" s="99">
        <v>590909.09090909094</v>
      </c>
      <c r="K36" s="99">
        <v>0</v>
      </c>
      <c r="L36" s="99">
        <v>1451000</v>
      </c>
      <c r="N36" s="99">
        <f t="shared" si="1"/>
        <v>1300000</v>
      </c>
      <c r="O36" s="96" t="s">
        <v>442</v>
      </c>
      <c r="P36" s="96" t="str">
        <f t="shared" si="2"/>
        <v/>
      </c>
    </row>
    <row r="37" spans="2:16" x14ac:dyDescent="0.25">
      <c r="B37" s="78"/>
      <c r="C37" s="78" t="s">
        <v>317</v>
      </c>
      <c r="D37" s="71"/>
      <c r="E37" s="71"/>
      <c r="F37" s="71"/>
      <c r="G37" s="71"/>
      <c r="H37" s="71"/>
      <c r="I37" s="71"/>
      <c r="J37" s="71"/>
      <c r="K37" s="71"/>
      <c r="L37" s="71"/>
      <c r="N37" s="71">
        <f t="shared" si="1"/>
        <v>0</v>
      </c>
      <c r="O37" s="96" t="s">
        <v>442</v>
      </c>
      <c r="P37" s="96" t="str">
        <f t="shared" si="2"/>
        <v/>
      </c>
    </row>
    <row r="38" spans="2:16" x14ac:dyDescent="0.25">
      <c r="B38" s="78"/>
      <c r="C38" s="78"/>
      <c r="D38" s="71" t="s">
        <v>318</v>
      </c>
      <c r="E38" s="71">
        <v>0</v>
      </c>
      <c r="F38" s="71">
        <v>0</v>
      </c>
      <c r="G38" s="71">
        <v>0</v>
      </c>
      <c r="H38" s="71">
        <v>0</v>
      </c>
      <c r="I38" s="71">
        <v>92.472527472527474</v>
      </c>
      <c r="J38" s="71">
        <v>0</v>
      </c>
      <c r="K38" s="71">
        <v>0</v>
      </c>
      <c r="L38" s="71">
        <v>92.472527472527474</v>
      </c>
      <c r="N38" s="71">
        <f t="shared" si="1"/>
        <v>92.472527472527474</v>
      </c>
      <c r="O38" s="96" t="s">
        <v>445</v>
      </c>
      <c r="P38" s="96" t="str">
        <f t="shared" si="2"/>
        <v>Activity Fees</v>
      </c>
    </row>
    <row r="39" spans="2:16" x14ac:dyDescent="0.25">
      <c r="B39" s="78"/>
      <c r="C39" s="78"/>
      <c r="D39" s="71" t="s">
        <v>319</v>
      </c>
      <c r="E39" s="71">
        <v>0</v>
      </c>
      <c r="F39" s="71">
        <v>0</v>
      </c>
      <c r="G39" s="71">
        <v>0</v>
      </c>
      <c r="H39" s="71">
        <v>0</v>
      </c>
      <c r="I39" s="71">
        <v>1345.4752747252749</v>
      </c>
      <c r="J39" s="71">
        <v>0</v>
      </c>
      <c r="K39" s="71">
        <v>0</v>
      </c>
      <c r="L39" s="71">
        <v>1345.4752747252749</v>
      </c>
      <c r="N39" s="71">
        <f t="shared" si="1"/>
        <v>1345.4752747252749</v>
      </c>
      <c r="O39" s="96" t="s">
        <v>446</v>
      </c>
      <c r="P39" s="96" t="str">
        <f t="shared" si="2"/>
        <v>Other Income</v>
      </c>
    </row>
    <row r="40" spans="2:16" x14ac:dyDescent="0.25">
      <c r="B40" s="78"/>
      <c r="C40" s="78"/>
      <c r="D40" s="71" t="s">
        <v>320</v>
      </c>
      <c r="E40" s="71">
        <v>0</v>
      </c>
      <c r="F40" s="71">
        <v>0</v>
      </c>
      <c r="G40" s="71">
        <v>0</v>
      </c>
      <c r="H40" s="71">
        <v>0</v>
      </c>
      <c r="I40" s="71">
        <v>6154.3518626373625</v>
      </c>
      <c r="J40" s="71">
        <v>0</v>
      </c>
      <c r="K40" s="71">
        <v>0</v>
      </c>
      <c r="L40" s="71">
        <v>6154.3518626373625</v>
      </c>
      <c r="N40" s="71">
        <f t="shared" si="1"/>
        <v>6154.3518626373625</v>
      </c>
      <c r="O40" s="96" t="s">
        <v>446</v>
      </c>
      <c r="P40" s="96" t="str">
        <f t="shared" si="2"/>
        <v>Other Income</v>
      </c>
    </row>
    <row r="41" spans="2:16" x14ac:dyDescent="0.25">
      <c r="B41" s="78"/>
      <c r="C41" s="78"/>
      <c r="D41" s="71" t="s">
        <v>321</v>
      </c>
      <c r="E41" s="71">
        <v>0</v>
      </c>
      <c r="F41" s="71">
        <v>0</v>
      </c>
      <c r="G41" s="71">
        <v>0</v>
      </c>
      <c r="H41" s="71">
        <v>0</v>
      </c>
      <c r="I41" s="71">
        <v>40000</v>
      </c>
      <c r="J41" s="71">
        <v>0</v>
      </c>
      <c r="K41" s="71">
        <v>0</v>
      </c>
      <c r="L41" s="71">
        <v>40000</v>
      </c>
      <c r="N41" s="71">
        <f t="shared" si="1"/>
        <v>40000</v>
      </c>
      <c r="O41" s="96" t="s">
        <v>446</v>
      </c>
      <c r="P41" s="96" t="str">
        <f t="shared" si="2"/>
        <v>Other Income</v>
      </c>
    </row>
    <row r="42" spans="2:16" x14ac:dyDescent="0.25">
      <c r="B42" s="78"/>
      <c r="C42" s="78"/>
      <c r="D42" s="71" t="s">
        <v>322</v>
      </c>
      <c r="E42" s="71">
        <v>0</v>
      </c>
      <c r="F42" s="71">
        <v>0</v>
      </c>
      <c r="G42" s="71">
        <v>0</v>
      </c>
      <c r="H42" s="71">
        <v>0</v>
      </c>
      <c r="I42" s="71">
        <v>2504.211527472527</v>
      </c>
      <c r="J42" s="71">
        <v>0</v>
      </c>
      <c r="K42" s="71">
        <v>0</v>
      </c>
      <c r="L42" s="71">
        <v>2504.211527472527</v>
      </c>
      <c r="N42" s="71">
        <f t="shared" si="1"/>
        <v>2504.211527472527</v>
      </c>
      <c r="O42" s="96" t="s">
        <v>446</v>
      </c>
      <c r="P42" s="96" t="str">
        <f t="shared" si="2"/>
        <v>Other Income</v>
      </c>
    </row>
    <row r="43" spans="2:16" x14ac:dyDescent="0.25">
      <c r="B43" s="78"/>
      <c r="C43" s="78"/>
      <c r="D43" s="71" t="s">
        <v>323</v>
      </c>
      <c r="E43" s="71">
        <v>0</v>
      </c>
      <c r="F43" s="71">
        <v>0</v>
      </c>
      <c r="G43" s="71">
        <v>0</v>
      </c>
      <c r="H43" s="71">
        <v>0</v>
      </c>
      <c r="I43" s="71">
        <v>7564.2157582417594</v>
      </c>
      <c r="J43" s="71">
        <v>0</v>
      </c>
      <c r="K43" s="71">
        <v>0</v>
      </c>
      <c r="L43" s="71">
        <v>7564.2157582417594</v>
      </c>
      <c r="N43" s="71">
        <f t="shared" si="1"/>
        <v>7564.2157582417594</v>
      </c>
      <c r="O43" s="96" t="s">
        <v>446</v>
      </c>
      <c r="P43" s="96" t="str">
        <f t="shared" si="2"/>
        <v>Other Income</v>
      </c>
    </row>
    <row r="44" spans="2:16" x14ac:dyDescent="0.25">
      <c r="B44" s="78"/>
      <c r="C44" s="78"/>
      <c r="D44" s="71" t="s">
        <v>324</v>
      </c>
      <c r="E44" s="71">
        <v>0</v>
      </c>
      <c r="F44" s="71">
        <v>0</v>
      </c>
      <c r="G44" s="71">
        <v>0</v>
      </c>
      <c r="H44" s="71">
        <v>0</v>
      </c>
      <c r="I44" s="71">
        <v>50000</v>
      </c>
      <c r="J44" s="71">
        <v>0</v>
      </c>
      <c r="K44" s="71">
        <v>0</v>
      </c>
      <c r="L44" s="71">
        <v>50000</v>
      </c>
      <c r="N44" s="71">
        <f t="shared" si="1"/>
        <v>50000</v>
      </c>
      <c r="O44" s="96" t="s">
        <v>446</v>
      </c>
      <c r="P44" s="96" t="str">
        <f t="shared" si="2"/>
        <v>Other Income</v>
      </c>
    </row>
    <row r="45" spans="2:16" x14ac:dyDescent="0.25">
      <c r="B45" s="78"/>
      <c r="C45" s="78"/>
      <c r="D45" s="71" t="s">
        <v>325</v>
      </c>
      <c r="E45" s="71">
        <v>0</v>
      </c>
      <c r="F45" s="71">
        <v>0</v>
      </c>
      <c r="G45" s="71">
        <v>0</v>
      </c>
      <c r="H45" s="71">
        <v>0</v>
      </c>
      <c r="I45" s="71">
        <v>220815</v>
      </c>
      <c r="J45" s="71">
        <v>0</v>
      </c>
      <c r="K45" s="71">
        <v>0</v>
      </c>
      <c r="L45" s="71">
        <v>220815</v>
      </c>
      <c r="N45" s="71">
        <f t="shared" si="1"/>
        <v>220815</v>
      </c>
      <c r="O45" s="96" t="s">
        <v>446</v>
      </c>
      <c r="P45" s="96" t="str">
        <f t="shared" si="2"/>
        <v>Other Income</v>
      </c>
    </row>
    <row r="46" spans="2:16" x14ac:dyDescent="0.25">
      <c r="B46" s="78"/>
      <c r="C46" s="78"/>
      <c r="D46" s="99" t="s">
        <v>326</v>
      </c>
      <c r="E46" s="99">
        <v>0</v>
      </c>
      <c r="F46" s="99">
        <v>0</v>
      </c>
      <c r="G46" s="99">
        <v>0</v>
      </c>
      <c r="H46" s="99">
        <v>0</v>
      </c>
      <c r="I46" s="99">
        <v>328475.72695054946</v>
      </c>
      <c r="J46" s="99">
        <v>0</v>
      </c>
      <c r="K46" s="99">
        <v>0</v>
      </c>
      <c r="L46" s="99">
        <v>328475.72695054946</v>
      </c>
      <c r="N46" s="99">
        <f t="shared" si="1"/>
        <v>328475.72695054946</v>
      </c>
      <c r="O46" s="96" t="s">
        <v>442</v>
      </c>
      <c r="P46" s="96" t="str">
        <f t="shared" si="2"/>
        <v/>
      </c>
    </row>
    <row r="47" spans="2:16" x14ac:dyDescent="0.25">
      <c r="B47" s="78"/>
      <c r="C47" s="78" t="s">
        <v>327</v>
      </c>
      <c r="D47" s="71"/>
      <c r="E47" s="71"/>
      <c r="F47" s="71"/>
      <c r="G47" s="71"/>
      <c r="H47" s="71"/>
      <c r="I47" s="71"/>
      <c r="J47" s="71"/>
      <c r="K47" s="71"/>
      <c r="L47" s="71"/>
      <c r="N47" s="71">
        <f t="shared" si="1"/>
        <v>0</v>
      </c>
      <c r="O47" s="96" t="s">
        <v>442</v>
      </c>
      <c r="P47" s="96" t="str">
        <f t="shared" si="2"/>
        <v/>
      </c>
    </row>
    <row r="48" spans="2:16" x14ac:dyDescent="0.25">
      <c r="B48" s="78"/>
      <c r="C48" s="78"/>
      <c r="D48" s="71" t="s">
        <v>328</v>
      </c>
      <c r="E48" s="71">
        <v>0</v>
      </c>
      <c r="F48" s="71">
        <v>0</v>
      </c>
      <c r="G48" s="71">
        <v>0</v>
      </c>
      <c r="H48" s="71">
        <v>0</v>
      </c>
      <c r="I48" s="71">
        <v>44154.114740728022</v>
      </c>
      <c r="J48" s="71">
        <v>0</v>
      </c>
      <c r="K48" s="71">
        <v>0</v>
      </c>
      <c r="L48" s="71">
        <v>44154.114740728022</v>
      </c>
      <c r="N48" s="71">
        <f t="shared" si="1"/>
        <v>44154.114740728022</v>
      </c>
      <c r="O48" s="96" t="s">
        <v>447</v>
      </c>
      <c r="P48" s="96" t="str">
        <f t="shared" si="2"/>
        <v>In-kind revenue</v>
      </c>
    </row>
    <row r="49" spans="2:16" x14ac:dyDescent="0.25">
      <c r="B49" s="78"/>
      <c r="C49" s="78"/>
      <c r="D49" s="99" t="s">
        <v>329</v>
      </c>
      <c r="E49" s="99">
        <v>0</v>
      </c>
      <c r="F49" s="99">
        <v>0</v>
      </c>
      <c r="G49" s="99">
        <v>0</v>
      </c>
      <c r="H49" s="99">
        <v>0</v>
      </c>
      <c r="I49" s="99">
        <v>44154.114740728022</v>
      </c>
      <c r="J49" s="99">
        <v>0</v>
      </c>
      <c r="K49" s="99">
        <v>0</v>
      </c>
      <c r="L49" s="99">
        <v>44154.114740728022</v>
      </c>
      <c r="N49" s="99">
        <f t="shared" si="1"/>
        <v>44154.114740728022</v>
      </c>
      <c r="O49" s="96" t="s">
        <v>442</v>
      </c>
      <c r="P49" s="96" t="str">
        <f t="shared" si="2"/>
        <v/>
      </c>
    </row>
    <row r="50" spans="2:16" x14ac:dyDescent="0.25">
      <c r="B50" s="78"/>
      <c r="C50" s="100" t="s">
        <v>225</v>
      </c>
      <c r="D50" s="99"/>
      <c r="E50" s="99">
        <v>151000</v>
      </c>
      <c r="F50" s="99">
        <v>7063038.1373160481</v>
      </c>
      <c r="G50" s="99">
        <v>3243051</v>
      </c>
      <c r="H50" s="99">
        <v>0</v>
      </c>
      <c r="I50" s="99">
        <v>372629.84169127746</v>
      </c>
      <c r="J50" s="99">
        <v>3919403.9470201819</v>
      </c>
      <c r="K50" s="99">
        <v>0</v>
      </c>
      <c r="L50" s="99">
        <v>14749122.926027507</v>
      </c>
      <c r="N50" s="99">
        <f t="shared" si="1"/>
        <v>11355071.926027508</v>
      </c>
      <c r="O50" s="96" t="s">
        <v>442</v>
      </c>
      <c r="P50" s="96" t="str">
        <f t="shared" si="2"/>
        <v/>
      </c>
    </row>
    <row r="51" spans="2:16" x14ac:dyDescent="0.25">
      <c r="B51" s="78" t="s">
        <v>226</v>
      </c>
      <c r="C51" s="78"/>
      <c r="D51" s="71"/>
      <c r="E51" s="71"/>
      <c r="F51" s="71"/>
      <c r="G51" s="71"/>
      <c r="H51" s="71"/>
      <c r="I51" s="71"/>
      <c r="J51" s="71"/>
      <c r="K51" s="71"/>
      <c r="L51" s="71"/>
      <c r="N51" s="71">
        <f t="shared" si="1"/>
        <v>0</v>
      </c>
      <c r="O51" s="96" t="s">
        <v>442</v>
      </c>
      <c r="P51" s="96" t="str">
        <f t="shared" si="2"/>
        <v/>
      </c>
    </row>
    <row r="52" spans="2:16" x14ac:dyDescent="0.25">
      <c r="B52" s="78"/>
      <c r="C52" s="78" t="s">
        <v>330</v>
      </c>
      <c r="D52" s="71"/>
      <c r="E52" s="71"/>
      <c r="F52" s="71"/>
      <c r="G52" s="71"/>
      <c r="H52" s="71"/>
      <c r="I52" s="71"/>
      <c r="J52" s="71"/>
      <c r="K52" s="71"/>
      <c r="L52" s="71"/>
      <c r="N52" s="71">
        <f t="shared" si="1"/>
        <v>0</v>
      </c>
      <c r="O52" s="96" t="s">
        <v>442</v>
      </c>
      <c r="P52" s="96" t="str">
        <f t="shared" si="2"/>
        <v/>
      </c>
    </row>
    <row r="53" spans="2:16" x14ac:dyDescent="0.25">
      <c r="B53" s="78"/>
      <c r="C53" s="78"/>
      <c r="D53" s="71" t="s">
        <v>227</v>
      </c>
      <c r="E53" s="71">
        <v>0</v>
      </c>
      <c r="F53" s="71">
        <v>305825</v>
      </c>
      <c r="G53" s="71">
        <v>110150</v>
      </c>
      <c r="H53" s="71">
        <v>0</v>
      </c>
      <c r="I53" s="71">
        <v>0</v>
      </c>
      <c r="J53" s="71">
        <v>106030</v>
      </c>
      <c r="K53" s="71">
        <v>0</v>
      </c>
      <c r="L53" s="71">
        <v>522005</v>
      </c>
      <c r="N53" s="71">
        <f t="shared" si="1"/>
        <v>411855</v>
      </c>
      <c r="O53" s="96" t="s">
        <v>448</v>
      </c>
      <c r="P53" s="96" t="str">
        <f t="shared" si="2"/>
        <v>Principal/Executive Salary</v>
      </c>
    </row>
    <row r="54" spans="2:16" x14ac:dyDescent="0.25">
      <c r="B54" s="78"/>
      <c r="C54" s="78"/>
      <c r="D54" s="71" t="s">
        <v>228</v>
      </c>
      <c r="E54" s="71">
        <v>0</v>
      </c>
      <c r="F54" s="71">
        <v>643912.5</v>
      </c>
      <c r="G54" s="71">
        <v>424580.92549999995</v>
      </c>
      <c r="H54" s="71">
        <v>0</v>
      </c>
      <c r="I54" s="71">
        <v>0</v>
      </c>
      <c r="J54" s="71">
        <v>158948.226</v>
      </c>
      <c r="K54" s="71">
        <v>0</v>
      </c>
      <c r="L54" s="71">
        <v>1227441.6514999999</v>
      </c>
      <c r="N54" s="71">
        <f t="shared" si="1"/>
        <v>802860.72600000002</v>
      </c>
      <c r="O54" s="96" t="s">
        <v>449</v>
      </c>
      <c r="P54" s="96" t="str">
        <f t="shared" si="2"/>
        <v>Teachers Salaries</v>
      </c>
    </row>
    <row r="55" spans="2:16" x14ac:dyDescent="0.25">
      <c r="B55" s="78"/>
      <c r="C55" s="78"/>
      <c r="D55" s="71" t="s">
        <v>229</v>
      </c>
      <c r="E55" s="71">
        <v>0</v>
      </c>
      <c r="F55" s="71">
        <v>365781.08624999999</v>
      </c>
      <c r="G55" s="71">
        <v>497831.41000000003</v>
      </c>
      <c r="H55" s="71">
        <v>0</v>
      </c>
      <c r="I55" s="71">
        <v>66625</v>
      </c>
      <c r="J55" s="71">
        <v>126228.75</v>
      </c>
      <c r="K55" s="71">
        <v>0</v>
      </c>
      <c r="L55" s="71">
        <v>1056466.2462500001</v>
      </c>
      <c r="N55" s="71">
        <f t="shared" si="1"/>
        <v>558634.83624999993</v>
      </c>
      <c r="O55" s="96" t="s">
        <v>450</v>
      </c>
      <c r="P55" s="96" t="str">
        <f t="shared" si="2"/>
        <v>Special Education Salaries</v>
      </c>
    </row>
    <row r="56" spans="2:16" x14ac:dyDescent="0.25">
      <c r="B56" s="78"/>
      <c r="C56" s="78"/>
      <c r="D56" s="71" t="s">
        <v>231</v>
      </c>
      <c r="E56" s="71">
        <v>0</v>
      </c>
      <c r="F56" s="71">
        <v>255945.08850000001</v>
      </c>
      <c r="G56" s="71">
        <v>59449.999999999993</v>
      </c>
      <c r="H56" s="71">
        <v>0</v>
      </c>
      <c r="I56" s="71">
        <v>0</v>
      </c>
      <c r="J56" s="71">
        <v>0</v>
      </c>
      <c r="K56" s="71">
        <v>0</v>
      </c>
      <c r="L56" s="71">
        <v>315395.08850000001</v>
      </c>
      <c r="N56" s="71">
        <f t="shared" si="1"/>
        <v>255945.08850000001</v>
      </c>
      <c r="O56" s="96" t="s">
        <v>449</v>
      </c>
      <c r="P56" s="96" t="str">
        <f t="shared" si="2"/>
        <v>Teachers Salaries</v>
      </c>
    </row>
    <row r="57" spans="2:16" x14ac:dyDescent="0.25">
      <c r="B57" s="78"/>
      <c r="C57" s="78"/>
      <c r="D57" s="71" t="s">
        <v>233</v>
      </c>
      <c r="E57" s="71">
        <v>0</v>
      </c>
      <c r="F57" s="71">
        <v>386367</v>
      </c>
      <c r="G57" s="71">
        <v>26649.999999999996</v>
      </c>
      <c r="H57" s="71">
        <v>0</v>
      </c>
      <c r="I57" s="71">
        <v>0</v>
      </c>
      <c r="J57" s="71">
        <v>0</v>
      </c>
      <c r="K57" s="71">
        <v>0</v>
      </c>
      <c r="L57" s="71">
        <v>413017</v>
      </c>
      <c r="N57" s="71">
        <f t="shared" si="1"/>
        <v>386367</v>
      </c>
      <c r="O57" s="96" t="s">
        <v>449</v>
      </c>
      <c r="P57" s="96" t="str">
        <f t="shared" si="2"/>
        <v>Teachers Salaries</v>
      </c>
    </row>
    <row r="58" spans="2:16" x14ac:dyDescent="0.25">
      <c r="B58" s="78"/>
      <c r="C58" s="78"/>
      <c r="D58" s="71" t="s">
        <v>235</v>
      </c>
      <c r="E58" s="71">
        <v>0</v>
      </c>
      <c r="F58" s="71">
        <v>1268987.625</v>
      </c>
      <c r="G58" s="71">
        <v>683337.09124999994</v>
      </c>
      <c r="H58" s="71">
        <v>0</v>
      </c>
      <c r="I58" s="71">
        <v>889240.75</v>
      </c>
      <c r="J58" s="71">
        <v>375412</v>
      </c>
      <c r="K58" s="71">
        <v>0</v>
      </c>
      <c r="L58" s="71">
        <v>3216977.4662500001</v>
      </c>
      <c r="N58" s="71">
        <f t="shared" si="1"/>
        <v>2533640.375</v>
      </c>
      <c r="O58" s="96" t="s">
        <v>451</v>
      </c>
      <c r="P58" s="96" t="str">
        <f t="shared" si="2"/>
        <v>Other Education Professionals Salaries</v>
      </c>
    </row>
    <row r="59" spans="2:16" x14ac:dyDescent="0.25">
      <c r="B59" s="78"/>
      <c r="C59" s="78"/>
      <c r="D59" s="71" t="s">
        <v>237</v>
      </c>
      <c r="E59" s="71">
        <v>0</v>
      </c>
      <c r="F59" s="71">
        <v>96635.359999999986</v>
      </c>
      <c r="G59" s="71">
        <v>0</v>
      </c>
      <c r="H59" s="71">
        <v>52000</v>
      </c>
      <c r="I59" s="71">
        <v>0</v>
      </c>
      <c r="J59" s="71">
        <v>0</v>
      </c>
      <c r="K59" s="71">
        <v>0</v>
      </c>
      <c r="L59" s="71">
        <v>148635.35999999999</v>
      </c>
      <c r="N59" s="71">
        <f t="shared" si="1"/>
        <v>96635.359999999986</v>
      </c>
      <c r="O59" s="96" t="s">
        <v>452</v>
      </c>
      <c r="P59" s="96" t="str">
        <f t="shared" si="2"/>
        <v>Business/Operations Salaries</v>
      </c>
    </row>
    <row r="60" spans="2:16" x14ac:dyDescent="0.25">
      <c r="B60" s="78"/>
      <c r="C60" s="78"/>
      <c r="D60" s="71" t="s">
        <v>238</v>
      </c>
      <c r="E60" s="71">
        <v>0</v>
      </c>
      <c r="F60" s="71">
        <v>0</v>
      </c>
      <c r="G60" s="71">
        <v>69367.387499999997</v>
      </c>
      <c r="H60" s="71">
        <v>142398.12499999997</v>
      </c>
      <c r="I60" s="71">
        <v>560855.89999999991</v>
      </c>
      <c r="J60" s="71">
        <v>0</v>
      </c>
      <c r="K60" s="71">
        <v>0</v>
      </c>
      <c r="L60" s="71">
        <v>772621.41249999986</v>
      </c>
      <c r="N60" s="71">
        <f t="shared" si="1"/>
        <v>560855.89999999991</v>
      </c>
      <c r="O60" s="96" t="s">
        <v>452</v>
      </c>
      <c r="P60" s="96" t="str">
        <f t="shared" si="2"/>
        <v>Business/Operations Salaries</v>
      </c>
    </row>
    <row r="61" spans="2:16" x14ac:dyDescent="0.25">
      <c r="B61" s="78"/>
      <c r="C61" s="78"/>
      <c r="D61" s="71" t="s">
        <v>266</v>
      </c>
      <c r="E61" s="71">
        <v>0</v>
      </c>
      <c r="F61" s="71">
        <v>0</v>
      </c>
      <c r="G61" s="71">
        <v>0</v>
      </c>
      <c r="H61" s="71">
        <v>0</v>
      </c>
      <c r="I61" s="71">
        <v>143574.75</v>
      </c>
      <c r="J61" s="71">
        <v>0</v>
      </c>
      <c r="K61" s="71">
        <v>0</v>
      </c>
      <c r="L61" s="71">
        <v>143574.75</v>
      </c>
      <c r="N61" s="71">
        <f t="shared" si="1"/>
        <v>143574.75</v>
      </c>
      <c r="O61" s="96" t="s">
        <v>452</v>
      </c>
      <c r="P61" s="96" t="str">
        <f t="shared" si="2"/>
        <v>Business/Operations Salaries</v>
      </c>
    </row>
    <row r="62" spans="2:16" x14ac:dyDescent="0.25">
      <c r="B62" s="78"/>
      <c r="C62" s="78"/>
      <c r="D62" s="71" t="s">
        <v>239</v>
      </c>
      <c r="E62" s="71">
        <v>0</v>
      </c>
      <c r="F62" s="71">
        <v>0</v>
      </c>
      <c r="G62" s="71">
        <v>0</v>
      </c>
      <c r="H62" s="71">
        <v>0</v>
      </c>
      <c r="I62" s="71">
        <v>61374.999999999993</v>
      </c>
      <c r="J62" s="71">
        <v>0</v>
      </c>
      <c r="K62" s="71">
        <v>0</v>
      </c>
      <c r="L62" s="71">
        <v>61374.999999999993</v>
      </c>
      <c r="N62" s="71">
        <f t="shared" si="1"/>
        <v>61374.999999999993</v>
      </c>
      <c r="O62" s="96" t="s">
        <v>452</v>
      </c>
      <c r="P62" s="96" t="str">
        <f t="shared" si="2"/>
        <v>Business/Operations Salaries</v>
      </c>
    </row>
    <row r="63" spans="2:16" x14ac:dyDescent="0.25">
      <c r="B63" s="78"/>
      <c r="C63" s="78"/>
      <c r="D63" s="71" t="s">
        <v>240</v>
      </c>
      <c r="E63" s="71">
        <v>0</v>
      </c>
      <c r="F63" s="71">
        <v>104308.1</v>
      </c>
      <c r="G63" s="71">
        <v>0</v>
      </c>
      <c r="H63" s="71">
        <v>0</v>
      </c>
      <c r="I63" s="71">
        <v>0</v>
      </c>
      <c r="J63" s="71">
        <v>0</v>
      </c>
      <c r="K63" s="71">
        <v>0</v>
      </c>
      <c r="L63" s="71">
        <v>104308.1</v>
      </c>
      <c r="N63" s="71">
        <f t="shared" si="1"/>
        <v>104308.1</v>
      </c>
      <c r="O63" s="96" t="s">
        <v>452</v>
      </c>
      <c r="P63" s="96" t="str">
        <f t="shared" si="2"/>
        <v>Business/Operations Salaries</v>
      </c>
    </row>
    <row r="64" spans="2:16" x14ac:dyDescent="0.25">
      <c r="B64" s="78"/>
      <c r="C64" s="78"/>
      <c r="D64" s="71" t="s">
        <v>331</v>
      </c>
      <c r="E64" s="71">
        <v>0</v>
      </c>
      <c r="F64" s="71">
        <v>10000</v>
      </c>
      <c r="G64" s="71">
        <v>0</v>
      </c>
      <c r="H64" s="71">
        <v>0</v>
      </c>
      <c r="I64" s="71">
        <v>0</v>
      </c>
      <c r="J64" s="71">
        <v>0</v>
      </c>
      <c r="K64" s="71">
        <v>0</v>
      </c>
      <c r="L64" s="71">
        <v>10000</v>
      </c>
      <c r="N64" s="71">
        <f t="shared" si="1"/>
        <v>10000</v>
      </c>
      <c r="O64" s="96" t="s">
        <v>452</v>
      </c>
      <c r="P64" s="96" t="str">
        <f t="shared" si="2"/>
        <v>Business/Operations Salaries</v>
      </c>
    </row>
    <row r="65" spans="2:16" x14ac:dyDescent="0.25">
      <c r="B65" s="78"/>
      <c r="C65" s="78"/>
      <c r="D65" s="71" t="s">
        <v>289</v>
      </c>
      <c r="E65" s="71">
        <v>0</v>
      </c>
      <c r="F65" s="71">
        <v>0</v>
      </c>
      <c r="G65" s="71">
        <v>0</v>
      </c>
      <c r="H65" s="71">
        <v>0</v>
      </c>
      <c r="I65" s="71">
        <v>30000</v>
      </c>
      <c r="J65" s="71">
        <v>0</v>
      </c>
      <c r="K65" s="71">
        <v>0</v>
      </c>
      <c r="L65" s="71">
        <v>30000</v>
      </c>
      <c r="N65" s="71">
        <f t="shared" si="1"/>
        <v>30000</v>
      </c>
      <c r="O65" s="96" t="s">
        <v>449</v>
      </c>
      <c r="P65" s="96" t="str">
        <f t="shared" si="2"/>
        <v>Teachers Salaries</v>
      </c>
    </row>
    <row r="66" spans="2:16" x14ac:dyDescent="0.25">
      <c r="B66" s="78"/>
      <c r="C66" s="78"/>
      <c r="D66" s="71" t="s">
        <v>243</v>
      </c>
      <c r="E66" s="71">
        <v>0</v>
      </c>
      <c r="F66" s="71">
        <v>0</v>
      </c>
      <c r="G66" s="71">
        <v>0</v>
      </c>
      <c r="H66" s="71">
        <v>200000</v>
      </c>
      <c r="I66" s="71">
        <v>0</v>
      </c>
      <c r="J66" s="71">
        <v>0</v>
      </c>
      <c r="K66" s="71">
        <v>0</v>
      </c>
      <c r="L66" s="71">
        <v>200000</v>
      </c>
      <c r="N66" s="71">
        <f t="shared" si="1"/>
        <v>0</v>
      </c>
      <c r="O66" s="96" t="s">
        <v>453</v>
      </c>
      <c r="P66" s="96" t="str">
        <f t="shared" si="2"/>
        <v>Administrative/Other Staff Salaries</v>
      </c>
    </row>
    <row r="67" spans="2:16" x14ac:dyDescent="0.25">
      <c r="B67" s="78"/>
      <c r="C67" s="78"/>
      <c r="D67" s="71" t="s">
        <v>270</v>
      </c>
      <c r="E67" s="71">
        <v>0</v>
      </c>
      <c r="F67" s="71">
        <v>0</v>
      </c>
      <c r="G67" s="71">
        <v>0</v>
      </c>
      <c r="H67" s="71">
        <v>293252.5</v>
      </c>
      <c r="I67" s="71">
        <v>0</v>
      </c>
      <c r="J67" s="71">
        <v>0</v>
      </c>
      <c r="K67" s="71">
        <v>0</v>
      </c>
      <c r="L67" s="71">
        <v>293252.5</v>
      </c>
      <c r="N67" s="71">
        <f t="shared" si="1"/>
        <v>0</v>
      </c>
      <c r="O67" s="96" t="s">
        <v>453</v>
      </c>
      <c r="P67" s="96" t="str">
        <f t="shared" si="2"/>
        <v>Administrative/Other Staff Salaries</v>
      </c>
    </row>
    <row r="68" spans="2:16" x14ac:dyDescent="0.25">
      <c r="B68" s="78"/>
      <c r="C68" s="78"/>
      <c r="D68" s="71" t="s">
        <v>332</v>
      </c>
      <c r="E68" s="71">
        <v>30000</v>
      </c>
      <c r="F68" s="71">
        <v>0</v>
      </c>
      <c r="G68" s="71">
        <v>0</v>
      </c>
      <c r="H68" s="71">
        <v>0</v>
      </c>
      <c r="I68" s="71">
        <v>0</v>
      </c>
      <c r="J68" s="71">
        <v>0</v>
      </c>
      <c r="K68" s="71">
        <v>0</v>
      </c>
      <c r="L68" s="71">
        <v>30000</v>
      </c>
      <c r="N68" s="71">
        <f t="shared" si="1"/>
        <v>0</v>
      </c>
      <c r="O68" s="96" t="s">
        <v>453</v>
      </c>
      <c r="P68" s="96" t="str">
        <f t="shared" si="2"/>
        <v>Administrative/Other Staff Salaries</v>
      </c>
    </row>
    <row r="69" spans="2:16" x14ac:dyDescent="0.25">
      <c r="B69" s="78"/>
      <c r="C69" s="78"/>
      <c r="D69" s="99" t="s">
        <v>333</v>
      </c>
      <c r="E69" s="99">
        <v>30000</v>
      </c>
      <c r="F69" s="99">
        <v>3437761.7597500002</v>
      </c>
      <c r="G69" s="99">
        <v>1871366.8142499996</v>
      </c>
      <c r="H69" s="99">
        <v>687650.625</v>
      </c>
      <c r="I69" s="99">
        <v>1751671.4</v>
      </c>
      <c r="J69" s="99">
        <v>766618.97600000002</v>
      </c>
      <c r="K69" s="99">
        <v>0</v>
      </c>
      <c r="L69" s="99">
        <v>8545069.5749999993</v>
      </c>
      <c r="N69" s="99">
        <f t="shared" si="1"/>
        <v>5956052.1357499994</v>
      </c>
      <c r="O69" s="96" t="s">
        <v>442</v>
      </c>
      <c r="P69" s="96" t="str">
        <f t="shared" si="2"/>
        <v/>
      </c>
    </row>
    <row r="70" spans="2:16" x14ac:dyDescent="0.25">
      <c r="B70" s="78"/>
      <c r="C70" s="78" t="s">
        <v>334</v>
      </c>
      <c r="D70" s="71"/>
      <c r="E70" s="71"/>
      <c r="F70" s="71"/>
      <c r="G70" s="71"/>
      <c r="H70" s="71"/>
      <c r="I70" s="71"/>
      <c r="J70" s="71"/>
      <c r="K70" s="71"/>
      <c r="L70" s="71"/>
      <c r="N70" s="71">
        <f t="shared" si="1"/>
        <v>0</v>
      </c>
      <c r="O70" s="96" t="s">
        <v>442</v>
      </c>
      <c r="P70" s="96" t="str">
        <f t="shared" si="2"/>
        <v/>
      </c>
    </row>
    <row r="71" spans="2:16" x14ac:dyDescent="0.25">
      <c r="B71" s="78"/>
      <c r="C71" s="78"/>
      <c r="D71" s="71" t="s">
        <v>335</v>
      </c>
      <c r="E71" s="71">
        <v>0</v>
      </c>
      <c r="F71" s="71">
        <v>130007.12996249998</v>
      </c>
      <c r="G71" s="71">
        <v>49439.331112499996</v>
      </c>
      <c r="H71" s="71">
        <v>16479.777037499996</v>
      </c>
      <c r="I71" s="71">
        <v>42114.9857625</v>
      </c>
      <c r="J71" s="71">
        <v>18310.863374999997</v>
      </c>
      <c r="K71" s="71">
        <v>0</v>
      </c>
      <c r="L71" s="71">
        <v>256352.08724999995</v>
      </c>
      <c r="N71" s="71">
        <f t="shared" si="1"/>
        <v>190432.97909999997</v>
      </c>
      <c r="O71" s="96" t="s">
        <v>454</v>
      </c>
      <c r="P71" s="96" t="str">
        <f t="shared" si="2"/>
        <v>Employee Benefits and Payroll Taxes</v>
      </c>
    </row>
    <row r="72" spans="2:16" x14ac:dyDescent="0.25">
      <c r="B72" s="78"/>
      <c r="C72" s="78"/>
      <c r="D72" s="71" t="s">
        <v>336</v>
      </c>
      <c r="E72" s="71">
        <v>0</v>
      </c>
      <c r="F72" s="71">
        <v>311749.04308051686</v>
      </c>
      <c r="G72" s="71">
        <v>118552.45300245009</v>
      </c>
      <c r="H72" s="71">
        <v>39517.484334150024</v>
      </c>
      <c r="I72" s="71">
        <v>100989.12663171673</v>
      </c>
      <c r="J72" s="71">
        <v>43908.315926833362</v>
      </c>
      <c r="K72" s="71">
        <v>0</v>
      </c>
      <c r="L72" s="71">
        <v>614716.42297566705</v>
      </c>
      <c r="N72" s="71">
        <f t="shared" si="1"/>
        <v>456646.48563906696</v>
      </c>
      <c r="O72" s="96" t="s">
        <v>454</v>
      </c>
      <c r="P72" s="96" t="str">
        <f t="shared" si="2"/>
        <v>Employee Benefits and Payroll Taxes</v>
      </c>
    </row>
    <row r="73" spans="2:16" x14ac:dyDescent="0.25">
      <c r="B73" s="78"/>
      <c r="C73" s="78"/>
      <c r="D73" s="71" t="s">
        <v>337</v>
      </c>
      <c r="E73" s="71">
        <v>0</v>
      </c>
      <c r="F73" s="71">
        <v>34189.078517142858</v>
      </c>
      <c r="G73" s="71">
        <v>13001.480562857145</v>
      </c>
      <c r="H73" s="71">
        <v>4333.826854285714</v>
      </c>
      <c r="I73" s="71">
        <v>11075.335294285715</v>
      </c>
      <c r="J73" s="71">
        <v>4815.3631714285721</v>
      </c>
      <c r="K73" s="71">
        <v>0</v>
      </c>
      <c r="L73" s="71">
        <v>67415.084400000007</v>
      </c>
      <c r="N73" s="71">
        <f t="shared" si="1"/>
        <v>50079.776982857147</v>
      </c>
      <c r="O73" s="96" t="s">
        <v>454</v>
      </c>
      <c r="P73" s="96" t="str">
        <f t="shared" si="2"/>
        <v>Employee Benefits and Payroll Taxes</v>
      </c>
    </row>
    <row r="74" spans="2:16" x14ac:dyDescent="0.25">
      <c r="B74" s="78"/>
      <c r="C74" s="78"/>
      <c r="D74" s="71" t="s">
        <v>338</v>
      </c>
      <c r="E74" s="71">
        <v>0</v>
      </c>
      <c r="F74" s="71">
        <v>13098.946703681499</v>
      </c>
      <c r="G74" s="71">
        <v>4981.2895915408517</v>
      </c>
      <c r="H74" s="71">
        <v>1660.4298638469504</v>
      </c>
      <c r="I74" s="71">
        <v>4243.3207631644291</v>
      </c>
      <c r="J74" s="71">
        <v>1844.9220709410561</v>
      </c>
      <c r="K74" s="71">
        <v>0</v>
      </c>
      <c r="L74" s="71">
        <v>25828.908993174784</v>
      </c>
      <c r="N74" s="71">
        <f t="shared" si="1"/>
        <v>19187.189537786984</v>
      </c>
      <c r="O74" s="96" t="s">
        <v>454</v>
      </c>
      <c r="P74" s="96" t="str">
        <f t="shared" si="2"/>
        <v>Employee Benefits and Payroll Taxes</v>
      </c>
    </row>
    <row r="75" spans="2:16" x14ac:dyDescent="0.25">
      <c r="B75" s="78"/>
      <c r="C75" s="78"/>
      <c r="D75" s="71" t="s">
        <v>339</v>
      </c>
      <c r="E75" s="71">
        <v>0</v>
      </c>
      <c r="F75" s="71">
        <v>331518.18140437495</v>
      </c>
      <c r="G75" s="71">
        <v>126070.29433687498</v>
      </c>
      <c r="H75" s="71">
        <v>42023.431445624992</v>
      </c>
      <c r="I75" s="71">
        <v>107393.21369437498</v>
      </c>
      <c r="J75" s="71">
        <v>46692.70160624999</v>
      </c>
      <c r="K75" s="71">
        <v>0</v>
      </c>
      <c r="L75" s="71">
        <v>653697.82248749991</v>
      </c>
      <c r="N75" s="71">
        <f t="shared" si="1"/>
        <v>485604.09670499992</v>
      </c>
      <c r="O75" s="96" t="s">
        <v>454</v>
      </c>
      <c r="P75" s="96" t="str">
        <f t="shared" si="2"/>
        <v>Employee Benefits and Payroll Taxes</v>
      </c>
    </row>
    <row r="76" spans="2:16" x14ac:dyDescent="0.25">
      <c r="B76" s="78"/>
      <c r="C76" s="78"/>
      <c r="D76" s="71" t="s">
        <v>340</v>
      </c>
      <c r="E76" s="71">
        <v>0</v>
      </c>
      <c r="F76" s="71">
        <v>35784</v>
      </c>
      <c r="G76" s="71">
        <v>13608</v>
      </c>
      <c r="H76" s="71">
        <v>4536</v>
      </c>
      <c r="I76" s="71">
        <v>11592</v>
      </c>
      <c r="J76" s="71">
        <v>5040</v>
      </c>
      <c r="K76" s="71">
        <v>0</v>
      </c>
      <c r="L76" s="71">
        <v>70560</v>
      </c>
      <c r="N76" s="71">
        <f t="shared" si="1"/>
        <v>52416</v>
      </c>
      <c r="O76" s="96" t="s">
        <v>454</v>
      </c>
      <c r="P76" s="96" t="str">
        <f t="shared" si="2"/>
        <v>Employee Benefits and Payroll Taxes</v>
      </c>
    </row>
    <row r="77" spans="2:16" x14ac:dyDescent="0.25">
      <c r="B77" s="78"/>
      <c r="C77" s="78"/>
      <c r="D77" s="71" t="s">
        <v>341</v>
      </c>
      <c r="E77" s="71">
        <v>0</v>
      </c>
      <c r="F77" s="71">
        <v>0</v>
      </c>
      <c r="G77" s="71">
        <v>0</v>
      </c>
      <c r="H77" s="71">
        <v>3638.5161279999993</v>
      </c>
      <c r="I77" s="71">
        <v>10305.607884000001</v>
      </c>
      <c r="J77" s="71">
        <v>0</v>
      </c>
      <c r="K77" s="71">
        <v>0</v>
      </c>
      <c r="L77" s="71">
        <v>13944.124012</v>
      </c>
      <c r="N77" s="71">
        <f t="shared" ref="N77:N140" si="3">F77+I77+J77</f>
        <v>10305.607884000001</v>
      </c>
      <c r="O77" s="96" t="s">
        <v>454</v>
      </c>
      <c r="P77" s="96" t="str">
        <f t="shared" ref="P77:P140" si="4">IF(O77="","",RIGHT(O77,LEN(O77)-3))</f>
        <v>Employee Benefits and Payroll Taxes</v>
      </c>
    </row>
    <row r="78" spans="2:16" x14ac:dyDescent="0.25">
      <c r="B78" s="78"/>
      <c r="C78" s="78"/>
      <c r="D78" s="71" t="s">
        <v>342</v>
      </c>
      <c r="E78" s="71">
        <v>0</v>
      </c>
      <c r="F78" s="71">
        <v>43107.142857142855</v>
      </c>
      <c r="G78" s="71">
        <v>16392.857142857145</v>
      </c>
      <c r="H78" s="71">
        <v>5464.2857142857138</v>
      </c>
      <c r="I78" s="71">
        <v>13964.285714285714</v>
      </c>
      <c r="J78" s="71">
        <v>6071.4285714285706</v>
      </c>
      <c r="K78" s="71">
        <v>0</v>
      </c>
      <c r="L78" s="71">
        <v>84999.999999999985</v>
      </c>
      <c r="N78" s="71">
        <f t="shared" si="3"/>
        <v>63142.857142857138</v>
      </c>
      <c r="O78" s="96" t="s">
        <v>455</v>
      </c>
      <c r="P78" s="96" t="str">
        <f t="shared" si="4"/>
        <v>Professional Development</v>
      </c>
    </row>
    <row r="79" spans="2:16" x14ac:dyDescent="0.25">
      <c r="B79" s="78"/>
      <c r="C79" s="78"/>
      <c r="D79" s="71" t="s">
        <v>343</v>
      </c>
      <c r="E79" s="71">
        <v>0</v>
      </c>
      <c r="F79" s="71">
        <v>12678.571428571428</v>
      </c>
      <c r="G79" s="71">
        <v>4821.4285714285716</v>
      </c>
      <c r="H79" s="71">
        <v>1607.1428571428569</v>
      </c>
      <c r="I79" s="71">
        <v>4107.1428571428569</v>
      </c>
      <c r="J79" s="71">
        <v>1785.7142857142856</v>
      </c>
      <c r="K79" s="71">
        <v>0</v>
      </c>
      <c r="L79" s="71">
        <v>24999.999999999996</v>
      </c>
      <c r="N79" s="71">
        <f t="shared" si="3"/>
        <v>18571.428571428569</v>
      </c>
      <c r="O79" s="96" t="s">
        <v>455</v>
      </c>
      <c r="P79" s="96" t="str">
        <f t="shared" si="4"/>
        <v>Professional Development</v>
      </c>
    </row>
    <row r="80" spans="2:16" x14ac:dyDescent="0.25">
      <c r="B80" s="78"/>
      <c r="C80" s="78"/>
      <c r="D80" s="99" t="s">
        <v>344</v>
      </c>
      <c r="E80" s="99">
        <v>0</v>
      </c>
      <c r="F80" s="99">
        <v>912132.09395393042</v>
      </c>
      <c r="G80" s="99">
        <v>346867.13432050881</v>
      </c>
      <c r="H80" s="99">
        <v>119260.89423483625</v>
      </c>
      <c r="I80" s="99">
        <v>305785.01860147039</v>
      </c>
      <c r="J80" s="99">
        <v>128469.30900759583</v>
      </c>
      <c r="K80" s="99">
        <v>0</v>
      </c>
      <c r="L80" s="99">
        <v>1812514.4501183417</v>
      </c>
      <c r="N80" s="99">
        <f t="shared" si="3"/>
        <v>1346386.4215629967</v>
      </c>
      <c r="O80" s="96" t="s">
        <v>442</v>
      </c>
      <c r="P80" s="96" t="str">
        <f t="shared" si="4"/>
        <v/>
      </c>
    </row>
    <row r="81" spans="2:16" x14ac:dyDescent="0.25">
      <c r="B81" s="78"/>
      <c r="C81" s="78" t="s">
        <v>345</v>
      </c>
      <c r="D81" s="71"/>
      <c r="E81" s="71"/>
      <c r="F81" s="71"/>
      <c r="G81" s="71"/>
      <c r="H81" s="71"/>
      <c r="I81" s="71"/>
      <c r="J81" s="71"/>
      <c r="K81" s="71"/>
      <c r="L81" s="71"/>
      <c r="N81" s="71">
        <f t="shared" si="3"/>
        <v>0</v>
      </c>
      <c r="O81" s="96" t="s">
        <v>442</v>
      </c>
      <c r="P81" s="96" t="str">
        <f t="shared" si="4"/>
        <v/>
      </c>
    </row>
    <row r="82" spans="2:16" x14ac:dyDescent="0.25">
      <c r="B82" s="78"/>
      <c r="C82" s="78"/>
      <c r="D82" s="71" t="s">
        <v>346</v>
      </c>
      <c r="E82" s="71">
        <v>0</v>
      </c>
      <c r="F82" s="71">
        <v>25236.654545454545</v>
      </c>
      <c r="G82" s="71">
        <v>0</v>
      </c>
      <c r="H82" s="71">
        <v>0</v>
      </c>
      <c r="I82" s="71">
        <v>0</v>
      </c>
      <c r="J82" s="71">
        <v>21030.545454545456</v>
      </c>
      <c r="K82" s="71">
        <v>0</v>
      </c>
      <c r="L82" s="71">
        <v>46267.199999999997</v>
      </c>
      <c r="N82" s="71">
        <f t="shared" si="3"/>
        <v>46267.199999999997</v>
      </c>
      <c r="O82" s="96" t="s">
        <v>456</v>
      </c>
      <c r="P82" s="96" t="str">
        <f t="shared" si="4"/>
        <v>Contracted Student Services</v>
      </c>
    </row>
    <row r="83" spans="2:16" x14ac:dyDescent="0.25">
      <c r="B83" s="78"/>
      <c r="C83" s="78"/>
      <c r="D83" s="71" t="s">
        <v>347</v>
      </c>
      <c r="E83" s="71">
        <v>0</v>
      </c>
      <c r="F83" s="71">
        <v>12945.192210679943</v>
      </c>
      <c r="G83" s="71">
        <v>0</v>
      </c>
      <c r="H83" s="71">
        <v>0</v>
      </c>
      <c r="I83" s="71">
        <v>0</v>
      </c>
      <c r="J83" s="71">
        <v>10787.66017556662</v>
      </c>
      <c r="K83" s="71">
        <v>0</v>
      </c>
      <c r="L83" s="71">
        <v>23732.852386246563</v>
      </c>
      <c r="N83" s="71">
        <f t="shared" si="3"/>
        <v>23732.852386246563</v>
      </c>
      <c r="O83" s="96" t="s">
        <v>456</v>
      </c>
      <c r="P83" s="96" t="str">
        <f t="shared" si="4"/>
        <v>Contracted Student Services</v>
      </c>
    </row>
    <row r="84" spans="2:16" x14ac:dyDescent="0.25">
      <c r="B84" s="78"/>
      <c r="C84" s="78"/>
      <c r="D84" s="71" t="s">
        <v>285</v>
      </c>
      <c r="E84" s="71">
        <v>0</v>
      </c>
      <c r="F84" s="71">
        <v>1967.1428571428571</v>
      </c>
      <c r="G84" s="71">
        <v>0</v>
      </c>
      <c r="H84" s="71">
        <v>0</v>
      </c>
      <c r="I84" s="71">
        <v>0</v>
      </c>
      <c r="J84" s="71">
        <v>1639.2857142857142</v>
      </c>
      <c r="K84" s="71">
        <v>0</v>
      </c>
      <c r="L84" s="71">
        <v>3606.4285714285716</v>
      </c>
      <c r="N84" s="71">
        <f t="shared" si="3"/>
        <v>3606.4285714285716</v>
      </c>
      <c r="O84" s="96" t="s">
        <v>456</v>
      </c>
      <c r="P84" s="96" t="str">
        <f t="shared" si="4"/>
        <v>Contracted Student Services</v>
      </c>
    </row>
    <row r="85" spans="2:16" x14ac:dyDescent="0.25">
      <c r="B85" s="78"/>
      <c r="C85" s="78"/>
      <c r="D85" s="71" t="s">
        <v>348</v>
      </c>
      <c r="E85" s="71">
        <v>0</v>
      </c>
      <c r="F85" s="71">
        <v>7565.9338689045326</v>
      </c>
      <c r="G85" s="71">
        <v>0</v>
      </c>
      <c r="H85" s="71">
        <v>0</v>
      </c>
      <c r="I85" s="71">
        <v>0</v>
      </c>
      <c r="J85" s="71">
        <v>6304.9448907537781</v>
      </c>
      <c r="K85" s="71">
        <v>0</v>
      </c>
      <c r="L85" s="71">
        <v>13870.87875965831</v>
      </c>
      <c r="N85" s="71">
        <f t="shared" si="3"/>
        <v>13870.87875965831</v>
      </c>
      <c r="O85" s="96" t="s">
        <v>456</v>
      </c>
      <c r="P85" s="96" t="str">
        <f t="shared" si="4"/>
        <v>Contracted Student Services</v>
      </c>
    </row>
    <row r="86" spans="2:16" x14ac:dyDescent="0.25">
      <c r="B86" s="78"/>
      <c r="C86" s="78"/>
      <c r="D86" s="99" t="s">
        <v>349</v>
      </c>
      <c r="E86" s="99">
        <v>0</v>
      </c>
      <c r="F86" s="99">
        <v>47714.923482181875</v>
      </c>
      <c r="G86" s="99">
        <v>0</v>
      </c>
      <c r="H86" s="99">
        <v>0</v>
      </c>
      <c r="I86" s="99">
        <v>0</v>
      </c>
      <c r="J86" s="99">
        <v>39762.436235151574</v>
      </c>
      <c r="K86" s="99">
        <v>0</v>
      </c>
      <c r="L86" s="99">
        <v>87477.359717333442</v>
      </c>
      <c r="N86" s="99">
        <f t="shared" si="3"/>
        <v>87477.359717333457</v>
      </c>
      <c r="O86" s="96" t="s">
        <v>442</v>
      </c>
      <c r="P86" s="96" t="str">
        <f t="shared" si="4"/>
        <v/>
      </c>
    </row>
    <row r="87" spans="2:16" x14ac:dyDescent="0.25">
      <c r="B87" s="78"/>
      <c r="C87" s="78" t="s">
        <v>350</v>
      </c>
      <c r="D87" s="71"/>
      <c r="E87" s="71"/>
      <c r="F87" s="71"/>
      <c r="G87" s="71"/>
      <c r="H87" s="71"/>
      <c r="I87" s="71"/>
      <c r="J87" s="71"/>
      <c r="K87" s="71"/>
      <c r="L87" s="71"/>
      <c r="N87" s="71">
        <f t="shared" si="3"/>
        <v>0</v>
      </c>
      <c r="O87" s="96" t="s">
        <v>442</v>
      </c>
      <c r="P87" s="96" t="str">
        <f t="shared" si="4"/>
        <v/>
      </c>
    </row>
    <row r="88" spans="2:16" x14ac:dyDescent="0.25">
      <c r="B88" s="78"/>
      <c r="C88" s="78"/>
      <c r="D88" s="71" t="s">
        <v>351</v>
      </c>
      <c r="E88" s="71">
        <v>0</v>
      </c>
      <c r="F88" s="71">
        <v>12678.571428571428</v>
      </c>
      <c r="G88" s="71">
        <v>4821.4285714285716</v>
      </c>
      <c r="H88" s="71">
        <v>1607.1428571428569</v>
      </c>
      <c r="I88" s="71">
        <v>4107.1428571428569</v>
      </c>
      <c r="J88" s="71">
        <v>1785.7142857142856</v>
      </c>
      <c r="K88" s="71">
        <v>0</v>
      </c>
      <c r="L88" s="71">
        <v>24999.999999999996</v>
      </c>
      <c r="N88" s="71">
        <f t="shared" si="3"/>
        <v>18571.428571428569</v>
      </c>
      <c r="O88" s="96" t="s">
        <v>454</v>
      </c>
      <c r="P88" s="96" t="str">
        <f t="shared" si="4"/>
        <v>Employee Benefits and Payroll Taxes</v>
      </c>
    </row>
    <row r="89" spans="2:16" x14ac:dyDescent="0.25">
      <c r="B89" s="78"/>
      <c r="C89" s="78"/>
      <c r="D89" s="71" t="s">
        <v>352</v>
      </c>
      <c r="E89" s="71">
        <v>0</v>
      </c>
      <c r="F89" s="71">
        <v>2509.6039260850475</v>
      </c>
      <c r="G89" s="71">
        <v>954.35642259572239</v>
      </c>
      <c r="H89" s="71">
        <v>318.11880753190741</v>
      </c>
      <c r="I89" s="71">
        <v>812.97028591487458</v>
      </c>
      <c r="J89" s="71">
        <v>353.46534170211936</v>
      </c>
      <c r="K89" s="71">
        <v>0</v>
      </c>
      <c r="L89" s="71">
        <v>4948.5147838296707</v>
      </c>
      <c r="N89" s="71">
        <f t="shared" si="3"/>
        <v>3676.0395537020418</v>
      </c>
      <c r="O89" s="96" t="s">
        <v>454</v>
      </c>
      <c r="P89" s="96" t="str">
        <f t="shared" si="4"/>
        <v>Employee Benefits and Payroll Taxes</v>
      </c>
    </row>
    <row r="90" spans="2:16" x14ac:dyDescent="0.25">
      <c r="B90" s="78"/>
      <c r="C90" s="78"/>
      <c r="D90" s="71" t="s">
        <v>353</v>
      </c>
      <c r="E90" s="71">
        <v>0</v>
      </c>
      <c r="F90" s="71">
        <v>27605.644113332302</v>
      </c>
      <c r="G90" s="71">
        <v>10497.921000844679</v>
      </c>
      <c r="H90" s="71">
        <v>3499.3070002815593</v>
      </c>
      <c r="I90" s="71">
        <v>8942.6734451639859</v>
      </c>
      <c r="J90" s="71">
        <v>3888.1188892017326</v>
      </c>
      <c r="K90" s="71">
        <v>0</v>
      </c>
      <c r="L90" s="71">
        <v>54433.664448824253</v>
      </c>
      <c r="N90" s="71">
        <f t="shared" si="3"/>
        <v>40436.436447698019</v>
      </c>
      <c r="O90" s="96" t="s">
        <v>454</v>
      </c>
      <c r="P90" s="96" t="str">
        <f t="shared" si="4"/>
        <v>Employee Benefits and Payroll Taxes</v>
      </c>
    </row>
    <row r="91" spans="2:16" x14ac:dyDescent="0.25">
      <c r="B91" s="78"/>
      <c r="C91" s="78"/>
      <c r="D91" s="71" t="s">
        <v>354</v>
      </c>
      <c r="E91" s="71">
        <v>0</v>
      </c>
      <c r="F91" s="71">
        <v>7381.4884039975241</v>
      </c>
      <c r="G91" s="71">
        <v>2807.0448860272277</v>
      </c>
      <c r="H91" s="71">
        <v>935.68162867574245</v>
      </c>
      <c r="I91" s="71">
        <v>2391.1863843935644</v>
      </c>
      <c r="J91" s="71">
        <v>1039.6462540841583</v>
      </c>
      <c r="K91" s="71">
        <v>0</v>
      </c>
      <c r="L91" s="71">
        <v>14555.047557178217</v>
      </c>
      <c r="N91" s="71">
        <f t="shared" si="3"/>
        <v>10812.321042475247</v>
      </c>
      <c r="O91" s="96" t="s">
        <v>454</v>
      </c>
      <c r="P91" s="96" t="str">
        <f t="shared" si="4"/>
        <v>Employee Benefits and Payroll Taxes</v>
      </c>
    </row>
    <row r="92" spans="2:16" x14ac:dyDescent="0.25">
      <c r="B92" s="78"/>
      <c r="C92" s="78"/>
      <c r="D92" s="99" t="s">
        <v>355</v>
      </c>
      <c r="E92" s="99">
        <v>0</v>
      </c>
      <c r="F92" s="99">
        <v>50175.307871986304</v>
      </c>
      <c r="G92" s="99">
        <v>19080.750880896201</v>
      </c>
      <c r="H92" s="99">
        <v>6360.2502936320652</v>
      </c>
      <c r="I92" s="99">
        <v>16253.972972615282</v>
      </c>
      <c r="J92" s="99">
        <v>7066.9447707022955</v>
      </c>
      <c r="K92" s="99">
        <v>0</v>
      </c>
      <c r="L92" s="99">
        <v>98937.226789832144</v>
      </c>
      <c r="N92" s="99">
        <f t="shared" si="3"/>
        <v>73496.225615303876</v>
      </c>
      <c r="O92" s="96" t="s">
        <v>442</v>
      </c>
      <c r="P92" s="96" t="str">
        <f t="shared" si="4"/>
        <v/>
      </c>
    </row>
    <row r="93" spans="2:16" x14ac:dyDescent="0.25">
      <c r="B93" s="78"/>
      <c r="C93" s="78" t="s">
        <v>18</v>
      </c>
      <c r="D93" s="71"/>
      <c r="E93" s="71"/>
      <c r="F93" s="71"/>
      <c r="G93" s="71"/>
      <c r="H93" s="71"/>
      <c r="I93" s="71"/>
      <c r="J93" s="71"/>
      <c r="K93" s="71"/>
      <c r="L93" s="71"/>
      <c r="N93" s="71">
        <f t="shared" si="3"/>
        <v>0</v>
      </c>
      <c r="O93" s="96" t="s">
        <v>442</v>
      </c>
      <c r="P93" s="96" t="str">
        <f t="shared" si="4"/>
        <v/>
      </c>
    </row>
    <row r="94" spans="2:16" x14ac:dyDescent="0.25">
      <c r="B94" s="78"/>
      <c r="C94" s="78"/>
      <c r="D94" s="71" t="s">
        <v>356</v>
      </c>
      <c r="E94" s="71">
        <v>0</v>
      </c>
      <c r="F94" s="71">
        <v>230662.80000000002</v>
      </c>
      <c r="G94" s="71">
        <v>0</v>
      </c>
      <c r="H94" s="71">
        <v>160009.98240000001</v>
      </c>
      <c r="I94" s="71">
        <v>0</v>
      </c>
      <c r="J94" s="71">
        <v>0</v>
      </c>
      <c r="K94" s="71">
        <v>0</v>
      </c>
      <c r="L94" s="71">
        <v>390672.78240000003</v>
      </c>
      <c r="N94" s="71">
        <f t="shared" si="3"/>
        <v>230662.80000000002</v>
      </c>
      <c r="O94" s="96" t="s">
        <v>457</v>
      </c>
      <c r="P94" s="96" t="str">
        <f t="shared" si="4"/>
        <v>Rent</v>
      </c>
    </row>
    <row r="95" spans="2:16" x14ac:dyDescent="0.25">
      <c r="B95" s="78"/>
      <c r="C95" s="78"/>
      <c r="D95" s="99" t="s">
        <v>357</v>
      </c>
      <c r="E95" s="99">
        <v>0</v>
      </c>
      <c r="F95" s="99">
        <v>230662.80000000002</v>
      </c>
      <c r="G95" s="99">
        <v>0</v>
      </c>
      <c r="H95" s="99">
        <v>160009.98240000001</v>
      </c>
      <c r="I95" s="99">
        <v>0</v>
      </c>
      <c r="J95" s="99">
        <v>0</v>
      </c>
      <c r="K95" s="99">
        <v>0</v>
      </c>
      <c r="L95" s="99">
        <v>390672.78240000003</v>
      </c>
      <c r="N95" s="99">
        <f t="shared" si="3"/>
        <v>230662.80000000002</v>
      </c>
      <c r="O95" s="96" t="s">
        <v>442</v>
      </c>
      <c r="P95" s="96" t="str">
        <f t="shared" si="4"/>
        <v/>
      </c>
    </row>
    <row r="96" spans="2:16" x14ac:dyDescent="0.25">
      <c r="B96" s="78"/>
      <c r="C96" s="78" t="s">
        <v>358</v>
      </c>
      <c r="D96" s="71"/>
      <c r="E96" s="71"/>
      <c r="F96" s="71"/>
      <c r="G96" s="71"/>
      <c r="H96" s="71"/>
      <c r="I96" s="71"/>
      <c r="J96" s="71"/>
      <c r="K96" s="71"/>
      <c r="L96" s="71"/>
      <c r="N96" s="71">
        <f t="shared" si="3"/>
        <v>0</v>
      </c>
      <c r="O96" s="96" t="s">
        <v>442</v>
      </c>
      <c r="P96" s="96" t="str">
        <f t="shared" si="4"/>
        <v/>
      </c>
    </row>
    <row r="97" spans="2:16" x14ac:dyDescent="0.25">
      <c r="B97" s="78"/>
      <c r="C97" s="78"/>
      <c r="D97" s="71" t="s">
        <v>359</v>
      </c>
      <c r="E97" s="71">
        <v>0</v>
      </c>
      <c r="F97" s="71">
        <v>33359.9228</v>
      </c>
      <c r="G97" s="71">
        <v>0</v>
      </c>
      <c r="H97" s="71">
        <v>510</v>
      </c>
      <c r="I97" s="71">
        <v>369486.83999999997</v>
      </c>
      <c r="J97" s="71">
        <v>0</v>
      </c>
      <c r="K97" s="71">
        <v>0</v>
      </c>
      <c r="L97" s="71">
        <v>403356.76279999997</v>
      </c>
      <c r="N97" s="71">
        <f t="shared" si="3"/>
        <v>402846.76279999997</v>
      </c>
      <c r="O97" s="96" t="s">
        <v>458</v>
      </c>
      <c r="P97" s="96" t="str">
        <f t="shared" si="4"/>
        <v>Other Occupancy Expenses</v>
      </c>
    </row>
    <row r="98" spans="2:16" x14ac:dyDescent="0.25">
      <c r="B98" s="78"/>
      <c r="C98" s="78"/>
      <c r="D98" s="71" t="s">
        <v>360</v>
      </c>
      <c r="E98" s="71">
        <v>0</v>
      </c>
      <c r="F98" s="71">
        <v>60748.571921428571</v>
      </c>
      <c r="G98" s="71">
        <v>0</v>
      </c>
      <c r="H98" s="71">
        <v>0</v>
      </c>
      <c r="I98" s="71">
        <v>625233.75469999993</v>
      </c>
      <c r="J98" s="71">
        <v>12527.038200000001</v>
      </c>
      <c r="K98" s="71">
        <v>0</v>
      </c>
      <c r="L98" s="71">
        <v>698509.36482142843</v>
      </c>
      <c r="N98" s="71">
        <f t="shared" si="3"/>
        <v>698509.36482142843</v>
      </c>
      <c r="O98" s="96" t="s">
        <v>459</v>
      </c>
      <c r="P98" s="96" t="str">
        <f t="shared" si="4"/>
        <v>Contracted Building Services</v>
      </c>
    </row>
    <row r="99" spans="2:16" x14ac:dyDescent="0.25">
      <c r="B99" s="78"/>
      <c r="C99" s="78"/>
      <c r="D99" s="71" t="s">
        <v>361</v>
      </c>
      <c r="E99" s="71">
        <v>0</v>
      </c>
      <c r="F99" s="71">
        <v>0</v>
      </c>
      <c r="G99" s="71">
        <v>0</v>
      </c>
      <c r="H99" s="71">
        <v>0</v>
      </c>
      <c r="I99" s="71">
        <v>150000</v>
      </c>
      <c r="J99" s="71">
        <v>0</v>
      </c>
      <c r="K99" s="71">
        <v>0</v>
      </c>
      <c r="L99" s="71">
        <v>150000</v>
      </c>
      <c r="N99" s="71">
        <f t="shared" si="3"/>
        <v>150000</v>
      </c>
      <c r="O99" s="96" t="s">
        <v>460</v>
      </c>
      <c r="P99" s="96" t="str">
        <f t="shared" si="4"/>
        <v>Building Maintenance and Repairs</v>
      </c>
    </row>
    <row r="100" spans="2:16" x14ac:dyDescent="0.25">
      <c r="B100" s="78"/>
      <c r="C100" s="78"/>
      <c r="D100" s="71" t="s">
        <v>362</v>
      </c>
      <c r="E100" s="71">
        <v>0</v>
      </c>
      <c r="F100" s="71">
        <v>0</v>
      </c>
      <c r="G100" s="71">
        <v>0</v>
      </c>
      <c r="H100" s="71">
        <v>0</v>
      </c>
      <c r="I100" s="71">
        <v>1050.5591601562501</v>
      </c>
      <c r="J100" s="71">
        <v>0</v>
      </c>
      <c r="K100" s="71">
        <v>0</v>
      </c>
      <c r="L100" s="71">
        <v>1050.5591601562501</v>
      </c>
      <c r="N100" s="71">
        <f t="shared" si="3"/>
        <v>1050.5591601562501</v>
      </c>
      <c r="O100" s="96" t="s">
        <v>460</v>
      </c>
      <c r="P100" s="96" t="str">
        <f t="shared" si="4"/>
        <v>Building Maintenance and Repairs</v>
      </c>
    </row>
    <row r="101" spans="2:16" x14ac:dyDescent="0.25">
      <c r="B101" s="78"/>
      <c r="C101" s="78"/>
      <c r="D101" s="99" t="s">
        <v>363</v>
      </c>
      <c r="E101" s="99">
        <v>0</v>
      </c>
      <c r="F101" s="99">
        <v>94108.494721428578</v>
      </c>
      <c r="G101" s="99">
        <v>0</v>
      </c>
      <c r="H101" s="99">
        <v>510</v>
      </c>
      <c r="I101" s="99">
        <v>1145771.153860156</v>
      </c>
      <c r="J101" s="99">
        <v>12527.038200000001</v>
      </c>
      <c r="K101" s="99">
        <v>0</v>
      </c>
      <c r="L101" s="99">
        <v>1252916.6867815845</v>
      </c>
      <c r="N101" s="99">
        <f t="shared" si="3"/>
        <v>1252406.6867815845</v>
      </c>
      <c r="O101" s="96" t="s">
        <v>442</v>
      </c>
      <c r="P101" s="96" t="str">
        <f t="shared" si="4"/>
        <v/>
      </c>
    </row>
    <row r="102" spans="2:16" x14ac:dyDescent="0.25">
      <c r="B102" s="78"/>
      <c r="C102" s="78" t="s">
        <v>14</v>
      </c>
      <c r="D102" s="71"/>
      <c r="E102" s="71"/>
      <c r="F102" s="71"/>
      <c r="G102" s="71"/>
      <c r="H102" s="71"/>
      <c r="I102" s="71"/>
      <c r="J102" s="71"/>
      <c r="K102" s="71"/>
      <c r="L102" s="71"/>
      <c r="N102" s="71">
        <f t="shared" si="3"/>
        <v>0</v>
      </c>
      <c r="O102" s="96" t="s">
        <v>442</v>
      </c>
      <c r="P102" s="96" t="str">
        <f t="shared" si="4"/>
        <v/>
      </c>
    </row>
    <row r="103" spans="2:16" x14ac:dyDescent="0.25">
      <c r="B103" s="78"/>
      <c r="C103" s="78"/>
      <c r="D103" s="71" t="s">
        <v>364</v>
      </c>
      <c r="E103" s="71">
        <v>0</v>
      </c>
      <c r="F103" s="71">
        <v>100000</v>
      </c>
      <c r="G103" s="71">
        <v>20000</v>
      </c>
      <c r="H103" s="71">
        <v>0</v>
      </c>
      <c r="I103" s="71">
        <v>30000</v>
      </c>
      <c r="J103" s="71">
        <v>29000</v>
      </c>
      <c r="K103" s="71">
        <v>0</v>
      </c>
      <c r="L103" s="71">
        <v>179000</v>
      </c>
      <c r="N103" s="71">
        <f t="shared" si="3"/>
        <v>159000</v>
      </c>
      <c r="O103" s="96" t="s">
        <v>461</v>
      </c>
      <c r="P103" s="96" t="str">
        <f t="shared" si="4"/>
        <v>Educational Supplies and Textbooks</v>
      </c>
    </row>
    <row r="104" spans="2:16" x14ac:dyDescent="0.25">
      <c r="B104" s="78"/>
      <c r="C104" s="78"/>
      <c r="D104" s="71" t="s">
        <v>365</v>
      </c>
      <c r="E104" s="71">
        <v>0</v>
      </c>
      <c r="F104" s="71">
        <v>24918.6</v>
      </c>
      <c r="G104" s="71">
        <v>1716.1194</v>
      </c>
      <c r="H104" s="71">
        <v>0</v>
      </c>
      <c r="I104" s="71">
        <v>35700</v>
      </c>
      <c r="J104" s="71">
        <v>22079.450400000002</v>
      </c>
      <c r="K104" s="71">
        <v>0</v>
      </c>
      <c r="L104" s="71">
        <v>84414.169800000003</v>
      </c>
      <c r="N104" s="71">
        <f t="shared" si="3"/>
        <v>82698.050400000007</v>
      </c>
      <c r="O104" s="96" t="s">
        <v>462</v>
      </c>
      <c r="P104" s="96" t="str">
        <f t="shared" si="4"/>
        <v>Student Assessment Materials/Program Evaluation</v>
      </c>
    </row>
    <row r="105" spans="2:16" x14ac:dyDescent="0.25">
      <c r="B105" s="78"/>
      <c r="C105" s="78"/>
      <c r="D105" s="71" t="s">
        <v>366</v>
      </c>
      <c r="E105" s="71">
        <v>0</v>
      </c>
      <c r="F105" s="71">
        <v>13330.269173076924</v>
      </c>
      <c r="G105" s="71">
        <v>3613.0745999999999</v>
      </c>
      <c r="H105" s="71">
        <v>0</v>
      </c>
      <c r="I105" s="71">
        <v>0</v>
      </c>
      <c r="J105" s="71">
        <v>5611.961538461539</v>
      </c>
      <c r="K105" s="71">
        <v>0</v>
      </c>
      <c r="L105" s="71">
        <v>22555.305311538461</v>
      </c>
      <c r="N105" s="71">
        <f t="shared" si="3"/>
        <v>18942.230711538461</v>
      </c>
      <c r="O105" s="96" t="s">
        <v>461</v>
      </c>
      <c r="P105" s="96" t="str">
        <f t="shared" si="4"/>
        <v>Educational Supplies and Textbooks</v>
      </c>
    </row>
    <row r="106" spans="2:16" x14ac:dyDescent="0.25">
      <c r="B106" s="78"/>
      <c r="C106" s="78"/>
      <c r="D106" s="71" t="s">
        <v>367</v>
      </c>
      <c r="E106" s="71">
        <v>0</v>
      </c>
      <c r="F106" s="71">
        <v>6473.0678564345808</v>
      </c>
      <c r="G106" s="71">
        <v>0</v>
      </c>
      <c r="H106" s="71">
        <v>0</v>
      </c>
      <c r="I106" s="71">
        <v>0</v>
      </c>
      <c r="J106" s="71">
        <v>0</v>
      </c>
      <c r="K106" s="71">
        <v>0</v>
      </c>
      <c r="L106" s="71">
        <v>6473.0678564345808</v>
      </c>
      <c r="N106" s="71">
        <f t="shared" si="3"/>
        <v>6473.0678564345808</v>
      </c>
      <c r="O106" s="96" t="s">
        <v>463</v>
      </c>
      <c r="P106" s="96" t="str">
        <f t="shared" si="4"/>
        <v>Other Direct Student Expense</v>
      </c>
    </row>
    <row r="107" spans="2:16" x14ac:dyDescent="0.25">
      <c r="B107" s="78"/>
      <c r="C107" s="78"/>
      <c r="D107" s="71" t="s">
        <v>368</v>
      </c>
      <c r="E107" s="71">
        <v>0</v>
      </c>
      <c r="F107" s="71">
        <v>0</v>
      </c>
      <c r="G107" s="71">
        <v>16159.35</v>
      </c>
      <c r="H107" s="71">
        <v>0</v>
      </c>
      <c r="I107" s="71">
        <v>0</v>
      </c>
      <c r="J107" s="71">
        <v>215901.4008</v>
      </c>
      <c r="K107" s="71">
        <v>0</v>
      </c>
      <c r="L107" s="71">
        <v>232060.75080000001</v>
      </c>
      <c r="N107" s="71">
        <f t="shared" si="3"/>
        <v>215901.4008</v>
      </c>
      <c r="O107" s="96" t="s">
        <v>456</v>
      </c>
      <c r="P107" s="96" t="str">
        <f t="shared" si="4"/>
        <v>Contracted Student Services</v>
      </c>
    </row>
    <row r="108" spans="2:16" x14ac:dyDescent="0.25">
      <c r="B108" s="78"/>
      <c r="C108" s="78"/>
      <c r="D108" s="71" t="s">
        <v>369</v>
      </c>
      <c r="E108" s="71">
        <v>0</v>
      </c>
      <c r="F108" s="71">
        <v>56878.958700000003</v>
      </c>
      <c r="G108" s="71">
        <v>8542.5</v>
      </c>
      <c r="H108" s="71">
        <v>0</v>
      </c>
      <c r="I108" s="71">
        <v>0</v>
      </c>
      <c r="J108" s="71">
        <v>0</v>
      </c>
      <c r="K108" s="71">
        <v>0</v>
      </c>
      <c r="L108" s="71">
        <v>65421.458700000003</v>
      </c>
      <c r="N108" s="71">
        <f t="shared" si="3"/>
        <v>56878.958700000003</v>
      </c>
      <c r="O108" s="96" t="s">
        <v>456</v>
      </c>
      <c r="P108" s="96" t="str">
        <f t="shared" si="4"/>
        <v>Contracted Student Services</v>
      </c>
    </row>
    <row r="109" spans="2:16" x14ac:dyDescent="0.25">
      <c r="B109" s="78"/>
      <c r="C109" s="78"/>
      <c r="D109" s="71" t="s">
        <v>370</v>
      </c>
      <c r="E109" s="71">
        <v>0</v>
      </c>
      <c r="F109" s="71">
        <v>99249.733679000667</v>
      </c>
      <c r="G109" s="71">
        <v>0</v>
      </c>
      <c r="H109" s="71">
        <v>0</v>
      </c>
      <c r="I109" s="71">
        <v>0</v>
      </c>
      <c r="J109" s="71">
        <v>0</v>
      </c>
      <c r="K109" s="71">
        <v>0</v>
      </c>
      <c r="L109" s="71">
        <v>99249.733679000667</v>
      </c>
      <c r="N109" s="71">
        <f t="shared" si="3"/>
        <v>99249.733679000667</v>
      </c>
      <c r="O109" s="96" t="s">
        <v>464</v>
      </c>
      <c r="P109" s="96" t="str">
        <f t="shared" si="4"/>
        <v>Food Service</v>
      </c>
    </row>
    <row r="110" spans="2:16" x14ac:dyDescent="0.25">
      <c r="B110" s="78"/>
      <c r="C110" s="78"/>
      <c r="D110" s="71" t="s">
        <v>371</v>
      </c>
      <c r="E110" s="71">
        <v>0</v>
      </c>
      <c r="F110" s="71">
        <v>35812.092561984886</v>
      </c>
      <c r="G110" s="71">
        <v>1020</v>
      </c>
      <c r="H110" s="71">
        <v>0</v>
      </c>
      <c r="I110" s="71">
        <v>0</v>
      </c>
      <c r="J110" s="71">
        <v>29843.410468320741</v>
      </c>
      <c r="K110" s="71">
        <v>0</v>
      </c>
      <c r="L110" s="71">
        <v>66675.503030305626</v>
      </c>
      <c r="N110" s="71">
        <f t="shared" si="3"/>
        <v>65655.503030305626</v>
      </c>
      <c r="O110" s="96" t="s">
        <v>463</v>
      </c>
      <c r="P110" s="96" t="str">
        <f t="shared" si="4"/>
        <v>Other Direct Student Expense</v>
      </c>
    </row>
    <row r="111" spans="2:16" x14ac:dyDescent="0.25">
      <c r="B111" s="78"/>
      <c r="C111" s="78"/>
      <c r="D111" s="71" t="s">
        <v>372</v>
      </c>
      <c r="E111" s="71">
        <v>0</v>
      </c>
      <c r="F111" s="71">
        <v>15300.00019921875</v>
      </c>
      <c r="G111" s="71">
        <v>0</v>
      </c>
      <c r="H111" s="71">
        <v>0</v>
      </c>
      <c r="I111" s="71">
        <v>0</v>
      </c>
      <c r="J111" s="71">
        <v>0</v>
      </c>
      <c r="K111" s="71">
        <v>0</v>
      </c>
      <c r="L111" s="71">
        <v>15300.00019921875</v>
      </c>
      <c r="N111" s="71">
        <f t="shared" si="3"/>
        <v>15300.00019921875</v>
      </c>
      <c r="O111" s="96" t="s">
        <v>463</v>
      </c>
      <c r="P111" s="96" t="str">
        <f t="shared" si="4"/>
        <v>Other Direct Student Expense</v>
      </c>
    </row>
    <row r="112" spans="2:16" x14ac:dyDescent="0.25">
      <c r="B112" s="78"/>
      <c r="C112" s="78"/>
      <c r="D112" s="71" t="s">
        <v>373</v>
      </c>
      <c r="E112" s="71">
        <v>0</v>
      </c>
      <c r="F112" s="71">
        <v>40000</v>
      </c>
      <c r="G112" s="71">
        <v>0</v>
      </c>
      <c r="H112" s="71">
        <v>0</v>
      </c>
      <c r="I112" s="71">
        <v>0</v>
      </c>
      <c r="J112" s="71">
        <v>125000</v>
      </c>
      <c r="K112" s="71">
        <v>0</v>
      </c>
      <c r="L112" s="71">
        <v>165000</v>
      </c>
      <c r="N112" s="71">
        <f t="shared" si="3"/>
        <v>165000</v>
      </c>
      <c r="O112" s="96" t="s">
        <v>463</v>
      </c>
      <c r="P112" s="96" t="str">
        <f t="shared" si="4"/>
        <v>Other Direct Student Expense</v>
      </c>
    </row>
    <row r="113" spans="2:16" x14ac:dyDescent="0.25">
      <c r="B113" s="78"/>
      <c r="C113" s="78"/>
      <c r="D113" s="71" t="s">
        <v>374</v>
      </c>
      <c r="E113" s="71">
        <v>0</v>
      </c>
      <c r="F113" s="71">
        <v>38957.795894409828</v>
      </c>
      <c r="G113" s="71">
        <v>19753.248622517662</v>
      </c>
      <c r="H113" s="71">
        <v>0</v>
      </c>
      <c r="I113" s="71">
        <v>12620.131064386283</v>
      </c>
      <c r="J113" s="71">
        <v>5487.0135062549052</v>
      </c>
      <c r="K113" s="71">
        <v>0</v>
      </c>
      <c r="L113" s="71">
        <v>76818.18908756868</v>
      </c>
      <c r="N113" s="71">
        <f t="shared" si="3"/>
        <v>57064.940465051011</v>
      </c>
      <c r="O113" s="96" t="s">
        <v>463</v>
      </c>
      <c r="P113" s="96" t="str">
        <f t="shared" si="4"/>
        <v>Other Direct Student Expense</v>
      </c>
    </row>
    <row r="114" spans="2:16" x14ac:dyDescent="0.25">
      <c r="B114" s="78"/>
      <c r="C114" s="78"/>
      <c r="D114" s="71" t="s">
        <v>375</v>
      </c>
      <c r="E114" s="71">
        <v>0</v>
      </c>
      <c r="F114" s="71">
        <v>18736.028724184867</v>
      </c>
      <c r="G114" s="71">
        <v>9499.9582263472566</v>
      </c>
      <c r="H114" s="71">
        <v>0</v>
      </c>
      <c r="I114" s="71">
        <v>6069.4177557218582</v>
      </c>
      <c r="J114" s="71">
        <v>2638.8772850964601</v>
      </c>
      <c r="K114" s="71">
        <v>0</v>
      </c>
      <c r="L114" s="71">
        <v>36944.281991350443</v>
      </c>
      <c r="N114" s="71">
        <f t="shared" si="3"/>
        <v>27444.323765003184</v>
      </c>
      <c r="O114" s="96" t="s">
        <v>463</v>
      </c>
      <c r="P114" s="96" t="str">
        <f t="shared" si="4"/>
        <v>Other Direct Student Expense</v>
      </c>
    </row>
    <row r="115" spans="2:16" x14ac:dyDescent="0.25">
      <c r="B115" s="78"/>
      <c r="C115" s="78"/>
      <c r="D115" s="71" t="s">
        <v>376</v>
      </c>
      <c r="E115" s="71">
        <v>0</v>
      </c>
      <c r="F115" s="71">
        <v>13870.878958329757</v>
      </c>
      <c r="G115" s="71">
        <v>0</v>
      </c>
      <c r="H115" s="71">
        <v>0</v>
      </c>
      <c r="I115" s="71">
        <v>0</v>
      </c>
      <c r="J115" s="71">
        <v>0</v>
      </c>
      <c r="K115" s="71">
        <v>0</v>
      </c>
      <c r="L115" s="71">
        <v>13870.878958329757</v>
      </c>
      <c r="N115" s="71">
        <f t="shared" si="3"/>
        <v>13870.878958329757</v>
      </c>
      <c r="O115" s="96" t="s">
        <v>463</v>
      </c>
      <c r="P115" s="96" t="str">
        <f t="shared" si="4"/>
        <v>Other Direct Student Expense</v>
      </c>
    </row>
    <row r="116" spans="2:16" x14ac:dyDescent="0.25">
      <c r="B116" s="78"/>
      <c r="C116" s="78"/>
      <c r="D116" s="71" t="s">
        <v>377</v>
      </c>
      <c r="E116" s="71">
        <v>0</v>
      </c>
      <c r="F116" s="71">
        <v>0</v>
      </c>
      <c r="G116" s="71">
        <v>13870.87908475704</v>
      </c>
      <c r="H116" s="71">
        <v>0</v>
      </c>
      <c r="I116" s="71">
        <v>0</v>
      </c>
      <c r="J116" s="71">
        <v>0</v>
      </c>
      <c r="K116" s="71">
        <v>0</v>
      </c>
      <c r="L116" s="71">
        <v>13870.87908475704</v>
      </c>
      <c r="N116" s="71">
        <f t="shared" si="3"/>
        <v>0</v>
      </c>
      <c r="O116" s="96" t="s">
        <v>463</v>
      </c>
      <c r="P116" s="96" t="str">
        <f t="shared" si="4"/>
        <v>Other Direct Student Expense</v>
      </c>
    </row>
    <row r="117" spans="2:16" x14ac:dyDescent="0.25">
      <c r="B117" s="78"/>
      <c r="C117" s="78"/>
      <c r="D117" s="99" t="s">
        <v>378</v>
      </c>
      <c r="E117" s="99">
        <v>0</v>
      </c>
      <c r="F117" s="99">
        <v>463527.42574664019</v>
      </c>
      <c r="G117" s="99">
        <v>94175.129933621953</v>
      </c>
      <c r="H117" s="99">
        <v>0</v>
      </c>
      <c r="I117" s="99">
        <v>84389.548820108146</v>
      </c>
      <c r="J117" s="99">
        <v>435562.11399813357</v>
      </c>
      <c r="K117" s="99">
        <v>0</v>
      </c>
      <c r="L117" s="99">
        <v>1077654.218498504</v>
      </c>
      <c r="N117" s="99">
        <f t="shared" si="3"/>
        <v>983479.08856488194</v>
      </c>
      <c r="O117" s="96" t="s">
        <v>442</v>
      </c>
      <c r="P117" s="96" t="str">
        <f t="shared" si="4"/>
        <v/>
      </c>
    </row>
    <row r="118" spans="2:16" x14ac:dyDescent="0.25">
      <c r="B118" s="78"/>
      <c r="C118" s="78" t="s">
        <v>379</v>
      </c>
      <c r="D118" s="71"/>
      <c r="E118" s="71"/>
      <c r="F118" s="71"/>
      <c r="G118" s="71"/>
      <c r="H118" s="71"/>
      <c r="I118" s="71"/>
      <c r="J118" s="71"/>
      <c r="K118" s="71"/>
      <c r="L118" s="71"/>
      <c r="N118" s="71">
        <f t="shared" si="3"/>
        <v>0</v>
      </c>
      <c r="O118" s="96" t="s">
        <v>442</v>
      </c>
      <c r="P118" s="96" t="str">
        <f t="shared" si="4"/>
        <v/>
      </c>
    </row>
    <row r="119" spans="2:16" x14ac:dyDescent="0.25">
      <c r="B119" s="78"/>
      <c r="C119" s="78"/>
      <c r="D119" s="71" t="s">
        <v>380</v>
      </c>
      <c r="E119" s="71">
        <v>0</v>
      </c>
      <c r="F119" s="71">
        <v>45781.947039271763</v>
      </c>
      <c r="G119" s="71">
        <v>17410.036198032925</v>
      </c>
      <c r="H119" s="71">
        <v>5803.3453993443072</v>
      </c>
      <c r="I119" s="71">
        <v>14830.771576102121</v>
      </c>
      <c r="J119" s="71">
        <v>6448.1615548270083</v>
      </c>
      <c r="K119" s="71">
        <v>0</v>
      </c>
      <c r="L119" s="71">
        <v>90274.261767578122</v>
      </c>
      <c r="N119" s="71">
        <f t="shared" si="3"/>
        <v>67060.880170200893</v>
      </c>
      <c r="O119" s="96" t="s">
        <v>465</v>
      </c>
      <c r="P119" s="96" t="str">
        <f t="shared" si="4"/>
        <v>Office Supplies and Materials</v>
      </c>
    </row>
    <row r="120" spans="2:16" x14ac:dyDescent="0.25">
      <c r="B120" s="78"/>
      <c r="C120" s="78"/>
      <c r="D120" s="71" t="s">
        <v>381</v>
      </c>
      <c r="E120" s="71">
        <v>0</v>
      </c>
      <c r="F120" s="71">
        <v>12197.790872419084</v>
      </c>
      <c r="G120" s="71">
        <v>4638.5965289481028</v>
      </c>
      <c r="H120" s="71">
        <v>1546.1988429827009</v>
      </c>
      <c r="I120" s="71">
        <v>3951.3970431780135</v>
      </c>
      <c r="J120" s="71">
        <v>1717.9987144252232</v>
      </c>
      <c r="K120" s="71">
        <v>0</v>
      </c>
      <c r="L120" s="71">
        <v>24051.982001953125</v>
      </c>
      <c r="N120" s="71">
        <f t="shared" si="3"/>
        <v>17867.186630022319</v>
      </c>
      <c r="O120" s="96" t="s">
        <v>466</v>
      </c>
      <c r="P120" s="96" t="str">
        <f t="shared" si="4"/>
        <v>Office Equipment Rental and Maintenance</v>
      </c>
    </row>
    <row r="121" spans="2:16" x14ac:dyDescent="0.25">
      <c r="B121" s="78"/>
      <c r="C121" s="78"/>
      <c r="D121" s="71" t="s">
        <v>382</v>
      </c>
      <c r="E121" s="71">
        <v>0</v>
      </c>
      <c r="F121" s="71">
        <v>53613.814191984842</v>
      </c>
      <c r="G121" s="71">
        <v>20388.351875825225</v>
      </c>
      <c r="H121" s="71">
        <v>6796.1172919417404</v>
      </c>
      <c r="I121" s="71">
        <v>17367.855301628893</v>
      </c>
      <c r="J121" s="71">
        <v>7551.2414354908224</v>
      </c>
      <c r="K121" s="71">
        <v>0</v>
      </c>
      <c r="L121" s="71">
        <v>105717.38009687152</v>
      </c>
      <c r="N121" s="71">
        <f t="shared" si="3"/>
        <v>78532.910929104561</v>
      </c>
      <c r="O121" s="96" t="s">
        <v>467</v>
      </c>
      <c r="P121" s="96" t="str">
        <f t="shared" si="4"/>
        <v>Telephone/Telecommunications</v>
      </c>
    </row>
    <row r="122" spans="2:16" x14ac:dyDescent="0.25">
      <c r="B122" s="78"/>
      <c r="C122" s="78"/>
      <c r="D122" s="71" t="s">
        <v>383</v>
      </c>
      <c r="E122" s="71">
        <v>0</v>
      </c>
      <c r="F122" s="71">
        <v>4199.3066698587127</v>
      </c>
      <c r="G122" s="71">
        <v>1596.9194378335951</v>
      </c>
      <c r="H122" s="71">
        <v>532.30647927786504</v>
      </c>
      <c r="I122" s="71">
        <v>1360.3387803767662</v>
      </c>
      <c r="J122" s="71">
        <v>591.45164364207221</v>
      </c>
      <c r="K122" s="71">
        <v>0</v>
      </c>
      <c r="L122" s="71">
        <v>8280.3230109890119</v>
      </c>
      <c r="N122" s="71">
        <f t="shared" si="3"/>
        <v>6151.0970938775517</v>
      </c>
      <c r="O122" s="96" t="s">
        <v>468</v>
      </c>
      <c r="P122" s="96" t="str">
        <f t="shared" si="4"/>
        <v>Other General Expense</v>
      </c>
    </row>
    <row r="123" spans="2:16" x14ac:dyDescent="0.25">
      <c r="B123" s="78"/>
      <c r="C123" s="78"/>
      <c r="D123" s="71" t="s">
        <v>384</v>
      </c>
      <c r="E123" s="71">
        <v>0</v>
      </c>
      <c r="F123" s="71">
        <v>10604.63795510204</v>
      </c>
      <c r="G123" s="71">
        <v>4032.7496448979591</v>
      </c>
      <c r="H123" s="71">
        <v>1344.2498816326529</v>
      </c>
      <c r="I123" s="71">
        <v>3435.3052530612244</v>
      </c>
      <c r="J123" s="71">
        <v>1493.6109795918367</v>
      </c>
      <c r="K123" s="71">
        <v>0</v>
      </c>
      <c r="L123" s="71">
        <v>20910.553714285714</v>
      </c>
      <c r="N123" s="71">
        <f t="shared" si="3"/>
        <v>15533.5541877551</v>
      </c>
      <c r="O123" s="96" t="s">
        <v>468</v>
      </c>
      <c r="P123" s="96" t="str">
        <f t="shared" si="4"/>
        <v>Other General Expense</v>
      </c>
    </row>
    <row r="124" spans="2:16" x14ac:dyDescent="0.25">
      <c r="B124" s="78"/>
      <c r="C124" s="78"/>
      <c r="D124" s="71" t="s">
        <v>385</v>
      </c>
      <c r="E124" s="71">
        <v>0</v>
      </c>
      <c r="F124" s="71">
        <v>38035.714285714283</v>
      </c>
      <c r="G124" s="71">
        <v>14464.285714285716</v>
      </c>
      <c r="H124" s="71">
        <v>4821.4285714285706</v>
      </c>
      <c r="I124" s="71">
        <v>12321.428571428571</v>
      </c>
      <c r="J124" s="71">
        <v>5357.1428571428569</v>
      </c>
      <c r="K124" s="71">
        <v>0</v>
      </c>
      <c r="L124" s="71">
        <v>75000</v>
      </c>
      <c r="N124" s="71">
        <f t="shared" si="3"/>
        <v>55714.28571428571</v>
      </c>
      <c r="O124" s="96" t="s">
        <v>465</v>
      </c>
      <c r="P124" s="96" t="str">
        <f t="shared" si="4"/>
        <v>Office Supplies and Materials</v>
      </c>
    </row>
    <row r="125" spans="2:16" x14ac:dyDescent="0.25">
      <c r="B125" s="78"/>
      <c r="C125" s="78"/>
      <c r="D125" s="71" t="s">
        <v>386</v>
      </c>
      <c r="E125" s="71">
        <v>0</v>
      </c>
      <c r="F125" s="71">
        <v>92768.363876271382</v>
      </c>
      <c r="G125" s="71">
        <v>35278.110206469399</v>
      </c>
      <c r="H125" s="71">
        <v>11759.370068823131</v>
      </c>
      <c r="I125" s="71">
        <v>30051.723509214673</v>
      </c>
      <c r="J125" s="71">
        <v>13065.966743136814</v>
      </c>
      <c r="K125" s="71">
        <v>0</v>
      </c>
      <c r="L125" s="71">
        <v>182923.5344039154</v>
      </c>
      <c r="N125" s="71">
        <f t="shared" si="3"/>
        <v>135886.05412862287</v>
      </c>
      <c r="O125" s="96" t="s">
        <v>469</v>
      </c>
      <c r="P125" s="96" t="str">
        <f t="shared" si="4"/>
        <v>Insurance</v>
      </c>
    </row>
    <row r="126" spans="2:16" x14ac:dyDescent="0.25">
      <c r="B126" s="78"/>
      <c r="C126" s="78"/>
      <c r="D126" s="71" t="s">
        <v>387</v>
      </c>
      <c r="E126" s="71">
        <v>0</v>
      </c>
      <c r="F126" s="71">
        <v>0</v>
      </c>
      <c r="G126" s="71">
        <v>0</v>
      </c>
      <c r="H126" s="71">
        <v>0</v>
      </c>
      <c r="I126" s="71">
        <v>79568.467656247551</v>
      </c>
      <c r="J126" s="71">
        <v>0</v>
      </c>
      <c r="K126" s="71">
        <v>0</v>
      </c>
      <c r="L126" s="71">
        <v>79568.467656247551</v>
      </c>
      <c r="N126" s="71">
        <f t="shared" si="3"/>
        <v>79568.467656247551</v>
      </c>
      <c r="O126" s="96" t="s">
        <v>470</v>
      </c>
      <c r="P126" s="96" t="str">
        <f t="shared" si="4"/>
        <v>PCSB Administrative Fee</v>
      </c>
    </row>
    <row r="127" spans="2:16" x14ac:dyDescent="0.25">
      <c r="B127" s="78"/>
      <c r="C127" s="78"/>
      <c r="D127" s="71" t="s">
        <v>388</v>
      </c>
      <c r="E127" s="71">
        <v>0</v>
      </c>
      <c r="F127" s="71">
        <v>89799.17544706726</v>
      </c>
      <c r="G127" s="71">
        <v>0</v>
      </c>
      <c r="H127" s="71">
        <v>45531.97628302002</v>
      </c>
      <c r="I127" s="71">
        <v>29089.873736373902</v>
      </c>
      <c r="J127" s="71">
        <v>12647.771189727782</v>
      </c>
      <c r="K127" s="71">
        <v>0</v>
      </c>
      <c r="L127" s="71">
        <v>177068.79665618899</v>
      </c>
      <c r="N127" s="71">
        <f t="shared" si="3"/>
        <v>131536.82037316894</v>
      </c>
      <c r="O127" s="96" t="s">
        <v>471</v>
      </c>
      <c r="P127" s="96" t="str">
        <f t="shared" si="4"/>
        <v>Legal, Accounting and Payroll Services</v>
      </c>
    </row>
    <row r="128" spans="2:16" x14ac:dyDescent="0.25">
      <c r="B128" s="78"/>
      <c r="C128" s="78"/>
      <c r="D128" s="71" t="s">
        <v>389</v>
      </c>
      <c r="E128" s="71">
        <v>0</v>
      </c>
      <c r="F128" s="71">
        <v>28321.899999999998</v>
      </c>
      <c r="G128" s="71">
        <v>10770.300000000001</v>
      </c>
      <c r="H128" s="71">
        <v>3590.0999999999995</v>
      </c>
      <c r="I128" s="71">
        <v>9174.7000000000007</v>
      </c>
      <c r="J128" s="71">
        <v>3989</v>
      </c>
      <c r="K128" s="71">
        <v>0</v>
      </c>
      <c r="L128" s="71">
        <v>55846</v>
      </c>
      <c r="N128" s="71">
        <f t="shared" si="3"/>
        <v>41485.599999999999</v>
      </c>
      <c r="O128" s="96" t="s">
        <v>471</v>
      </c>
      <c r="P128" s="96" t="str">
        <f t="shared" si="4"/>
        <v>Legal, Accounting and Payroll Services</v>
      </c>
    </row>
    <row r="129" spans="2:16" x14ac:dyDescent="0.25">
      <c r="B129" s="78"/>
      <c r="C129" s="78"/>
      <c r="D129" s="71" t="s">
        <v>390</v>
      </c>
      <c r="E129" s="71">
        <v>0</v>
      </c>
      <c r="F129" s="71">
        <v>39047.832802330799</v>
      </c>
      <c r="G129" s="71">
        <v>14849.175854407487</v>
      </c>
      <c r="H129" s="71">
        <v>4949.7252848024955</v>
      </c>
      <c r="I129" s="71">
        <v>12649.297950050823</v>
      </c>
      <c r="J129" s="71">
        <v>5499.6947608916616</v>
      </c>
      <c r="K129" s="71">
        <v>0</v>
      </c>
      <c r="L129" s="71">
        <v>76995.726652483267</v>
      </c>
      <c r="N129" s="71">
        <f t="shared" si="3"/>
        <v>57196.825513273281</v>
      </c>
      <c r="O129" s="96" t="s">
        <v>468</v>
      </c>
      <c r="P129" s="96" t="str">
        <f t="shared" si="4"/>
        <v>Other General Expense</v>
      </c>
    </row>
    <row r="130" spans="2:16" x14ac:dyDescent="0.25">
      <c r="B130" s="78"/>
      <c r="C130" s="78"/>
      <c r="D130" s="71" t="s">
        <v>391</v>
      </c>
      <c r="E130" s="71">
        <v>0</v>
      </c>
      <c r="F130" s="71">
        <v>0</v>
      </c>
      <c r="G130" s="71">
        <v>0</v>
      </c>
      <c r="H130" s="71">
        <v>44791.056840659352</v>
      </c>
      <c r="I130" s="71">
        <v>0</v>
      </c>
      <c r="J130" s="71">
        <v>0</v>
      </c>
      <c r="K130" s="71">
        <v>0</v>
      </c>
      <c r="L130" s="71">
        <v>44791.056840659352</v>
      </c>
      <c r="N130" s="71">
        <f t="shared" si="3"/>
        <v>0</v>
      </c>
      <c r="O130" s="96" t="s">
        <v>468</v>
      </c>
      <c r="P130" s="96" t="str">
        <f t="shared" si="4"/>
        <v>Other General Expense</v>
      </c>
    </row>
    <row r="131" spans="2:16" x14ac:dyDescent="0.25">
      <c r="B131" s="78"/>
      <c r="C131" s="78"/>
      <c r="D131" s="71" t="s">
        <v>392</v>
      </c>
      <c r="E131" s="71">
        <v>0</v>
      </c>
      <c r="F131" s="71">
        <v>0</v>
      </c>
      <c r="G131" s="71">
        <v>0</v>
      </c>
      <c r="H131" s="71">
        <v>0</v>
      </c>
      <c r="I131" s="71">
        <v>27741.75816951408</v>
      </c>
      <c r="J131" s="71">
        <v>0</v>
      </c>
      <c r="K131" s="71">
        <v>0</v>
      </c>
      <c r="L131" s="71">
        <v>27741.75816951408</v>
      </c>
      <c r="N131" s="71">
        <f t="shared" si="3"/>
        <v>27741.75816951408</v>
      </c>
      <c r="O131" s="96" t="s">
        <v>468</v>
      </c>
      <c r="P131" s="96" t="str">
        <f t="shared" si="4"/>
        <v>Other General Expense</v>
      </c>
    </row>
    <row r="132" spans="2:16" x14ac:dyDescent="0.25">
      <c r="B132" s="78"/>
      <c r="C132" s="78"/>
      <c r="D132" s="71" t="s">
        <v>393</v>
      </c>
      <c r="E132" s="71">
        <v>0</v>
      </c>
      <c r="F132" s="71">
        <v>0</v>
      </c>
      <c r="G132" s="71">
        <v>0</v>
      </c>
      <c r="H132" s="71">
        <v>0</v>
      </c>
      <c r="I132" s="71">
        <v>16501.241670329669</v>
      </c>
      <c r="J132" s="71">
        <v>0</v>
      </c>
      <c r="K132" s="71">
        <v>0</v>
      </c>
      <c r="L132" s="71">
        <v>16501.241670329669</v>
      </c>
      <c r="N132" s="71">
        <f t="shared" si="3"/>
        <v>16501.241670329669</v>
      </c>
      <c r="O132" s="96" t="s">
        <v>468</v>
      </c>
      <c r="P132" s="96" t="str">
        <f t="shared" si="4"/>
        <v>Other General Expense</v>
      </c>
    </row>
    <row r="133" spans="2:16" x14ac:dyDescent="0.25">
      <c r="B133" s="78"/>
      <c r="C133" s="78"/>
      <c r="D133" s="71" t="s">
        <v>394</v>
      </c>
      <c r="E133" s="71">
        <v>0</v>
      </c>
      <c r="F133" s="71">
        <v>13995.256373227778</v>
      </c>
      <c r="G133" s="71">
        <v>5322.1397475654931</v>
      </c>
      <c r="H133" s="71">
        <v>1774.0465825218307</v>
      </c>
      <c r="I133" s="71">
        <v>4533.6745997780126</v>
      </c>
      <c r="J133" s="71">
        <v>1971.162869468701</v>
      </c>
      <c r="K133" s="71">
        <v>0</v>
      </c>
      <c r="L133" s="71">
        <v>27596.280172561816</v>
      </c>
      <c r="N133" s="71">
        <f t="shared" si="3"/>
        <v>20500.093842474493</v>
      </c>
      <c r="O133" s="96" t="s">
        <v>468</v>
      </c>
      <c r="P133" s="96" t="str">
        <f t="shared" si="4"/>
        <v>Other General Expense</v>
      </c>
    </row>
    <row r="134" spans="2:16" x14ac:dyDescent="0.25">
      <c r="B134" s="78"/>
      <c r="C134" s="78"/>
      <c r="D134" s="71" t="s">
        <v>395</v>
      </c>
      <c r="E134" s="71">
        <v>0</v>
      </c>
      <c r="F134" s="71">
        <v>0</v>
      </c>
      <c r="G134" s="71">
        <v>0</v>
      </c>
      <c r="H134" s="71">
        <v>81.599999999999994</v>
      </c>
      <c r="I134" s="71">
        <v>0</v>
      </c>
      <c r="J134" s="71">
        <v>0</v>
      </c>
      <c r="K134" s="71">
        <v>0</v>
      </c>
      <c r="L134" s="71">
        <v>81.599999999999994</v>
      </c>
      <c r="N134" s="71">
        <f t="shared" si="3"/>
        <v>0</v>
      </c>
      <c r="O134" s="96" t="s">
        <v>468</v>
      </c>
      <c r="P134" s="96" t="str">
        <f t="shared" si="4"/>
        <v>Other General Expense</v>
      </c>
    </row>
    <row r="135" spans="2:16" x14ac:dyDescent="0.25">
      <c r="B135" s="78"/>
      <c r="C135" s="78"/>
      <c r="D135" s="71" t="s">
        <v>396</v>
      </c>
      <c r="E135" s="71">
        <v>0</v>
      </c>
      <c r="F135" s="71">
        <v>0</v>
      </c>
      <c r="G135" s="71">
        <v>0</v>
      </c>
      <c r="H135" s="71">
        <v>0</v>
      </c>
      <c r="I135" s="71">
        <v>44154</v>
      </c>
      <c r="J135" s="71">
        <v>0</v>
      </c>
      <c r="K135" s="71">
        <v>0</v>
      </c>
      <c r="L135" s="71">
        <v>44154</v>
      </c>
      <c r="N135" s="71">
        <f t="shared" si="3"/>
        <v>44154</v>
      </c>
      <c r="O135" s="96" t="s">
        <v>468</v>
      </c>
      <c r="P135" s="96" t="str">
        <f t="shared" si="4"/>
        <v>Other General Expense</v>
      </c>
    </row>
    <row r="136" spans="2:16" x14ac:dyDescent="0.25">
      <c r="B136" s="78"/>
      <c r="C136" s="78"/>
      <c r="D136" s="99" t="s">
        <v>397</v>
      </c>
      <c r="E136" s="99">
        <v>0</v>
      </c>
      <c r="F136" s="99">
        <v>428365.73951324797</v>
      </c>
      <c r="G136" s="99">
        <v>128750.6652082659</v>
      </c>
      <c r="H136" s="99">
        <v>133321.52152643469</v>
      </c>
      <c r="I136" s="99">
        <v>306731.83381728432</v>
      </c>
      <c r="J136" s="99">
        <v>60333.202748344782</v>
      </c>
      <c r="K136" s="99">
        <v>0</v>
      </c>
      <c r="L136" s="99">
        <v>1057502.9628135776</v>
      </c>
      <c r="N136" s="99">
        <f t="shared" si="3"/>
        <v>795430.77607887704</v>
      </c>
      <c r="O136" s="96" t="s">
        <v>442</v>
      </c>
      <c r="P136" s="96" t="str">
        <f t="shared" si="4"/>
        <v/>
      </c>
    </row>
    <row r="137" spans="2:16" x14ac:dyDescent="0.25">
      <c r="B137" s="78"/>
      <c r="C137" s="100" t="s">
        <v>244</v>
      </c>
      <c r="D137" s="99"/>
      <c r="E137" s="99">
        <v>30000</v>
      </c>
      <c r="F137" s="99">
        <v>5664448.5450394154</v>
      </c>
      <c r="G137" s="99">
        <v>2460240.4945932934</v>
      </c>
      <c r="H137" s="99">
        <v>1107113.2734549029</v>
      </c>
      <c r="I137" s="99">
        <v>3610602.9280716344</v>
      </c>
      <c r="J137" s="99">
        <v>1450340.0209599282</v>
      </c>
      <c r="K137" s="99">
        <v>0</v>
      </c>
      <c r="L137" s="99">
        <v>14322745.26211917</v>
      </c>
      <c r="N137" s="99">
        <f t="shared" si="3"/>
        <v>10725391.494070979</v>
      </c>
      <c r="O137" s="96" t="s">
        <v>442</v>
      </c>
      <c r="P137" s="96" t="str">
        <f t="shared" si="4"/>
        <v/>
      </c>
    </row>
    <row r="138" spans="2:16" x14ac:dyDescent="0.25">
      <c r="B138" s="474" t="s">
        <v>245</v>
      </c>
      <c r="C138" s="474"/>
      <c r="D138" s="475"/>
      <c r="E138" s="475">
        <v>121000</v>
      </c>
      <c r="F138" s="475">
        <v>1398589.5922766328</v>
      </c>
      <c r="G138" s="475">
        <v>782810.50540670659</v>
      </c>
      <c r="H138" s="475">
        <v>-1107113.2734549029</v>
      </c>
      <c r="I138" s="475">
        <v>-3237973.0863803569</v>
      </c>
      <c r="J138" s="475">
        <v>2469063.9260602538</v>
      </c>
      <c r="K138" s="475">
        <v>0</v>
      </c>
      <c r="L138" s="475">
        <v>426377.66390833631</v>
      </c>
      <c r="N138" s="475">
        <f t="shared" si="3"/>
        <v>629680.43195652962</v>
      </c>
      <c r="O138" s="96" t="s">
        <v>442</v>
      </c>
      <c r="P138" s="96" t="str">
        <f t="shared" si="4"/>
        <v/>
      </c>
    </row>
    <row r="139" spans="2:16" x14ac:dyDescent="0.25">
      <c r="B139" s="78" t="s">
        <v>398</v>
      </c>
      <c r="C139" s="78"/>
      <c r="D139" s="71"/>
      <c r="E139" s="71"/>
      <c r="F139" s="71"/>
      <c r="G139" s="71"/>
      <c r="H139" s="71"/>
      <c r="I139" s="71"/>
      <c r="J139" s="71"/>
      <c r="K139" s="71"/>
      <c r="L139" s="71"/>
      <c r="N139" s="71">
        <f t="shared" si="3"/>
        <v>0</v>
      </c>
      <c r="O139" s="96" t="s">
        <v>442</v>
      </c>
      <c r="P139" s="96" t="str">
        <f t="shared" si="4"/>
        <v/>
      </c>
    </row>
    <row r="140" spans="2:16" x14ac:dyDescent="0.25">
      <c r="B140" s="78"/>
      <c r="C140" s="78" t="s">
        <v>399</v>
      </c>
      <c r="D140" s="71"/>
      <c r="E140" s="71"/>
      <c r="F140" s="71"/>
      <c r="G140" s="71"/>
      <c r="H140" s="71"/>
      <c r="I140" s="71"/>
      <c r="J140" s="71"/>
      <c r="K140" s="71"/>
      <c r="L140" s="71"/>
      <c r="N140" s="71">
        <f t="shared" si="3"/>
        <v>0</v>
      </c>
      <c r="O140" s="96" t="s">
        <v>442</v>
      </c>
      <c r="P140" s="96" t="str">
        <f t="shared" si="4"/>
        <v/>
      </c>
    </row>
    <row r="141" spans="2:16" x14ac:dyDescent="0.25">
      <c r="B141" s="78"/>
      <c r="C141" s="78"/>
      <c r="D141" s="71" t="s">
        <v>400</v>
      </c>
      <c r="E141" s="71">
        <v>0</v>
      </c>
      <c r="F141" s="71">
        <v>125371.87308030992</v>
      </c>
      <c r="G141" s="71">
        <v>0</v>
      </c>
      <c r="H141" s="71">
        <v>63568.83705480503</v>
      </c>
      <c r="I141" s="71">
        <v>40613.423673903213</v>
      </c>
      <c r="J141" s="71">
        <v>17658.010293001396</v>
      </c>
      <c r="K141" s="71">
        <v>0</v>
      </c>
      <c r="L141" s="71">
        <v>247212.14410201958</v>
      </c>
      <c r="N141" s="71">
        <f t="shared" ref="N141:N151" si="5">F141+I141+J141</f>
        <v>183643.30704721453</v>
      </c>
      <c r="O141" s="96" t="s">
        <v>472</v>
      </c>
      <c r="P141" s="96" t="str">
        <f t="shared" ref="P141:P151" si="6">IF(O141="","",RIGHT(O141,LEN(O141)-3))</f>
        <v>Depreciation and Amortization (non-facility)</v>
      </c>
    </row>
    <row r="142" spans="2:16" x14ac:dyDescent="0.25">
      <c r="B142" s="78"/>
      <c r="C142" s="78"/>
      <c r="D142" s="71" t="s">
        <v>401</v>
      </c>
      <c r="E142" s="71">
        <v>0</v>
      </c>
      <c r="F142" s="71">
        <v>0</v>
      </c>
      <c r="G142" s="71">
        <v>0</v>
      </c>
      <c r="H142" s="71">
        <v>0</v>
      </c>
      <c r="I142" s="71">
        <v>655966.33576870186</v>
      </c>
      <c r="J142" s="71">
        <v>0</v>
      </c>
      <c r="K142" s="71">
        <v>0</v>
      </c>
      <c r="L142" s="71">
        <v>655966.33576870186</v>
      </c>
      <c r="N142" s="71">
        <f t="shared" si="5"/>
        <v>655966.33576870186</v>
      </c>
      <c r="O142" s="96" t="s">
        <v>473</v>
      </c>
      <c r="P142" s="96" t="str">
        <f t="shared" si="6"/>
        <v>Depreciation (facilities only)</v>
      </c>
    </row>
    <row r="143" spans="2:16" x14ac:dyDescent="0.25">
      <c r="B143" s="78"/>
      <c r="C143" s="78"/>
      <c r="D143" s="71" t="s">
        <v>402</v>
      </c>
      <c r="E143" s="71">
        <v>0</v>
      </c>
      <c r="F143" s="71">
        <v>62493.395283762977</v>
      </c>
      <c r="G143" s="71">
        <v>0</v>
      </c>
      <c r="H143" s="71">
        <v>31686.791974865737</v>
      </c>
      <c r="I143" s="71">
        <v>20244.339317275331</v>
      </c>
      <c r="J143" s="71">
        <v>8801.8866596849257</v>
      </c>
      <c r="K143" s="71">
        <v>0</v>
      </c>
      <c r="L143" s="71">
        <v>123226.41323558897</v>
      </c>
      <c r="N143" s="71">
        <f t="shared" si="5"/>
        <v>91539.62126072323</v>
      </c>
      <c r="O143" s="96" t="s">
        <v>473</v>
      </c>
      <c r="P143" s="96" t="str">
        <f t="shared" si="6"/>
        <v>Depreciation (facilities only)</v>
      </c>
    </row>
    <row r="144" spans="2:16" x14ac:dyDescent="0.25">
      <c r="B144" s="78"/>
      <c r="C144" s="78"/>
      <c r="D144" s="99" t="s">
        <v>403</v>
      </c>
      <c r="E144" s="99">
        <v>0</v>
      </c>
      <c r="F144" s="99">
        <v>187865.26836407289</v>
      </c>
      <c r="G144" s="99">
        <v>0</v>
      </c>
      <c r="H144" s="99">
        <v>95255.629029670759</v>
      </c>
      <c r="I144" s="99">
        <v>716824.09875988041</v>
      </c>
      <c r="J144" s="99">
        <v>26459.896952686322</v>
      </c>
      <c r="K144" s="99">
        <v>0</v>
      </c>
      <c r="L144" s="99">
        <v>1026404.8931063104</v>
      </c>
      <c r="N144" s="99">
        <f t="shared" si="5"/>
        <v>931149.26407663967</v>
      </c>
      <c r="O144" s="96" t="s">
        <v>442</v>
      </c>
      <c r="P144" s="96" t="str">
        <f t="shared" si="6"/>
        <v/>
      </c>
    </row>
    <row r="145" spans="2:16" x14ac:dyDescent="0.25">
      <c r="B145" s="78"/>
      <c r="C145" s="78" t="s">
        <v>404</v>
      </c>
      <c r="D145" s="71"/>
      <c r="E145" s="71"/>
      <c r="F145" s="71"/>
      <c r="G145" s="71"/>
      <c r="H145" s="71"/>
      <c r="I145" s="71"/>
      <c r="J145" s="71"/>
      <c r="K145" s="71"/>
      <c r="L145" s="71"/>
      <c r="N145" s="71">
        <f t="shared" si="5"/>
        <v>0</v>
      </c>
      <c r="O145" s="96" t="s">
        <v>442</v>
      </c>
      <c r="P145" s="96" t="str">
        <f t="shared" si="6"/>
        <v/>
      </c>
    </row>
    <row r="146" spans="2:16" x14ac:dyDescent="0.25">
      <c r="B146" s="78"/>
      <c r="C146" s="78"/>
      <c r="D146" s="71" t="s">
        <v>405</v>
      </c>
      <c r="E146" s="71">
        <v>0</v>
      </c>
      <c r="F146" s="71">
        <v>0</v>
      </c>
      <c r="G146" s="71">
        <v>0</v>
      </c>
      <c r="H146" s="71">
        <v>0</v>
      </c>
      <c r="I146" s="71">
        <v>188192.46</v>
      </c>
      <c r="J146" s="71">
        <v>0</v>
      </c>
      <c r="K146" s="71">
        <v>0</v>
      </c>
      <c r="L146" s="71">
        <v>188192.46</v>
      </c>
      <c r="N146" s="71">
        <f t="shared" si="5"/>
        <v>188192.46</v>
      </c>
      <c r="O146" s="96" t="s">
        <v>474</v>
      </c>
      <c r="P146" s="96" t="str">
        <f t="shared" si="6"/>
        <v>Interest (facilities only)</v>
      </c>
    </row>
    <row r="147" spans="2:16" x14ac:dyDescent="0.25">
      <c r="B147" s="78"/>
      <c r="C147" s="78"/>
      <c r="D147" s="71" t="s">
        <v>406</v>
      </c>
      <c r="E147" s="71">
        <v>0</v>
      </c>
      <c r="F147" s="71">
        <v>0</v>
      </c>
      <c r="G147" s="71">
        <v>0</v>
      </c>
      <c r="H147" s="71">
        <v>5591.2800097656254</v>
      </c>
      <c r="I147" s="71">
        <v>0</v>
      </c>
      <c r="J147" s="71">
        <v>0</v>
      </c>
      <c r="K147" s="71">
        <v>0</v>
      </c>
      <c r="L147" s="71">
        <v>5591.2800097656254</v>
      </c>
      <c r="N147" s="71">
        <f t="shared" si="5"/>
        <v>0</v>
      </c>
      <c r="O147" s="96" t="s">
        <v>473</v>
      </c>
      <c r="P147" s="96" t="str">
        <f t="shared" si="6"/>
        <v>Depreciation (facilities only)</v>
      </c>
    </row>
    <row r="148" spans="2:16" x14ac:dyDescent="0.25">
      <c r="B148" s="78"/>
      <c r="C148" s="78"/>
      <c r="D148" s="99" t="s">
        <v>407</v>
      </c>
      <c r="E148" s="99">
        <v>0</v>
      </c>
      <c r="F148" s="99">
        <v>0</v>
      </c>
      <c r="G148" s="99">
        <v>0</v>
      </c>
      <c r="H148" s="99">
        <v>5591.2800097656254</v>
      </c>
      <c r="I148" s="99">
        <v>188192.46</v>
      </c>
      <c r="J148" s="99">
        <v>0</v>
      </c>
      <c r="K148" s="99">
        <v>0</v>
      </c>
      <c r="L148" s="99">
        <v>193783.74000976561</v>
      </c>
      <c r="N148" s="99">
        <f t="shared" si="5"/>
        <v>188192.46</v>
      </c>
      <c r="O148" s="96" t="s">
        <v>442</v>
      </c>
      <c r="P148" s="96" t="str">
        <f t="shared" si="6"/>
        <v/>
      </c>
    </row>
    <row r="149" spans="2:16" x14ac:dyDescent="0.25">
      <c r="B149" s="78"/>
      <c r="C149" s="100" t="s">
        <v>408</v>
      </c>
      <c r="D149" s="99"/>
      <c r="E149" s="99">
        <v>0</v>
      </c>
      <c r="F149" s="99">
        <v>187865.26836407289</v>
      </c>
      <c r="G149" s="99">
        <v>0</v>
      </c>
      <c r="H149" s="99">
        <v>100846.90903943639</v>
      </c>
      <c r="I149" s="99">
        <v>905016.55875988037</v>
      </c>
      <c r="J149" s="99">
        <v>26459.896952686322</v>
      </c>
      <c r="K149" s="99">
        <v>0</v>
      </c>
      <c r="L149" s="99">
        <v>1220188.633116076</v>
      </c>
      <c r="N149" s="99">
        <f t="shared" si="5"/>
        <v>1119341.7240766396</v>
      </c>
      <c r="O149" s="96" t="s">
        <v>442</v>
      </c>
      <c r="P149" s="96" t="str">
        <f t="shared" si="6"/>
        <v/>
      </c>
    </row>
    <row r="150" spans="2:16" x14ac:dyDescent="0.25">
      <c r="B150" s="474" t="s">
        <v>117</v>
      </c>
      <c r="C150" s="474"/>
      <c r="D150" s="475"/>
      <c r="E150" s="475">
        <v>30000</v>
      </c>
      <c r="F150" s="475">
        <v>5852313.8134034881</v>
      </c>
      <c r="G150" s="475">
        <v>2460240.4945932934</v>
      </c>
      <c r="H150" s="475">
        <v>1207960.1824943393</v>
      </c>
      <c r="I150" s="475">
        <v>4515619.4868315151</v>
      </c>
      <c r="J150" s="475">
        <v>1476799.9179126145</v>
      </c>
      <c r="K150" s="475">
        <v>0</v>
      </c>
      <c r="L150" s="475">
        <v>15542933.895235246</v>
      </c>
      <c r="N150" s="475">
        <f t="shared" si="5"/>
        <v>11844733.218147617</v>
      </c>
      <c r="O150" s="96" t="s">
        <v>442</v>
      </c>
      <c r="P150" s="96" t="str">
        <f t="shared" si="6"/>
        <v/>
      </c>
    </row>
    <row r="151" spans="2:16" x14ac:dyDescent="0.25">
      <c r="B151" s="474" t="s">
        <v>32</v>
      </c>
      <c r="C151" s="474"/>
      <c r="D151" s="475"/>
      <c r="E151" s="475">
        <v>121000</v>
      </c>
      <c r="F151" s="475">
        <v>1210724.32391256</v>
      </c>
      <c r="G151" s="475">
        <v>782810.50540670659</v>
      </c>
      <c r="H151" s="475">
        <v>-1207960.1824943393</v>
      </c>
      <c r="I151" s="475">
        <v>-4142989.6451402376</v>
      </c>
      <c r="J151" s="475">
        <v>2442604.0291075674</v>
      </c>
      <c r="K151" s="475">
        <v>0</v>
      </c>
      <c r="L151" s="475">
        <v>-793810.96920773946</v>
      </c>
      <c r="N151" s="475">
        <f t="shared" si="5"/>
        <v>-489661.29212011024</v>
      </c>
      <c r="O151" s="96" t="s">
        <v>442</v>
      </c>
      <c r="P151" s="96" t="str">
        <f t="shared" si="6"/>
        <v/>
      </c>
    </row>
    <row r="152" spans="2:16" x14ac:dyDescent="0.25">
      <c r="B152" s="78" t="s">
        <v>246</v>
      </c>
      <c r="C152" s="78"/>
      <c r="D152" s="71"/>
      <c r="E152" s="71"/>
      <c r="F152" s="71"/>
      <c r="G152" s="71"/>
      <c r="H152" s="71"/>
      <c r="I152" s="71"/>
      <c r="J152" s="71"/>
      <c r="K152" s="71"/>
      <c r="L152" s="71"/>
      <c r="N152" s="71"/>
    </row>
    <row r="153" spans="2:16" x14ac:dyDescent="0.25">
      <c r="B153" s="78"/>
      <c r="C153" s="78" t="s">
        <v>247</v>
      </c>
      <c r="D153" s="71"/>
      <c r="E153" s="71"/>
      <c r="F153" s="71"/>
      <c r="G153" s="71"/>
      <c r="H153" s="71"/>
      <c r="I153" s="71"/>
      <c r="J153" s="71"/>
      <c r="K153" s="71"/>
      <c r="L153" s="71"/>
      <c r="N153" s="71"/>
    </row>
    <row r="154" spans="2:16" x14ac:dyDescent="0.25">
      <c r="B154" s="78"/>
      <c r="C154" s="78"/>
      <c r="D154" s="71" t="s">
        <v>409</v>
      </c>
      <c r="E154" s="71">
        <v>0</v>
      </c>
      <c r="F154" s="71">
        <v>0</v>
      </c>
      <c r="G154" s="71">
        <v>0</v>
      </c>
      <c r="H154" s="71">
        <v>0</v>
      </c>
      <c r="I154" s="71">
        <v>0</v>
      </c>
      <c r="J154" s="71">
        <v>0</v>
      </c>
      <c r="K154" s="71">
        <v>80573.964381655547</v>
      </c>
      <c r="L154" s="71">
        <v>80573.964381655547</v>
      </c>
      <c r="N154" s="71"/>
    </row>
    <row r="155" spans="2:16" x14ac:dyDescent="0.25">
      <c r="B155" s="78"/>
      <c r="C155" s="78"/>
      <c r="D155" s="71" t="s">
        <v>410</v>
      </c>
      <c r="E155" s="71">
        <v>0</v>
      </c>
      <c r="F155" s="71">
        <v>0</v>
      </c>
      <c r="G155" s="71">
        <v>0</v>
      </c>
      <c r="H155" s="71">
        <v>0</v>
      </c>
      <c r="I155" s="71">
        <v>0</v>
      </c>
      <c r="J155" s="71">
        <v>0</v>
      </c>
      <c r="K155" s="71">
        <v>73618.714009252901</v>
      </c>
      <c r="L155" s="71">
        <v>73618.714009252901</v>
      </c>
      <c r="N155" s="71"/>
    </row>
    <row r="156" spans="2:16" x14ac:dyDescent="0.25">
      <c r="B156" s="78"/>
      <c r="C156" s="78"/>
      <c r="D156" s="71" t="s">
        <v>411</v>
      </c>
      <c r="E156" s="71">
        <v>0</v>
      </c>
      <c r="F156" s="71">
        <v>0</v>
      </c>
      <c r="G156" s="71">
        <v>0</v>
      </c>
      <c r="H156" s="71">
        <v>0</v>
      </c>
      <c r="I156" s="71">
        <v>0</v>
      </c>
      <c r="J156" s="71">
        <v>0</v>
      </c>
      <c r="K156" s="71">
        <v>93019.465711111116</v>
      </c>
      <c r="L156" s="71">
        <v>93019.465711111116</v>
      </c>
      <c r="N156" s="71"/>
    </row>
    <row r="157" spans="2:16" x14ac:dyDescent="0.25">
      <c r="B157" s="78"/>
      <c r="C157" s="78"/>
      <c r="D157" s="71" t="s">
        <v>412</v>
      </c>
      <c r="E157" s="71">
        <v>0</v>
      </c>
      <c r="F157" s="71">
        <v>0</v>
      </c>
      <c r="G157" s="71">
        <v>0</v>
      </c>
      <c r="H157" s="71">
        <v>0</v>
      </c>
      <c r="I157" s="71">
        <v>0</v>
      </c>
      <c r="J157" s="71">
        <v>0</v>
      </c>
      <c r="K157" s="71">
        <v>655966.33576870186</v>
      </c>
      <c r="L157" s="71">
        <v>655966.33576870186</v>
      </c>
      <c r="N157" s="71"/>
    </row>
    <row r="158" spans="2:16" x14ac:dyDescent="0.25">
      <c r="B158" s="78"/>
      <c r="C158" s="78"/>
      <c r="D158" s="71" t="s">
        <v>413</v>
      </c>
      <c r="E158" s="71">
        <v>0</v>
      </c>
      <c r="F158" s="71">
        <v>0</v>
      </c>
      <c r="G158" s="71">
        <v>0</v>
      </c>
      <c r="H158" s="71">
        <v>0</v>
      </c>
      <c r="I158" s="71">
        <v>0</v>
      </c>
      <c r="J158" s="71">
        <v>0</v>
      </c>
      <c r="K158" s="71">
        <v>123226.41323558897</v>
      </c>
      <c r="L158" s="71">
        <v>123226.41323558897</v>
      </c>
      <c r="N158" s="71"/>
    </row>
    <row r="159" spans="2:16" x14ac:dyDescent="0.25">
      <c r="B159" s="78"/>
      <c r="C159" s="78"/>
      <c r="D159" s="99" t="s">
        <v>414</v>
      </c>
      <c r="E159" s="99">
        <v>0</v>
      </c>
      <c r="F159" s="99">
        <v>0</v>
      </c>
      <c r="G159" s="99">
        <v>0</v>
      </c>
      <c r="H159" s="99">
        <v>0</v>
      </c>
      <c r="I159" s="99">
        <v>0</v>
      </c>
      <c r="J159" s="99">
        <v>0</v>
      </c>
      <c r="K159" s="99">
        <v>1026404.8931063104</v>
      </c>
      <c r="L159" s="99">
        <v>1026404.8931063104</v>
      </c>
      <c r="N159" s="99"/>
    </row>
    <row r="160" spans="2:16" x14ac:dyDescent="0.25">
      <c r="B160" s="78"/>
      <c r="C160" s="78" t="s">
        <v>248</v>
      </c>
      <c r="D160" s="71"/>
      <c r="E160" s="71"/>
      <c r="F160" s="71"/>
      <c r="G160" s="71"/>
      <c r="H160" s="71"/>
      <c r="I160" s="71"/>
      <c r="J160" s="71"/>
      <c r="K160" s="71"/>
      <c r="L160" s="71"/>
      <c r="N160" s="71"/>
    </row>
    <row r="161" spans="2:14" x14ac:dyDescent="0.25">
      <c r="B161" s="78"/>
      <c r="C161" s="78"/>
      <c r="D161" s="71" t="s">
        <v>415</v>
      </c>
      <c r="E161" s="71">
        <v>0</v>
      </c>
      <c r="F161" s="71">
        <v>0</v>
      </c>
      <c r="G161" s="71">
        <v>0</v>
      </c>
      <c r="H161" s="71">
        <v>0</v>
      </c>
      <c r="I161" s="71">
        <v>0</v>
      </c>
      <c r="J161" s="71">
        <v>0</v>
      </c>
      <c r="K161" s="71">
        <v>-69354.397338255498</v>
      </c>
      <c r="L161" s="71">
        <v>-69354.397338255498</v>
      </c>
      <c r="N161" s="71"/>
    </row>
    <row r="162" spans="2:14" x14ac:dyDescent="0.25">
      <c r="B162" s="78"/>
      <c r="C162" s="78"/>
      <c r="D162" s="71" t="s">
        <v>416</v>
      </c>
      <c r="E162" s="71">
        <v>0</v>
      </c>
      <c r="F162" s="71">
        <v>0</v>
      </c>
      <c r="G162" s="71">
        <v>0</v>
      </c>
      <c r="H162" s="71">
        <v>0</v>
      </c>
      <c r="I162" s="71">
        <v>0</v>
      </c>
      <c r="J162" s="71">
        <v>0</v>
      </c>
      <c r="K162" s="71">
        <v>-78601.642861092027</v>
      </c>
      <c r="L162" s="71">
        <v>-78601.642861092027</v>
      </c>
      <c r="N162" s="71"/>
    </row>
    <row r="163" spans="2:14" x14ac:dyDescent="0.25">
      <c r="B163" s="78"/>
      <c r="C163" s="78"/>
      <c r="D163" s="99" t="s">
        <v>417</v>
      </c>
      <c r="E163" s="99">
        <v>0</v>
      </c>
      <c r="F163" s="99">
        <v>0</v>
      </c>
      <c r="G163" s="99">
        <v>0</v>
      </c>
      <c r="H163" s="99">
        <v>0</v>
      </c>
      <c r="I163" s="99">
        <v>0</v>
      </c>
      <c r="J163" s="99">
        <v>0</v>
      </c>
      <c r="K163" s="99">
        <v>-147956.04019934754</v>
      </c>
      <c r="L163" s="99">
        <v>-147956.04019934754</v>
      </c>
      <c r="N163" s="99"/>
    </row>
    <row r="164" spans="2:14" x14ac:dyDescent="0.25">
      <c r="B164" s="78"/>
      <c r="C164" s="78" t="s">
        <v>249</v>
      </c>
      <c r="D164" s="71"/>
      <c r="E164" s="71"/>
      <c r="F164" s="71"/>
      <c r="G164" s="71"/>
      <c r="H164" s="71"/>
      <c r="I164" s="71"/>
      <c r="J164" s="71"/>
      <c r="K164" s="71"/>
      <c r="L164" s="71"/>
      <c r="N164" s="71"/>
    </row>
    <row r="165" spans="2:14" x14ac:dyDescent="0.25">
      <c r="B165" s="78"/>
      <c r="C165" s="78"/>
      <c r="D165" s="71" t="s">
        <v>418</v>
      </c>
      <c r="E165" s="71">
        <v>0</v>
      </c>
      <c r="F165" s="71">
        <v>0</v>
      </c>
      <c r="G165" s="71">
        <v>0</v>
      </c>
      <c r="H165" s="71">
        <v>0</v>
      </c>
      <c r="I165" s="71">
        <v>0</v>
      </c>
      <c r="J165" s="71">
        <v>0</v>
      </c>
      <c r="K165" s="71">
        <v>-1054.3407291666372</v>
      </c>
      <c r="L165" s="71">
        <v>-1054.3407291666372</v>
      </c>
      <c r="N165" s="71"/>
    </row>
    <row r="166" spans="2:14" x14ac:dyDescent="0.25">
      <c r="B166" s="78"/>
      <c r="C166" s="78"/>
      <c r="D166" s="71" t="s">
        <v>419</v>
      </c>
      <c r="E166" s="71">
        <v>0</v>
      </c>
      <c r="F166" s="71">
        <v>0</v>
      </c>
      <c r="G166" s="71">
        <v>0</v>
      </c>
      <c r="H166" s="71">
        <v>-1234.3</v>
      </c>
      <c r="I166" s="71">
        <v>0</v>
      </c>
      <c r="J166" s="71">
        <v>0</v>
      </c>
      <c r="K166" s="71">
        <v>0</v>
      </c>
      <c r="L166" s="71">
        <v>-1234.3</v>
      </c>
      <c r="N166" s="71"/>
    </row>
    <row r="167" spans="2:14" x14ac:dyDescent="0.25">
      <c r="B167" s="78"/>
      <c r="C167" s="78"/>
      <c r="D167" s="99" t="s">
        <v>420</v>
      </c>
      <c r="E167" s="99">
        <v>0</v>
      </c>
      <c r="F167" s="99">
        <v>0</v>
      </c>
      <c r="G167" s="99">
        <v>0</v>
      </c>
      <c r="H167" s="99">
        <v>-1234.3</v>
      </c>
      <c r="I167" s="99">
        <v>0</v>
      </c>
      <c r="J167" s="99">
        <v>0</v>
      </c>
      <c r="K167" s="99">
        <v>-1054.3407291666372</v>
      </c>
      <c r="L167" s="99">
        <v>-2288.6407291666374</v>
      </c>
      <c r="N167" s="99"/>
    </row>
    <row r="168" spans="2:14" x14ac:dyDescent="0.25">
      <c r="B168" s="78"/>
      <c r="C168" s="78" t="s">
        <v>250</v>
      </c>
      <c r="D168" s="71"/>
      <c r="E168" s="71"/>
      <c r="F168" s="71"/>
      <c r="G168" s="71"/>
      <c r="H168" s="71"/>
      <c r="I168" s="71"/>
      <c r="J168" s="71"/>
      <c r="K168" s="71"/>
      <c r="L168" s="71"/>
      <c r="N168" s="71"/>
    </row>
    <row r="169" spans="2:14" x14ac:dyDescent="0.25">
      <c r="B169" s="78"/>
      <c r="C169" s="78"/>
      <c r="D169" s="71" t="s">
        <v>421</v>
      </c>
      <c r="E169" s="71">
        <v>0</v>
      </c>
      <c r="F169" s="71">
        <v>0</v>
      </c>
      <c r="G169" s="71">
        <v>0</v>
      </c>
      <c r="H169" s="71">
        <v>101541.8</v>
      </c>
      <c r="I169" s="71">
        <v>0</v>
      </c>
      <c r="J169" s="71">
        <v>0</v>
      </c>
      <c r="K169" s="71">
        <v>0</v>
      </c>
      <c r="L169" s="71">
        <v>101541.8</v>
      </c>
      <c r="N169" s="71"/>
    </row>
    <row r="170" spans="2:14" x14ac:dyDescent="0.25">
      <c r="B170" s="78"/>
      <c r="C170" s="78"/>
      <c r="D170" s="71" t="s">
        <v>422</v>
      </c>
      <c r="E170" s="71">
        <v>0</v>
      </c>
      <c r="F170" s="71">
        <v>0</v>
      </c>
      <c r="G170" s="71">
        <v>0</v>
      </c>
      <c r="H170" s="71">
        <v>0</v>
      </c>
      <c r="I170" s="71">
        <v>0</v>
      </c>
      <c r="J170" s="71">
        <v>0</v>
      </c>
      <c r="K170" s="71">
        <v>-500000</v>
      </c>
      <c r="L170" s="71">
        <v>-500000</v>
      </c>
      <c r="N170" s="71"/>
    </row>
    <row r="171" spans="2:14" x14ac:dyDescent="0.25">
      <c r="B171" s="78"/>
      <c r="C171" s="78"/>
      <c r="D171" s="71" t="s">
        <v>423</v>
      </c>
      <c r="E171" s="71">
        <v>0</v>
      </c>
      <c r="F171" s="71">
        <v>0</v>
      </c>
      <c r="G171" s="71">
        <v>0</v>
      </c>
      <c r="H171" s="71">
        <v>-101541.8</v>
      </c>
      <c r="I171" s="71">
        <v>0</v>
      </c>
      <c r="J171" s="71">
        <v>0</v>
      </c>
      <c r="K171" s="71">
        <v>0</v>
      </c>
      <c r="L171" s="71">
        <v>-101541.8</v>
      </c>
      <c r="N171" s="71"/>
    </row>
    <row r="172" spans="2:14" x14ac:dyDescent="0.25">
      <c r="B172" s="78"/>
      <c r="C172" s="78"/>
      <c r="D172" s="71" t="s">
        <v>424</v>
      </c>
      <c r="E172" s="71">
        <v>0</v>
      </c>
      <c r="F172" s="71">
        <v>0</v>
      </c>
      <c r="G172" s="71">
        <v>0</v>
      </c>
      <c r="H172" s="71">
        <v>0</v>
      </c>
      <c r="I172" s="71">
        <v>-101541.8</v>
      </c>
      <c r="J172" s="71">
        <v>0</v>
      </c>
      <c r="K172" s="71">
        <v>0</v>
      </c>
      <c r="L172" s="71">
        <v>-101541.8</v>
      </c>
      <c r="N172" s="71"/>
    </row>
    <row r="173" spans="2:14" x14ac:dyDescent="0.25">
      <c r="B173" s="78"/>
      <c r="C173" s="78"/>
      <c r="D173" s="71" t="s">
        <v>425</v>
      </c>
      <c r="E173" s="71">
        <v>0</v>
      </c>
      <c r="F173" s="71">
        <v>0</v>
      </c>
      <c r="G173" s="71">
        <v>0</v>
      </c>
      <c r="H173" s="71">
        <v>5591.2800097656254</v>
      </c>
      <c r="I173" s="71">
        <v>0</v>
      </c>
      <c r="J173" s="71">
        <v>0</v>
      </c>
      <c r="K173" s="71">
        <v>0</v>
      </c>
      <c r="L173" s="71">
        <v>5591.2800097656254</v>
      </c>
      <c r="N173" s="71"/>
    </row>
    <row r="174" spans="2:14" x14ac:dyDescent="0.25">
      <c r="B174" s="78"/>
      <c r="C174" s="78"/>
      <c r="D174" s="99" t="s">
        <v>426</v>
      </c>
      <c r="E174" s="99">
        <v>0</v>
      </c>
      <c r="F174" s="99">
        <v>0</v>
      </c>
      <c r="G174" s="99">
        <v>0</v>
      </c>
      <c r="H174" s="99">
        <v>5591.2800097656254</v>
      </c>
      <c r="I174" s="99">
        <v>-101541.8</v>
      </c>
      <c r="J174" s="99">
        <v>0</v>
      </c>
      <c r="K174" s="99">
        <v>-500000</v>
      </c>
      <c r="L174" s="99">
        <v>-595950.5199902344</v>
      </c>
      <c r="N174" s="99"/>
    </row>
    <row r="175" spans="2:14" x14ac:dyDescent="0.25">
      <c r="B175" s="78"/>
      <c r="C175" s="100" t="s">
        <v>251</v>
      </c>
      <c r="D175" s="99"/>
      <c r="E175" s="99">
        <v>0</v>
      </c>
      <c r="F175" s="99">
        <v>0</v>
      </c>
      <c r="G175" s="99">
        <v>0</v>
      </c>
      <c r="H175" s="99">
        <v>4356.9800097656225</v>
      </c>
      <c r="I175" s="99">
        <v>-101541.8</v>
      </c>
      <c r="J175" s="99">
        <v>0</v>
      </c>
      <c r="K175" s="99">
        <v>377394.51217779622</v>
      </c>
      <c r="L175" s="99">
        <v>280209.69218756189</v>
      </c>
      <c r="N175" s="99"/>
    </row>
    <row r="176" spans="2:14" x14ac:dyDescent="0.25">
      <c r="B176" s="474" t="s">
        <v>252</v>
      </c>
      <c r="C176" s="474"/>
      <c r="D176" s="475"/>
      <c r="E176" s="475">
        <v>121000</v>
      </c>
      <c r="F176" s="475">
        <v>1210724.32391256</v>
      </c>
      <c r="G176" s="475">
        <v>782810.50540670659</v>
      </c>
      <c r="H176" s="475">
        <v>-1203603.2024845737</v>
      </c>
      <c r="I176" s="475">
        <v>-4244531.4451402379</v>
      </c>
      <c r="J176" s="475">
        <v>2442604.0291075674</v>
      </c>
      <c r="K176" s="475">
        <v>377394.51217779622</v>
      </c>
      <c r="L176" s="475">
        <v>-513601.27702017757</v>
      </c>
      <c r="N176" s="475"/>
    </row>
    <row r="177" spans="2:14" x14ac:dyDescent="0.25">
      <c r="B177" s="78"/>
      <c r="C177" s="78"/>
      <c r="D177" s="71"/>
      <c r="E177" s="71"/>
      <c r="F177" s="71"/>
      <c r="G177" s="71"/>
      <c r="H177" s="71"/>
      <c r="I177" s="71"/>
      <c r="J177" s="71"/>
      <c r="K177" s="71"/>
      <c r="L177" s="71"/>
      <c r="N177" s="71"/>
    </row>
    <row r="178" spans="2:14" x14ac:dyDescent="0.25">
      <c r="B178" s="78"/>
      <c r="C178" s="78"/>
      <c r="D178" s="71"/>
      <c r="E178" s="71"/>
      <c r="F178" s="71"/>
      <c r="G178" s="71"/>
      <c r="H178" s="71"/>
      <c r="I178" s="71"/>
      <c r="J178" s="71"/>
      <c r="K178" s="71"/>
      <c r="L178" s="71"/>
      <c r="N178" s="71"/>
    </row>
    <row r="179" spans="2:14" x14ac:dyDescent="0.25">
      <c r="B179" s="78"/>
      <c r="C179" s="78"/>
      <c r="D179" s="71"/>
      <c r="E179" s="71"/>
      <c r="F179" s="71"/>
      <c r="G179" s="71"/>
      <c r="H179" s="71"/>
      <c r="I179" s="71"/>
      <c r="J179" s="71"/>
      <c r="K179" s="71"/>
      <c r="L179" s="71"/>
      <c r="N179" s="71"/>
    </row>
    <row r="180" spans="2:14" x14ac:dyDescent="0.25">
      <c r="B180" s="78"/>
      <c r="C180" s="78"/>
      <c r="D180" s="71"/>
      <c r="E180" s="71"/>
      <c r="F180" s="71"/>
      <c r="G180" s="71"/>
      <c r="H180" s="71"/>
      <c r="I180" s="71"/>
      <c r="J180" s="71"/>
      <c r="K180" s="71"/>
      <c r="L180" s="71"/>
      <c r="N180" s="71"/>
    </row>
    <row r="181" spans="2:14" x14ac:dyDescent="0.25">
      <c r="B181" s="78"/>
      <c r="C181" s="78"/>
      <c r="D181" s="71"/>
      <c r="E181" s="71"/>
      <c r="F181" s="71"/>
      <c r="G181" s="71"/>
      <c r="H181" s="71"/>
      <c r="I181" s="71"/>
      <c r="J181" s="71"/>
      <c r="K181" s="71"/>
      <c r="L181" s="71"/>
      <c r="N181" s="71"/>
    </row>
    <row r="182" spans="2:14" x14ac:dyDescent="0.25">
      <c r="B182" s="78"/>
      <c r="C182" s="78"/>
      <c r="D182" s="71"/>
      <c r="E182" s="71"/>
      <c r="F182" s="71"/>
      <c r="G182" s="71"/>
      <c r="H182" s="71"/>
      <c r="I182" s="71"/>
      <c r="J182" s="71"/>
      <c r="K182" s="71"/>
      <c r="L182" s="71"/>
      <c r="N182" s="71"/>
    </row>
    <row r="183" spans="2:14" x14ac:dyDescent="0.25">
      <c r="B183" s="78"/>
      <c r="C183" s="78"/>
      <c r="D183" s="71"/>
      <c r="E183" s="71"/>
      <c r="F183" s="71"/>
      <c r="G183" s="71"/>
      <c r="H183" s="71"/>
      <c r="I183" s="71"/>
      <c r="J183" s="71"/>
      <c r="K183" s="71"/>
      <c r="L183" s="71"/>
      <c r="N183" s="71"/>
    </row>
    <row r="184" spans="2:14" x14ac:dyDescent="0.25">
      <c r="B184" s="78"/>
      <c r="C184" s="78"/>
      <c r="D184" s="71"/>
      <c r="E184" s="71"/>
      <c r="F184" s="71"/>
      <c r="G184" s="71"/>
      <c r="H184" s="71"/>
      <c r="I184" s="71"/>
      <c r="J184" s="71"/>
      <c r="K184" s="71"/>
      <c r="L184" s="71"/>
      <c r="N184" s="71"/>
    </row>
    <row r="185" spans="2:14" x14ac:dyDescent="0.25">
      <c r="B185" s="78"/>
      <c r="C185" s="78"/>
      <c r="D185" s="71"/>
      <c r="E185" s="71"/>
      <c r="F185" s="71"/>
      <c r="G185" s="71"/>
      <c r="H185" s="71"/>
      <c r="I185" s="71"/>
      <c r="J185" s="71"/>
      <c r="K185" s="71"/>
      <c r="L185" s="71"/>
      <c r="N185" s="71"/>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mbStatementType">
              <controlPr defaultSize="0" autoLine="0" autoPict="0" macro="[4]!ShowReport">
                <anchor moveWithCells="1">
                  <from>
                    <xdr:col>3</xdr:col>
                    <xdr:colOff>2124075</xdr:colOff>
                    <xdr:row>1</xdr:row>
                    <xdr:rowOff>38100</xdr:rowOff>
                  </from>
                  <to>
                    <xdr:col>5</xdr:col>
                    <xdr:colOff>57150</xdr:colOff>
                    <xdr:row>1</xdr:row>
                    <xdr:rowOff>219075</xdr:rowOff>
                  </to>
                </anchor>
              </controlPr>
            </control>
          </mc:Choice>
        </mc:AlternateContent>
        <mc:AlternateContent xmlns:mc="http://schemas.openxmlformats.org/markup-compatibility/2006">
          <mc:Choice Requires="x14">
            <control shapeId="6146" r:id="rId4" name="cmbDetailLevel">
              <controlPr defaultSize="0" autoLine="0" autoPict="0" macro="[4]!ShowReport">
                <anchor moveWithCells="1">
                  <from>
                    <xdr:col>3</xdr:col>
                    <xdr:colOff>2133600</xdr:colOff>
                    <xdr:row>4</xdr:row>
                    <xdr:rowOff>142875</xdr:rowOff>
                  </from>
                  <to>
                    <xdr:col>5</xdr:col>
                    <xdr:colOff>161925</xdr:colOff>
                    <xdr:row>5</xdr:row>
                    <xdr:rowOff>142875</xdr:rowOff>
                  </to>
                </anchor>
              </controlPr>
            </control>
          </mc:Choice>
        </mc:AlternateContent>
        <mc:AlternateContent xmlns:mc="http://schemas.openxmlformats.org/markup-compatibility/2006">
          <mc:Choice Requires="x14">
            <control shapeId="6147" r:id="rId5" name="Drop Down 3">
              <controlPr defaultSize="0" autoLine="0" autoPict="0" macro="[4]!ShowReport">
                <anchor moveWithCells="1">
                  <from>
                    <xdr:col>3</xdr:col>
                    <xdr:colOff>2124075</xdr:colOff>
                    <xdr:row>1</xdr:row>
                    <xdr:rowOff>38100</xdr:rowOff>
                  </from>
                  <to>
                    <xdr:col>5</xdr:col>
                    <xdr:colOff>57150</xdr:colOff>
                    <xdr:row>1</xdr:row>
                    <xdr:rowOff>219075</xdr:rowOff>
                  </to>
                </anchor>
              </controlPr>
            </control>
          </mc:Choice>
        </mc:AlternateContent>
        <mc:AlternateContent xmlns:mc="http://schemas.openxmlformats.org/markup-compatibility/2006">
          <mc:Choice Requires="x14">
            <control shapeId="6148" r:id="rId6" name="cmbChartType">
              <controlPr defaultSize="0" autoLine="0" autoPict="0" macro="[4]!ShowReport">
                <anchor moveWithCells="1">
                  <from>
                    <xdr:col>3</xdr:col>
                    <xdr:colOff>2124075</xdr:colOff>
                    <xdr:row>2</xdr:row>
                    <xdr:rowOff>0</xdr:rowOff>
                  </from>
                  <to>
                    <xdr:col>5</xdr:col>
                    <xdr:colOff>209550</xdr:colOff>
                    <xdr:row>3</xdr:row>
                    <xdr:rowOff>0</xdr:rowOff>
                  </to>
                </anchor>
              </controlPr>
            </control>
          </mc:Choice>
        </mc:AlternateContent>
        <mc:AlternateContent xmlns:mc="http://schemas.openxmlformats.org/markup-compatibility/2006">
          <mc:Choice Requires="x14">
            <control shapeId="6149" r:id="rId7" name="cmbPeriod">
              <controlPr defaultSize="0" autoLine="0" autoPict="0" macro="[4]!ShowReport">
                <anchor moveWithCells="1">
                  <from>
                    <xdr:col>3</xdr:col>
                    <xdr:colOff>2124075</xdr:colOff>
                    <xdr:row>3</xdr:row>
                    <xdr:rowOff>66675</xdr:rowOff>
                  </from>
                  <to>
                    <xdr:col>6</xdr:col>
                    <xdr:colOff>466725</xdr:colOff>
                    <xdr:row>4</xdr:row>
                    <xdr:rowOff>76200</xdr:rowOff>
                  </to>
                </anchor>
              </controlPr>
            </control>
          </mc:Choice>
        </mc:AlternateContent>
        <mc:AlternateContent xmlns:mc="http://schemas.openxmlformats.org/markup-compatibility/2006">
          <mc:Choice Requires="x14">
            <control shapeId="6150" r:id="rId8" name="Drop Down 6">
              <controlPr defaultSize="0" autoLine="0" autoPict="0" macro="[4]!ShowReport">
                <anchor moveWithCells="1">
                  <from>
                    <xdr:col>3</xdr:col>
                    <xdr:colOff>2133600</xdr:colOff>
                    <xdr:row>4</xdr:row>
                    <xdr:rowOff>142875</xdr:rowOff>
                  </from>
                  <to>
                    <xdr:col>5</xdr:col>
                    <xdr:colOff>161925</xdr:colOff>
                    <xdr:row>5</xdr:row>
                    <xdr:rowOff>142875</xdr:rowOff>
                  </to>
                </anchor>
              </controlPr>
            </control>
          </mc:Choice>
        </mc:AlternateContent>
        <mc:AlternateContent xmlns:mc="http://schemas.openxmlformats.org/markup-compatibility/2006">
          <mc:Choice Requires="x14">
            <control shapeId="6151" r:id="rId9" name="Drop Down 7">
              <controlPr defaultSize="0" autoLine="0" autoPict="0" macro="[4]!ShowReport">
                <anchor moveWithCells="1">
                  <from>
                    <xdr:col>3</xdr:col>
                    <xdr:colOff>2124075</xdr:colOff>
                    <xdr:row>1</xdr:row>
                    <xdr:rowOff>38100</xdr:rowOff>
                  </from>
                  <to>
                    <xdr:col>5</xdr:col>
                    <xdr:colOff>47625</xdr:colOff>
                    <xdr:row>1</xdr:row>
                    <xdr:rowOff>219075</xdr:rowOff>
                  </to>
                </anchor>
              </controlPr>
            </control>
          </mc:Choice>
        </mc:AlternateContent>
        <mc:AlternateContent xmlns:mc="http://schemas.openxmlformats.org/markup-compatibility/2006">
          <mc:Choice Requires="x14">
            <control shapeId="6152" r:id="rId10" name="Drop Down 8">
              <controlPr defaultSize="0" autoLine="0" autoPict="0" macro="[4]!ShowReport">
                <anchor moveWithCells="1">
                  <from>
                    <xdr:col>3</xdr:col>
                    <xdr:colOff>2124075</xdr:colOff>
                    <xdr:row>2</xdr:row>
                    <xdr:rowOff>0</xdr:rowOff>
                  </from>
                  <to>
                    <xdr:col>5</xdr:col>
                    <xdr:colOff>161925</xdr:colOff>
                    <xdr:row>3</xdr:row>
                    <xdr:rowOff>0</xdr:rowOff>
                  </to>
                </anchor>
              </controlPr>
            </control>
          </mc:Choice>
        </mc:AlternateContent>
        <mc:AlternateContent xmlns:mc="http://schemas.openxmlformats.org/markup-compatibility/2006">
          <mc:Choice Requires="x14">
            <control shapeId="6153" r:id="rId11" name="Drop Down 9">
              <controlPr defaultSize="0" autoLine="0" autoPict="0" macro="[4]!ShowReport">
                <anchor moveWithCells="1">
                  <from>
                    <xdr:col>3</xdr:col>
                    <xdr:colOff>2124075</xdr:colOff>
                    <xdr:row>3</xdr:row>
                    <xdr:rowOff>66675</xdr:rowOff>
                  </from>
                  <to>
                    <xdr:col>6</xdr:col>
                    <xdr:colOff>381000</xdr:colOff>
                    <xdr:row>4</xdr:row>
                    <xdr:rowOff>76200</xdr:rowOff>
                  </to>
                </anchor>
              </controlPr>
            </control>
          </mc:Choice>
        </mc:AlternateContent>
        <mc:AlternateContent xmlns:mc="http://schemas.openxmlformats.org/markup-compatibility/2006">
          <mc:Choice Requires="x14">
            <control shapeId="6154" r:id="rId12" name="Drop Down 10">
              <controlPr defaultSize="0" autoLine="0" autoPict="0" macro="[4]!ShowReport">
                <anchor moveWithCells="1">
                  <from>
                    <xdr:col>3</xdr:col>
                    <xdr:colOff>2133600</xdr:colOff>
                    <xdr:row>4</xdr:row>
                    <xdr:rowOff>142875</xdr:rowOff>
                  </from>
                  <to>
                    <xdr:col>5</xdr:col>
                    <xdr:colOff>123825</xdr:colOff>
                    <xdr:row>5</xdr:row>
                    <xdr:rowOff>142875</xdr:rowOff>
                  </to>
                </anchor>
              </controlPr>
            </control>
          </mc:Choice>
        </mc:AlternateContent>
        <mc:AlternateContent xmlns:mc="http://schemas.openxmlformats.org/markup-compatibility/2006">
          <mc:Choice Requires="x14">
            <control shapeId="6155" r:id="rId13" name="Drop Down 11">
              <controlPr defaultSize="0" autoLine="0" autoPict="0" macro="[4]!ShowReport">
                <anchor moveWithCells="1">
                  <from>
                    <xdr:col>3</xdr:col>
                    <xdr:colOff>2124075</xdr:colOff>
                    <xdr:row>1</xdr:row>
                    <xdr:rowOff>38100</xdr:rowOff>
                  </from>
                  <to>
                    <xdr:col>5</xdr:col>
                    <xdr:colOff>542925</xdr:colOff>
                    <xdr:row>1</xdr:row>
                    <xdr:rowOff>219075</xdr:rowOff>
                  </to>
                </anchor>
              </controlPr>
            </control>
          </mc:Choice>
        </mc:AlternateContent>
        <mc:AlternateContent xmlns:mc="http://schemas.openxmlformats.org/markup-compatibility/2006">
          <mc:Choice Requires="x14">
            <control shapeId="6156" r:id="rId14" name="Drop Down 12">
              <controlPr defaultSize="0" autoLine="0" autoPict="0" macro="[4]!ShowReport">
                <anchor moveWithCells="1">
                  <from>
                    <xdr:col>3</xdr:col>
                    <xdr:colOff>2124075</xdr:colOff>
                    <xdr:row>2</xdr:row>
                    <xdr:rowOff>0</xdr:rowOff>
                  </from>
                  <to>
                    <xdr:col>6</xdr:col>
                    <xdr:colOff>95250</xdr:colOff>
                    <xdr:row>3</xdr:row>
                    <xdr:rowOff>0</xdr:rowOff>
                  </to>
                </anchor>
              </controlPr>
            </control>
          </mc:Choice>
        </mc:AlternateContent>
        <mc:AlternateContent xmlns:mc="http://schemas.openxmlformats.org/markup-compatibility/2006">
          <mc:Choice Requires="x14">
            <control shapeId="6157" r:id="rId15" name="Drop Down 13">
              <controlPr defaultSize="0" autoLine="0" autoPict="0" macro="[4]!ShowReport">
                <anchor moveWithCells="1">
                  <from>
                    <xdr:col>3</xdr:col>
                    <xdr:colOff>2124075</xdr:colOff>
                    <xdr:row>3</xdr:row>
                    <xdr:rowOff>66675</xdr:rowOff>
                  </from>
                  <to>
                    <xdr:col>7</xdr:col>
                    <xdr:colOff>342900</xdr:colOff>
                    <xdr:row>4</xdr:row>
                    <xdr:rowOff>76200</xdr:rowOff>
                  </to>
                </anchor>
              </controlPr>
            </control>
          </mc:Choice>
        </mc:AlternateContent>
        <mc:AlternateContent xmlns:mc="http://schemas.openxmlformats.org/markup-compatibility/2006">
          <mc:Choice Requires="x14">
            <control shapeId="6158" r:id="rId16" name="Drop Down 14">
              <controlPr defaultSize="0" autoLine="0" autoPict="0" macro="[4]!ShowReport">
                <anchor moveWithCells="1">
                  <from>
                    <xdr:col>3</xdr:col>
                    <xdr:colOff>2133600</xdr:colOff>
                    <xdr:row>4</xdr:row>
                    <xdr:rowOff>142875</xdr:rowOff>
                  </from>
                  <to>
                    <xdr:col>6</xdr:col>
                    <xdr:colOff>38100</xdr:colOff>
                    <xdr:row>5</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sheetPr>
  <dimension ref="A1:CI235"/>
  <sheetViews>
    <sheetView showGridLines="0" topLeftCell="A121" workbookViewId="0">
      <selection activeCell="K117" sqref="K117:K120"/>
    </sheetView>
  </sheetViews>
  <sheetFormatPr defaultColWidth="8.85546875" defaultRowHeight="15" x14ac:dyDescent="0.25"/>
  <cols>
    <col min="1" max="3" width="3.7109375" customWidth="1"/>
    <col min="4" max="4" width="36.7109375" style="96" bestFit="1" customWidth="1"/>
    <col min="5" max="5" width="11.42578125" style="96" hidden="1" customWidth="1"/>
    <col min="6" max="7" width="9" style="96" hidden="1" customWidth="1"/>
    <col min="8" max="9" width="9.5703125" style="96" hidden="1" customWidth="1"/>
    <col min="10" max="11" width="9" style="96" hidden="1" customWidth="1"/>
    <col min="12" max="12" width="10.140625" style="96" hidden="1" customWidth="1"/>
    <col min="13" max="13" width="9.85546875" style="101" hidden="1" customWidth="1"/>
    <col min="14" max="14" width="10.140625" style="96" bestFit="1" customWidth="1"/>
    <col min="15" max="15" width="9.85546875" style="96" bestFit="1" customWidth="1"/>
    <col min="16" max="29" width="10.140625" style="96" bestFit="1" customWidth="1"/>
    <col min="30" max="30" width="9.85546875" hidden="1" customWidth="1"/>
    <col min="31" max="44" width="9.85546875" bestFit="1" customWidth="1"/>
    <col min="45" max="45" width="9" bestFit="1" customWidth="1"/>
    <col min="46" max="52" width="9.85546875" bestFit="1" customWidth="1"/>
    <col min="53" max="61" width="12.85546875" bestFit="1" customWidth="1"/>
  </cols>
  <sheetData>
    <row r="1" spans="1:87" x14ac:dyDescent="0.25">
      <c r="A1" s="70"/>
      <c r="B1" s="143" t="s">
        <v>127</v>
      </c>
      <c r="C1" s="143"/>
      <c r="D1" s="144"/>
      <c r="E1" s="144"/>
      <c r="F1" s="144"/>
      <c r="G1" s="144"/>
      <c r="H1" s="144"/>
      <c r="I1" s="144">
        <v>4</v>
      </c>
      <c r="J1" s="144">
        <f>I1+1</f>
        <v>5</v>
      </c>
      <c r="K1" s="144">
        <f t="shared" ref="K1" si="0">J1+1</f>
        <v>6</v>
      </c>
      <c r="L1" s="144"/>
      <c r="M1" s="442"/>
      <c r="N1" s="144"/>
      <c r="O1" s="144"/>
      <c r="P1" s="144"/>
      <c r="Q1" s="144"/>
      <c r="R1" s="144"/>
      <c r="S1" s="144"/>
      <c r="T1" s="144"/>
      <c r="U1" s="144">
        <v>1</v>
      </c>
      <c r="V1" s="144">
        <v>2</v>
      </c>
      <c r="W1" s="144">
        <v>3</v>
      </c>
      <c r="X1" s="144">
        <v>4</v>
      </c>
      <c r="Y1" s="144">
        <v>5</v>
      </c>
      <c r="Z1" s="144">
        <v>6</v>
      </c>
      <c r="AA1" s="144" t="e">
        <v>#REF!</v>
      </c>
      <c r="AB1" s="144" t="e">
        <v>#REF!</v>
      </c>
      <c r="AC1" s="144" t="e">
        <v>#REF!</v>
      </c>
      <c r="AD1" s="144" t="e">
        <v>#REF!</v>
      </c>
      <c r="AE1" s="144" t="e">
        <v>#REF!</v>
      </c>
      <c r="AF1" s="144" t="e">
        <v>#REF!</v>
      </c>
      <c r="AG1" s="144" t="e">
        <v>#REF!</v>
      </c>
      <c r="AH1" s="144" t="e">
        <v>#REF!</v>
      </c>
      <c r="AI1" s="144" t="e">
        <v>#REF!</v>
      </c>
      <c r="AJ1" s="144" t="e">
        <v>#REF!</v>
      </c>
      <c r="AK1" s="144" t="e">
        <v>#REF!</v>
      </c>
      <c r="AL1" s="144" t="e">
        <v>#REF!</v>
      </c>
      <c r="AM1" s="144" t="e">
        <v>#REF!</v>
      </c>
      <c r="AN1" s="144" t="e">
        <v>#REF!</v>
      </c>
      <c r="AO1" s="144" t="e">
        <v>#REF!</v>
      </c>
      <c r="AP1" s="144" t="e">
        <v>#REF!</v>
      </c>
      <c r="AQ1" s="144" t="e">
        <v>#REF!</v>
      </c>
      <c r="AR1" s="144" t="e">
        <v>#REF!</v>
      </c>
      <c r="AS1" s="144" t="e">
        <v>#REF!</v>
      </c>
      <c r="AT1" s="144"/>
      <c r="AU1" s="144">
        <v>1</v>
      </c>
      <c r="AV1" s="144"/>
      <c r="AW1" s="143">
        <v>2</v>
      </c>
      <c r="AX1" s="143">
        <v>3</v>
      </c>
    </row>
    <row r="2" spans="1:87" ht="19.5" x14ac:dyDescent="0.4">
      <c r="A2" s="70"/>
      <c r="B2" s="94" t="str">
        <f>"Reporting" &amp; ", v" &amp; TEXT(BudgetVersion, "#.0")</f>
        <v>Reporting, v15.0</v>
      </c>
      <c r="C2" s="94"/>
      <c r="D2" s="443"/>
      <c r="E2" s="443"/>
      <c r="F2" s="443"/>
      <c r="G2" s="443"/>
      <c r="H2" s="443"/>
      <c r="I2" s="71"/>
      <c r="J2" s="71"/>
      <c r="AD2" s="96"/>
      <c r="AE2" s="96"/>
      <c r="AF2" s="96"/>
      <c r="AG2" s="96"/>
      <c r="AH2" s="96"/>
      <c r="AI2" s="96"/>
      <c r="AJ2" s="96"/>
      <c r="AK2" s="96"/>
      <c r="AL2" s="96"/>
      <c r="AM2" s="96"/>
      <c r="AN2" s="96"/>
      <c r="AO2" s="96"/>
      <c r="AP2" s="96"/>
      <c r="AQ2" s="96"/>
      <c r="AR2" s="96"/>
      <c r="AS2" s="96"/>
    </row>
    <row r="3" spans="1:87" x14ac:dyDescent="0.25">
      <c r="A3" s="70"/>
      <c r="B3" s="95" t="str">
        <f>SchoolName</f>
        <v>Maya Angelou PCS</v>
      </c>
      <c r="C3" s="95"/>
      <c r="D3" s="444"/>
      <c r="E3" s="444"/>
      <c r="F3" s="444"/>
      <c r="G3" s="444"/>
      <c r="H3" s="444"/>
      <c r="I3" s="444"/>
      <c r="J3" s="444"/>
      <c r="AD3" s="96"/>
      <c r="AE3" s="96"/>
      <c r="AF3" s="96"/>
      <c r="AG3" s="96"/>
      <c r="AH3" s="96"/>
      <c r="AI3" s="96"/>
      <c r="AJ3" s="96"/>
      <c r="AK3" s="96"/>
      <c r="AL3" s="96"/>
      <c r="AM3" s="96"/>
      <c r="AN3" s="96"/>
      <c r="AO3" s="96"/>
      <c r="AP3" s="96"/>
      <c r="AQ3" s="96"/>
      <c r="AR3" s="96"/>
      <c r="AS3" s="96"/>
      <c r="CI3" s="70"/>
    </row>
    <row r="4" spans="1:87" x14ac:dyDescent="0.25">
      <c r="M4" s="96"/>
    </row>
    <row r="6" spans="1:87" x14ac:dyDescent="0.25">
      <c r="L6" s="101"/>
      <c r="N6" s="101"/>
      <c r="P6" s="101"/>
      <c r="Q6" s="101"/>
      <c r="R6" s="101"/>
      <c r="S6" s="101"/>
      <c r="T6" s="101"/>
      <c r="U6" s="101"/>
      <c r="V6" s="101"/>
      <c r="W6" s="101"/>
      <c r="X6" s="101"/>
      <c r="Y6" s="101"/>
      <c r="Z6" s="101"/>
      <c r="AA6" s="101"/>
      <c r="AB6" s="101"/>
      <c r="AC6" s="101"/>
    </row>
    <row r="8" spans="1:87" x14ac:dyDescent="0.25">
      <c r="B8" s="97" t="s">
        <v>279</v>
      </c>
      <c r="C8" s="97"/>
      <c r="D8" s="98"/>
      <c r="E8" s="98" t="s">
        <v>427</v>
      </c>
      <c r="F8" s="98"/>
      <c r="G8" s="98"/>
      <c r="H8" s="98"/>
      <c r="I8" s="98"/>
      <c r="J8" s="98"/>
      <c r="K8" s="98"/>
      <c r="L8" s="98"/>
      <c r="N8" s="98"/>
      <c r="P8" s="98"/>
      <c r="Q8" s="98"/>
      <c r="R8" s="98"/>
      <c r="S8" s="98"/>
      <c r="T8" s="98"/>
      <c r="U8" s="98"/>
      <c r="V8" s="98"/>
      <c r="W8" s="98"/>
      <c r="X8" s="98"/>
      <c r="Y8" s="98"/>
      <c r="Z8" s="98"/>
      <c r="AA8" s="98"/>
      <c r="AB8" s="98"/>
      <c r="AC8" s="98"/>
    </row>
    <row r="9" spans="1:87" x14ac:dyDescent="0.25">
      <c r="B9" s="476"/>
      <c r="C9" s="476"/>
      <c r="D9" s="477" t="s">
        <v>223</v>
      </c>
      <c r="E9" s="477" t="s">
        <v>428</v>
      </c>
      <c r="F9" s="477" t="s">
        <v>429</v>
      </c>
      <c r="G9" s="477" t="s">
        <v>430</v>
      </c>
      <c r="H9" s="477" t="s">
        <v>431</v>
      </c>
      <c r="I9" s="477" t="s">
        <v>432</v>
      </c>
      <c r="J9" s="477" t="s">
        <v>433</v>
      </c>
      <c r="K9" s="477" t="s">
        <v>434</v>
      </c>
      <c r="L9" s="477" t="s">
        <v>435</v>
      </c>
      <c r="N9" s="477" t="s">
        <v>436</v>
      </c>
      <c r="P9" s="481">
        <v>43647</v>
      </c>
      <c r="Q9" s="481">
        <v>43678</v>
      </c>
      <c r="R9" s="481">
        <v>43709</v>
      </c>
      <c r="S9" s="481">
        <v>43739</v>
      </c>
      <c r="T9" s="481">
        <v>43770</v>
      </c>
      <c r="U9" s="481">
        <v>43800</v>
      </c>
      <c r="V9" s="481">
        <v>43831</v>
      </c>
      <c r="W9" s="481">
        <v>43862</v>
      </c>
      <c r="X9" s="481">
        <v>43891</v>
      </c>
      <c r="Y9" s="481">
        <v>43922</v>
      </c>
      <c r="Z9" s="481">
        <v>43952</v>
      </c>
      <c r="AA9" s="481">
        <v>43983</v>
      </c>
      <c r="AB9" s="477" t="s">
        <v>271</v>
      </c>
      <c r="AC9" s="477" t="s">
        <v>437</v>
      </c>
    </row>
    <row r="10" spans="1:87" x14ac:dyDescent="0.25">
      <c r="B10" s="78" t="s">
        <v>224</v>
      </c>
      <c r="C10" s="78"/>
      <c r="D10" s="71"/>
      <c r="E10" s="71"/>
      <c r="F10" s="71"/>
      <c r="G10" s="71"/>
      <c r="H10" s="71"/>
      <c r="I10" s="71"/>
      <c r="J10" s="71"/>
      <c r="K10" s="71"/>
      <c r="L10" s="71"/>
      <c r="N10" s="71"/>
      <c r="P10" s="71"/>
      <c r="Q10" s="71"/>
      <c r="R10" s="71"/>
      <c r="S10" s="71"/>
      <c r="T10" s="71"/>
      <c r="U10" s="71"/>
      <c r="V10" s="71"/>
      <c r="W10" s="71"/>
      <c r="X10" s="71"/>
      <c r="Y10" s="71"/>
      <c r="Z10" s="71"/>
      <c r="AA10" s="71"/>
      <c r="AB10" s="71"/>
      <c r="AC10"/>
    </row>
    <row r="11" spans="1:87" x14ac:dyDescent="0.25">
      <c r="B11" s="78"/>
      <c r="C11" s="78" t="s">
        <v>292</v>
      </c>
      <c r="D11" s="71"/>
      <c r="E11" s="71"/>
      <c r="F11" s="71"/>
      <c r="G11" s="71"/>
      <c r="H11" s="71"/>
      <c r="I11" s="71"/>
      <c r="J11" s="71"/>
      <c r="K11" s="71"/>
      <c r="L11" s="71"/>
      <c r="N11" s="71"/>
      <c r="P11" s="71"/>
      <c r="Q11" s="71"/>
      <c r="R11" s="71"/>
      <c r="S11" s="71"/>
      <c r="T11" s="71"/>
      <c r="U11" s="71"/>
      <c r="V11" s="71"/>
      <c r="W11" s="71"/>
      <c r="X11" s="71"/>
      <c r="Y11" s="71"/>
      <c r="Z11" s="71"/>
      <c r="AA11" s="71"/>
      <c r="AB11" s="71"/>
      <c r="AC11"/>
    </row>
    <row r="12" spans="1:87" x14ac:dyDescent="0.25">
      <c r="B12" s="78"/>
      <c r="C12" s="78"/>
      <c r="D12" s="71" t="s">
        <v>293</v>
      </c>
      <c r="E12" s="71">
        <v>0</v>
      </c>
      <c r="F12" s="71">
        <v>2823329.7792000002</v>
      </c>
      <c r="G12" s="71">
        <v>0</v>
      </c>
      <c r="H12" s="71">
        <v>0</v>
      </c>
      <c r="I12" s="71">
        <v>0</v>
      </c>
      <c r="J12" s="71">
        <v>2352774.8160000001</v>
      </c>
      <c r="K12" s="71">
        <v>0</v>
      </c>
      <c r="L12" s="71">
        <v>5176104.5952000003</v>
      </c>
      <c r="N12" s="71">
        <f>F12+I12+J12</f>
        <v>5176104.5952000003</v>
      </c>
      <c r="P12" s="71">
        <f t="shared" ref="P12:AA27" si="1">$N12/12</f>
        <v>431342.04960000003</v>
      </c>
      <c r="Q12" s="71">
        <f t="shared" si="1"/>
        <v>431342.04960000003</v>
      </c>
      <c r="R12" s="71">
        <f t="shared" si="1"/>
        <v>431342.04960000003</v>
      </c>
      <c r="S12" s="71">
        <f t="shared" si="1"/>
        <v>431342.04960000003</v>
      </c>
      <c r="T12" s="71">
        <f t="shared" si="1"/>
        <v>431342.04960000003</v>
      </c>
      <c r="U12" s="71">
        <f t="shared" si="1"/>
        <v>431342.04960000003</v>
      </c>
      <c r="V12" s="71">
        <f t="shared" si="1"/>
        <v>431342.04960000003</v>
      </c>
      <c r="W12" s="71">
        <f t="shared" si="1"/>
        <v>431342.04960000003</v>
      </c>
      <c r="X12" s="71">
        <f t="shared" si="1"/>
        <v>431342.04960000003</v>
      </c>
      <c r="Y12" s="71">
        <f t="shared" si="1"/>
        <v>431342.04960000003</v>
      </c>
      <c r="Z12" s="71">
        <f t="shared" si="1"/>
        <v>431342.04960000003</v>
      </c>
      <c r="AA12" s="71">
        <f t="shared" si="1"/>
        <v>431342.04960000003</v>
      </c>
      <c r="AB12" s="478">
        <f>SUM(P12:AA12)</f>
        <v>5176104.5952000003</v>
      </c>
      <c r="AC12" s="254">
        <f>AB12-N12</f>
        <v>0</v>
      </c>
      <c r="AD12" t="s">
        <v>438</v>
      </c>
      <c r="AE12" t="str">
        <f>IF(AD12="","",RIGHT(AD12,LEN(AD12)-3))</f>
        <v>Per Pupil Charter Payments - General Education</v>
      </c>
    </row>
    <row r="13" spans="1:87" x14ac:dyDescent="0.25">
      <c r="B13" s="78"/>
      <c r="C13" s="78"/>
      <c r="D13" s="71" t="s">
        <v>294</v>
      </c>
      <c r="E13" s="71">
        <v>0</v>
      </c>
      <c r="F13" s="71">
        <v>1671341.5174400001</v>
      </c>
      <c r="G13" s="71">
        <v>0</v>
      </c>
      <c r="H13" s="71">
        <v>0</v>
      </c>
      <c r="I13" s="71">
        <v>0</v>
      </c>
      <c r="J13" s="71">
        <v>532642.07640000002</v>
      </c>
      <c r="K13" s="71">
        <v>0</v>
      </c>
      <c r="L13" s="71">
        <v>2203983.5938400002</v>
      </c>
      <c r="N13" s="71">
        <f t="shared" ref="N13:N76" si="2">F13+I13+J13</f>
        <v>2203983.5938400002</v>
      </c>
      <c r="P13" s="71">
        <f t="shared" si="1"/>
        <v>183665.29948666668</v>
      </c>
      <c r="Q13" s="71">
        <f t="shared" si="1"/>
        <v>183665.29948666668</v>
      </c>
      <c r="R13" s="71">
        <f t="shared" si="1"/>
        <v>183665.29948666668</v>
      </c>
      <c r="S13" s="71">
        <f t="shared" si="1"/>
        <v>183665.29948666668</v>
      </c>
      <c r="T13" s="71">
        <f t="shared" si="1"/>
        <v>183665.29948666668</v>
      </c>
      <c r="U13" s="71">
        <f t="shared" si="1"/>
        <v>183665.29948666668</v>
      </c>
      <c r="V13" s="71">
        <f t="shared" si="1"/>
        <v>183665.29948666668</v>
      </c>
      <c r="W13" s="71">
        <f t="shared" si="1"/>
        <v>183665.29948666668</v>
      </c>
      <c r="X13" s="71">
        <f t="shared" si="1"/>
        <v>183665.29948666668</v>
      </c>
      <c r="Y13" s="71">
        <f t="shared" si="1"/>
        <v>183665.29948666668</v>
      </c>
      <c r="Z13" s="71">
        <f t="shared" si="1"/>
        <v>183665.29948666668</v>
      </c>
      <c r="AA13" s="71">
        <f t="shared" si="1"/>
        <v>183665.29948666668</v>
      </c>
      <c r="AB13" s="478">
        <f>SUM(P13:AA13)</f>
        <v>2203983.5938400002</v>
      </c>
      <c r="AC13" s="254">
        <f t="shared" ref="AC13:AC76" si="3">AB13-N13</f>
        <v>0</v>
      </c>
      <c r="AD13" t="s">
        <v>439</v>
      </c>
      <c r="AE13" t="str">
        <f t="shared" ref="AE13:AE76" si="4">IF(AD13="","",RIGHT(AD13,LEN(AD13)-3))</f>
        <v>Per Pupil Charter Payments - Categorical Enhancements</v>
      </c>
    </row>
    <row r="14" spans="1:87" x14ac:dyDescent="0.25">
      <c r="B14" s="78"/>
      <c r="C14" s="78"/>
      <c r="D14" s="71" t="s">
        <v>295</v>
      </c>
      <c r="E14" s="71">
        <v>0</v>
      </c>
      <c r="F14" s="71">
        <v>159139.07436000003</v>
      </c>
      <c r="G14" s="71">
        <v>0</v>
      </c>
      <c r="H14" s="71">
        <v>0</v>
      </c>
      <c r="I14" s="71">
        <v>0</v>
      </c>
      <c r="J14" s="71">
        <v>0</v>
      </c>
      <c r="K14" s="71">
        <v>0</v>
      </c>
      <c r="L14" s="71">
        <v>159139.07436000003</v>
      </c>
      <c r="N14" s="71">
        <f t="shared" si="2"/>
        <v>159139.07436000003</v>
      </c>
      <c r="P14" s="71">
        <f t="shared" si="1"/>
        <v>13261.589530000003</v>
      </c>
      <c r="Q14" s="71">
        <f t="shared" si="1"/>
        <v>13261.589530000003</v>
      </c>
      <c r="R14" s="71">
        <f t="shared" si="1"/>
        <v>13261.589530000003</v>
      </c>
      <c r="S14" s="71">
        <f t="shared" si="1"/>
        <v>13261.589530000003</v>
      </c>
      <c r="T14" s="71">
        <f t="shared" si="1"/>
        <v>13261.589530000003</v>
      </c>
      <c r="U14" s="71">
        <f t="shared" si="1"/>
        <v>13261.589530000003</v>
      </c>
      <c r="V14" s="71">
        <f t="shared" si="1"/>
        <v>13261.589530000003</v>
      </c>
      <c r="W14" s="71">
        <f t="shared" si="1"/>
        <v>13261.589530000003</v>
      </c>
      <c r="X14" s="71">
        <f t="shared" si="1"/>
        <v>13261.589530000003</v>
      </c>
      <c r="Y14" s="71">
        <f t="shared" si="1"/>
        <v>13261.589530000003</v>
      </c>
      <c r="Z14" s="71">
        <f t="shared" si="1"/>
        <v>13261.589530000003</v>
      </c>
      <c r="AA14" s="71">
        <f t="shared" si="1"/>
        <v>13261.589530000003</v>
      </c>
      <c r="AB14" s="478">
        <f>SUM(P14:AA14)</f>
        <v>159139.07436</v>
      </c>
      <c r="AC14" s="254">
        <f t="shared" si="3"/>
        <v>0</v>
      </c>
      <c r="AD14" t="s">
        <v>439</v>
      </c>
      <c r="AE14" t="str">
        <f t="shared" si="4"/>
        <v>Per Pupil Charter Payments - Categorical Enhancements</v>
      </c>
    </row>
    <row r="15" spans="1:87" x14ac:dyDescent="0.25">
      <c r="B15" s="78"/>
      <c r="C15" s="78"/>
      <c r="D15" s="71" t="s">
        <v>296</v>
      </c>
      <c r="E15" s="71">
        <v>0</v>
      </c>
      <c r="F15" s="71">
        <v>545713.04759999993</v>
      </c>
      <c r="G15" s="71">
        <v>0</v>
      </c>
      <c r="H15" s="71">
        <v>0</v>
      </c>
      <c r="I15" s="71">
        <v>0</v>
      </c>
      <c r="J15" s="71">
        <v>0</v>
      </c>
      <c r="K15" s="71">
        <v>0</v>
      </c>
      <c r="L15" s="71">
        <v>545713.04759999993</v>
      </c>
      <c r="N15" s="71">
        <f t="shared" si="2"/>
        <v>545713.04759999993</v>
      </c>
      <c r="P15" s="71">
        <f t="shared" si="1"/>
        <v>45476.087299999992</v>
      </c>
      <c r="Q15" s="71">
        <f t="shared" si="1"/>
        <v>45476.087299999992</v>
      </c>
      <c r="R15" s="71">
        <f t="shared" si="1"/>
        <v>45476.087299999992</v>
      </c>
      <c r="S15" s="71">
        <f t="shared" si="1"/>
        <v>45476.087299999992</v>
      </c>
      <c r="T15" s="71">
        <f t="shared" si="1"/>
        <v>45476.087299999992</v>
      </c>
      <c r="U15" s="71">
        <f t="shared" si="1"/>
        <v>45476.087299999992</v>
      </c>
      <c r="V15" s="71">
        <f t="shared" si="1"/>
        <v>45476.087299999992</v>
      </c>
      <c r="W15" s="71">
        <f t="shared" si="1"/>
        <v>45476.087299999992</v>
      </c>
      <c r="X15" s="71">
        <f t="shared" si="1"/>
        <v>45476.087299999992</v>
      </c>
      <c r="Y15" s="71">
        <f t="shared" si="1"/>
        <v>45476.087299999992</v>
      </c>
      <c r="Z15" s="71">
        <f t="shared" si="1"/>
        <v>45476.087299999992</v>
      </c>
      <c r="AA15" s="71">
        <f t="shared" si="1"/>
        <v>45476.087299999992</v>
      </c>
      <c r="AB15" s="478">
        <f>SUM(P15:AA15)</f>
        <v>545713.04760000005</v>
      </c>
      <c r="AC15" s="254">
        <f t="shared" si="3"/>
        <v>0</v>
      </c>
      <c r="AD15" t="s">
        <v>439</v>
      </c>
      <c r="AE15" t="str">
        <f t="shared" si="4"/>
        <v>Per Pupil Charter Payments - Categorical Enhancements</v>
      </c>
    </row>
    <row r="16" spans="1:87" x14ac:dyDescent="0.25">
      <c r="B16" s="78"/>
      <c r="C16" s="78"/>
      <c r="D16" s="71" t="s">
        <v>297</v>
      </c>
      <c r="E16" s="71">
        <v>0</v>
      </c>
      <c r="F16" s="71">
        <v>-68567.923546690901</v>
      </c>
      <c r="G16" s="71">
        <v>0</v>
      </c>
      <c r="H16" s="71">
        <v>0</v>
      </c>
      <c r="I16" s="71">
        <v>0</v>
      </c>
      <c r="J16" s="71">
        <v>-57139.936288909092</v>
      </c>
      <c r="K16" s="71">
        <v>0</v>
      </c>
      <c r="L16" s="71">
        <v>-125707.85983559999</v>
      </c>
      <c r="N16" s="71">
        <f t="shared" si="2"/>
        <v>-125707.85983559999</v>
      </c>
      <c r="P16" s="71">
        <f t="shared" si="1"/>
        <v>-10475.654986299998</v>
      </c>
      <c r="Q16" s="71">
        <f t="shared" si="1"/>
        <v>-10475.654986299998</v>
      </c>
      <c r="R16" s="71">
        <f t="shared" si="1"/>
        <v>-10475.654986299998</v>
      </c>
      <c r="S16" s="71">
        <f t="shared" si="1"/>
        <v>-10475.654986299998</v>
      </c>
      <c r="T16" s="71">
        <f t="shared" si="1"/>
        <v>-10475.654986299998</v>
      </c>
      <c r="U16" s="71">
        <f t="shared" si="1"/>
        <v>-10475.654986299998</v>
      </c>
      <c r="V16" s="71">
        <f t="shared" si="1"/>
        <v>-10475.654986299998</v>
      </c>
      <c r="W16" s="71">
        <f t="shared" si="1"/>
        <v>-10475.654986299998</v>
      </c>
      <c r="X16" s="71">
        <f t="shared" si="1"/>
        <v>-10475.654986299998</v>
      </c>
      <c r="Y16" s="71">
        <f t="shared" si="1"/>
        <v>-10475.654986299998</v>
      </c>
      <c r="Z16" s="71">
        <f t="shared" si="1"/>
        <v>-10475.654986299998</v>
      </c>
      <c r="AA16" s="71">
        <f t="shared" si="1"/>
        <v>-10475.654986299998</v>
      </c>
      <c r="AB16" s="478">
        <f>SUM(P16:AA16)</f>
        <v>-125707.85983559997</v>
      </c>
      <c r="AC16" s="254">
        <f t="shared" si="3"/>
        <v>0</v>
      </c>
      <c r="AD16" t="s">
        <v>438</v>
      </c>
      <c r="AE16" t="str">
        <f t="shared" si="4"/>
        <v>Per Pupil Charter Payments - General Education</v>
      </c>
    </row>
    <row r="17" spans="2:31" x14ac:dyDescent="0.25">
      <c r="B17" s="78"/>
      <c r="C17" s="78"/>
      <c r="D17" s="71" t="s">
        <v>298</v>
      </c>
      <c r="E17" s="71">
        <v>0</v>
      </c>
      <c r="F17" s="71">
        <v>500217.9</v>
      </c>
      <c r="G17" s="71">
        <v>0</v>
      </c>
      <c r="H17" s="71">
        <v>0</v>
      </c>
      <c r="I17" s="71">
        <v>0</v>
      </c>
      <c r="J17" s="71">
        <v>500217.9</v>
      </c>
      <c r="K17" s="71">
        <v>0</v>
      </c>
      <c r="L17" s="71">
        <v>1000435.8</v>
      </c>
      <c r="N17" s="71">
        <f t="shared" si="2"/>
        <v>1000435.8</v>
      </c>
      <c r="P17" s="71">
        <f t="shared" si="1"/>
        <v>83369.650000000009</v>
      </c>
      <c r="Q17" s="71">
        <f t="shared" si="1"/>
        <v>83369.650000000009</v>
      </c>
      <c r="R17" s="71">
        <f t="shared" si="1"/>
        <v>83369.650000000009</v>
      </c>
      <c r="S17" s="71">
        <f t="shared" si="1"/>
        <v>83369.650000000009</v>
      </c>
      <c r="T17" s="71">
        <f t="shared" si="1"/>
        <v>83369.650000000009</v>
      </c>
      <c r="U17" s="71">
        <f t="shared" si="1"/>
        <v>83369.650000000009</v>
      </c>
      <c r="V17" s="71">
        <f t="shared" si="1"/>
        <v>83369.650000000009</v>
      </c>
      <c r="W17" s="71">
        <f t="shared" si="1"/>
        <v>83369.650000000009</v>
      </c>
      <c r="X17" s="71">
        <f t="shared" si="1"/>
        <v>83369.650000000009</v>
      </c>
      <c r="Y17" s="71">
        <f t="shared" si="1"/>
        <v>83369.650000000009</v>
      </c>
      <c r="Z17" s="71">
        <f t="shared" si="1"/>
        <v>83369.650000000009</v>
      </c>
      <c r="AA17" s="71">
        <f t="shared" si="1"/>
        <v>83369.650000000009</v>
      </c>
      <c r="AB17" s="478">
        <f>SUM(P17:AA17)</f>
        <v>1000435.8000000002</v>
      </c>
      <c r="AC17" s="254">
        <f t="shared" si="3"/>
        <v>0</v>
      </c>
      <c r="AD17" t="s">
        <v>440</v>
      </c>
      <c r="AE17" t="str">
        <f t="shared" si="4"/>
        <v>Per Pupil Facilities Allowance</v>
      </c>
    </row>
    <row r="18" spans="2:31" x14ac:dyDescent="0.25">
      <c r="B18" s="78"/>
      <c r="C18" s="78"/>
      <c r="D18" s="71" t="s">
        <v>299</v>
      </c>
      <c r="E18" s="71">
        <v>0</v>
      </c>
      <c r="F18" s="71">
        <v>272791.74</v>
      </c>
      <c r="G18" s="71">
        <v>0</v>
      </c>
      <c r="H18" s="71">
        <v>0</v>
      </c>
      <c r="I18" s="71">
        <v>0</v>
      </c>
      <c r="J18" s="71">
        <v>0</v>
      </c>
      <c r="K18" s="71">
        <v>0</v>
      </c>
      <c r="L18" s="71">
        <v>272791.74</v>
      </c>
      <c r="N18" s="71">
        <f t="shared" si="2"/>
        <v>272791.74</v>
      </c>
      <c r="P18" s="71">
        <f t="shared" si="1"/>
        <v>22732.645</v>
      </c>
      <c r="Q18" s="71">
        <f t="shared" si="1"/>
        <v>22732.645</v>
      </c>
      <c r="R18" s="71">
        <f t="shared" si="1"/>
        <v>22732.645</v>
      </c>
      <c r="S18" s="71">
        <f t="shared" si="1"/>
        <v>22732.645</v>
      </c>
      <c r="T18" s="71">
        <f t="shared" si="1"/>
        <v>22732.645</v>
      </c>
      <c r="U18" s="71">
        <f t="shared" si="1"/>
        <v>22732.645</v>
      </c>
      <c r="V18" s="71">
        <f t="shared" si="1"/>
        <v>22732.645</v>
      </c>
      <c r="W18" s="71">
        <f t="shared" si="1"/>
        <v>22732.645</v>
      </c>
      <c r="X18" s="71">
        <f t="shared" si="1"/>
        <v>22732.645</v>
      </c>
      <c r="Y18" s="71">
        <f t="shared" si="1"/>
        <v>22732.645</v>
      </c>
      <c r="Z18" s="71">
        <f t="shared" si="1"/>
        <v>22732.645</v>
      </c>
      <c r="AA18" s="71">
        <f t="shared" si="1"/>
        <v>22732.645</v>
      </c>
      <c r="AB18" s="478">
        <f>SUM(P18:AA18)</f>
        <v>272791.73999999993</v>
      </c>
      <c r="AC18" s="254">
        <f t="shared" si="3"/>
        <v>0</v>
      </c>
      <c r="AD18" t="s">
        <v>440</v>
      </c>
      <c r="AE18" t="str">
        <f t="shared" si="4"/>
        <v>Per Pupil Facilities Allowance</v>
      </c>
    </row>
    <row r="19" spans="2:31" x14ac:dyDescent="0.25">
      <c r="B19" s="78"/>
      <c r="C19" s="78"/>
      <c r="D19" s="71" t="s">
        <v>300</v>
      </c>
      <c r="E19" s="71">
        <v>0</v>
      </c>
      <c r="F19" s="71">
        <v>67000</v>
      </c>
      <c r="G19" s="71">
        <v>0</v>
      </c>
      <c r="H19" s="71">
        <v>0</v>
      </c>
      <c r="I19" s="71">
        <v>0</v>
      </c>
      <c r="J19" s="71">
        <v>0</v>
      </c>
      <c r="K19" s="71">
        <v>0</v>
      </c>
      <c r="L19" s="71">
        <v>67000</v>
      </c>
      <c r="N19" s="71">
        <f t="shared" si="2"/>
        <v>67000</v>
      </c>
      <c r="P19" s="71">
        <f t="shared" si="1"/>
        <v>5583.333333333333</v>
      </c>
      <c r="Q19" s="71">
        <f t="shared" si="1"/>
        <v>5583.333333333333</v>
      </c>
      <c r="R19" s="71">
        <f t="shared" si="1"/>
        <v>5583.333333333333</v>
      </c>
      <c r="S19" s="71">
        <f t="shared" si="1"/>
        <v>5583.333333333333</v>
      </c>
      <c r="T19" s="71">
        <f t="shared" si="1"/>
        <v>5583.333333333333</v>
      </c>
      <c r="U19" s="71">
        <f t="shared" si="1"/>
        <v>5583.333333333333</v>
      </c>
      <c r="V19" s="71">
        <f t="shared" si="1"/>
        <v>5583.333333333333</v>
      </c>
      <c r="W19" s="71">
        <f t="shared" si="1"/>
        <v>5583.333333333333</v>
      </c>
      <c r="X19" s="71">
        <f t="shared" si="1"/>
        <v>5583.333333333333</v>
      </c>
      <c r="Y19" s="71">
        <f t="shared" si="1"/>
        <v>5583.333333333333</v>
      </c>
      <c r="Z19" s="71">
        <f t="shared" si="1"/>
        <v>5583.333333333333</v>
      </c>
      <c r="AA19" s="71">
        <f t="shared" si="1"/>
        <v>5583.333333333333</v>
      </c>
      <c r="AB19" s="478">
        <f>SUM(P19:AA19)</f>
        <v>67000.000000000015</v>
      </c>
      <c r="AC19" s="254">
        <f t="shared" si="3"/>
        <v>0</v>
      </c>
      <c r="AD19" t="s">
        <v>441</v>
      </c>
      <c r="AE19" t="str">
        <f t="shared" si="4"/>
        <v>Other Government Funding/Grants</v>
      </c>
    </row>
    <row r="20" spans="2:31" x14ac:dyDescent="0.25">
      <c r="B20" s="78"/>
      <c r="C20" s="78"/>
      <c r="D20" s="71" t="s">
        <v>301</v>
      </c>
      <c r="E20" s="71">
        <v>0</v>
      </c>
      <c r="F20" s="71">
        <v>797.74200000000008</v>
      </c>
      <c r="G20" s="71">
        <v>3243051</v>
      </c>
      <c r="H20" s="71">
        <v>0</v>
      </c>
      <c r="I20" s="71">
        <v>0</v>
      </c>
      <c r="J20" s="71">
        <v>0</v>
      </c>
      <c r="K20" s="71">
        <v>0</v>
      </c>
      <c r="L20" s="71">
        <v>3243848.7420000001</v>
      </c>
      <c r="N20" s="71">
        <f t="shared" si="2"/>
        <v>797.74200000000008</v>
      </c>
      <c r="P20" s="71">
        <f t="shared" si="1"/>
        <v>66.478500000000011</v>
      </c>
      <c r="Q20" s="71">
        <f t="shared" si="1"/>
        <v>66.478500000000011</v>
      </c>
      <c r="R20" s="71">
        <f t="shared" si="1"/>
        <v>66.478500000000011</v>
      </c>
      <c r="S20" s="71">
        <f t="shared" si="1"/>
        <v>66.478500000000011</v>
      </c>
      <c r="T20" s="71">
        <f t="shared" si="1"/>
        <v>66.478500000000011</v>
      </c>
      <c r="U20" s="71">
        <f t="shared" si="1"/>
        <v>66.478500000000011</v>
      </c>
      <c r="V20" s="71">
        <f t="shared" si="1"/>
        <v>66.478500000000011</v>
      </c>
      <c r="W20" s="71">
        <f t="shared" si="1"/>
        <v>66.478500000000011</v>
      </c>
      <c r="X20" s="71">
        <f t="shared" si="1"/>
        <v>66.478500000000011</v>
      </c>
      <c r="Y20" s="71">
        <f t="shared" si="1"/>
        <v>66.478500000000011</v>
      </c>
      <c r="Z20" s="71">
        <f t="shared" si="1"/>
        <v>66.478500000000011</v>
      </c>
      <c r="AA20" s="71">
        <f t="shared" si="1"/>
        <v>66.478500000000011</v>
      </c>
      <c r="AB20" s="478">
        <f>SUM(P20:AA20)</f>
        <v>797.7420000000003</v>
      </c>
      <c r="AC20" s="254">
        <f t="shared" si="3"/>
        <v>0</v>
      </c>
      <c r="AD20" t="s">
        <v>441</v>
      </c>
      <c r="AE20" t="str">
        <f t="shared" si="4"/>
        <v>Other Government Funding/Grants</v>
      </c>
    </row>
    <row r="21" spans="2:31" x14ac:dyDescent="0.25">
      <c r="B21" s="78"/>
      <c r="C21" s="78"/>
      <c r="D21" s="99" t="s">
        <v>302</v>
      </c>
      <c r="E21" s="99">
        <v>0</v>
      </c>
      <c r="F21" s="99">
        <v>5971762.8770533102</v>
      </c>
      <c r="G21" s="99">
        <v>3243051</v>
      </c>
      <c r="H21" s="99">
        <v>0</v>
      </c>
      <c r="I21" s="99">
        <v>0</v>
      </c>
      <c r="J21" s="99">
        <v>3328494.8561110911</v>
      </c>
      <c r="K21" s="99">
        <v>0</v>
      </c>
      <c r="L21" s="99">
        <v>12543308.733164402</v>
      </c>
      <c r="N21" s="99">
        <f t="shared" si="2"/>
        <v>9300257.7331644017</v>
      </c>
      <c r="P21" s="99">
        <f t="shared" si="1"/>
        <v>775021.47776370018</v>
      </c>
      <c r="Q21" s="99">
        <f t="shared" si="1"/>
        <v>775021.47776370018</v>
      </c>
      <c r="R21" s="99">
        <f t="shared" si="1"/>
        <v>775021.47776370018</v>
      </c>
      <c r="S21" s="99">
        <f t="shared" si="1"/>
        <v>775021.47776370018</v>
      </c>
      <c r="T21" s="99">
        <f t="shared" si="1"/>
        <v>775021.47776370018</v>
      </c>
      <c r="U21" s="99">
        <f t="shared" si="1"/>
        <v>775021.47776370018</v>
      </c>
      <c r="V21" s="99">
        <f t="shared" si="1"/>
        <v>775021.47776370018</v>
      </c>
      <c r="W21" s="99">
        <f t="shared" si="1"/>
        <v>775021.47776370018</v>
      </c>
      <c r="X21" s="99">
        <f t="shared" si="1"/>
        <v>775021.47776370018</v>
      </c>
      <c r="Y21" s="99">
        <f t="shared" si="1"/>
        <v>775021.47776370018</v>
      </c>
      <c r="Z21" s="99">
        <f t="shared" si="1"/>
        <v>775021.47776370018</v>
      </c>
      <c r="AA21" s="99">
        <f t="shared" si="1"/>
        <v>775021.47776370018</v>
      </c>
      <c r="AB21" s="479">
        <f>SUM(P21:AA21)</f>
        <v>9300257.7331644017</v>
      </c>
      <c r="AC21" s="254">
        <f t="shared" si="3"/>
        <v>0</v>
      </c>
      <c r="AD21" t="s">
        <v>442</v>
      </c>
      <c r="AE21" t="str">
        <f t="shared" si="4"/>
        <v/>
      </c>
    </row>
    <row r="22" spans="2:31" x14ac:dyDescent="0.25">
      <c r="B22" s="78"/>
      <c r="C22" s="78" t="s">
        <v>303</v>
      </c>
      <c r="D22" s="71"/>
      <c r="E22" s="71"/>
      <c r="F22" s="71"/>
      <c r="G22" s="71"/>
      <c r="H22" s="71"/>
      <c r="I22" s="71"/>
      <c r="J22" s="71"/>
      <c r="K22" s="71"/>
      <c r="L22" s="71"/>
      <c r="N22" s="71">
        <f t="shared" si="2"/>
        <v>0</v>
      </c>
      <c r="P22" s="71">
        <f t="shared" si="1"/>
        <v>0</v>
      </c>
      <c r="Q22" s="71">
        <f t="shared" si="1"/>
        <v>0</v>
      </c>
      <c r="R22" s="71">
        <f t="shared" si="1"/>
        <v>0</v>
      </c>
      <c r="S22" s="71">
        <f t="shared" si="1"/>
        <v>0</v>
      </c>
      <c r="T22" s="71">
        <f t="shared" si="1"/>
        <v>0</v>
      </c>
      <c r="U22" s="71">
        <f t="shared" si="1"/>
        <v>0</v>
      </c>
      <c r="V22" s="71">
        <f t="shared" si="1"/>
        <v>0</v>
      </c>
      <c r="W22" s="71">
        <f t="shared" si="1"/>
        <v>0</v>
      </c>
      <c r="X22" s="71">
        <f t="shared" si="1"/>
        <v>0</v>
      </c>
      <c r="Y22" s="71">
        <f t="shared" si="1"/>
        <v>0</v>
      </c>
      <c r="Z22" s="71">
        <f t="shared" si="1"/>
        <v>0</v>
      </c>
      <c r="AA22" s="71">
        <f t="shared" si="1"/>
        <v>0</v>
      </c>
      <c r="AB22" s="478">
        <f>SUM(P22:AA22)</f>
        <v>0</v>
      </c>
      <c r="AC22" s="254">
        <f t="shared" si="3"/>
        <v>0</v>
      </c>
      <c r="AD22" t="s">
        <v>442</v>
      </c>
      <c r="AE22" t="str">
        <f t="shared" si="4"/>
        <v/>
      </c>
    </row>
    <row r="23" spans="2:31" x14ac:dyDescent="0.25">
      <c r="B23" s="78"/>
      <c r="C23" s="78"/>
      <c r="D23" s="71" t="s">
        <v>304</v>
      </c>
      <c r="E23" s="71">
        <v>0</v>
      </c>
      <c r="F23" s="71">
        <v>144000</v>
      </c>
      <c r="G23" s="71">
        <v>0</v>
      </c>
      <c r="H23" s="71">
        <v>0</v>
      </c>
      <c r="I23" s="71">
        <v>0</v>
      </c>
      <c r="J23" s="71">
        <v>0</v>
      </c>
      <c r="K23" s="71">
        <v>0</v>
      </c>
      <c r="L23" s="71">
        <v>144000</v>
      </c>
      <c r="N23" s="71">
        <f t="shared" si="2"/>
        <v>144000</v>
      </c>
      <c r="P23" s="71">
        <f t="shared" si="1"/>
        <v>12000</v>
      </c>
      <c r="Q23" s="71">
        <f t="shared" si="1"/>
        <v>12000</v>
      </c>
      <c r="R23" s="71">
        <f t="shared" si="1"/>
        <v>12000</v>
      </c>
      <c r="S23" s="71">
        <f t="shared" si="1"/>
        <v>12000</v>
      </c>
      <c r="T23" s="71">
        <f t="shared" si="1"/>
        <v>12000</v>
      </c>
      <c r="U23" s="71">
        <f t="shared" si="1"/>
        <v>12000</v>
      </c>
      <c r="V23" s="71">
        <f t="shared" si="1"/>
        <v>12000</v>
      </c>
      <c r="W23" s="71">
        <f t="shared" si="1"/>
        <v>12000</v>
      </c>
      <c r="X23" s="71">
        <f t="shared" si="1"/>
        <v>12000</v>
      </c>
      <c r="Y23" s="71">
        <f t="shared" si="1"/>
        <v>12000</v>
      </c>
      <c r="Z23" s="71">
        <f t="shared" si="1"/>
        <v>12000</v>
      </c>
      <c r="AA23" s="71">
        <f t="shared" si="1"/>
        <v>12000</v>
      </c>
      <c r="AB23" s="478">
        <f>SUM(P23:AA23)</f>
        <v>144000</v>
      </c>
      <c r="AC23" s="254">
        <f t="shared" si="3"/>
        <v>0</v>
      </c>
      <c r="AD23" t="s">
        <v>443</v>
      </c>
      <c r="AE23" t="str">
        <f t="shared" si="4"/>
        <v>Federal Funding</v>
      </c>
    </row>
    <row r="24" spans="2:31" x14ac:dyDescent="0.25">
      <c r="B24" s="78"/>
      <c r="C24" s="78"/>
      <c r="D24" s="71" t="s">
        <v>305</v>
      </c>
      <c r="E24" s="71">
        <v>0</v>
      </c>
      <c r="F24" s="71">
        <v>29160</v>
      </c>
      <c r="G24" s="71">
        <v>0</v>
      </c>
      <c r="H24" s="71">
        <v>0</v>
      </c>
      <c r="I24" s="71">
        <v>0</v>
      </c>
      <c r="J24" s="71">
        <v>0</v>
      </c>
      <c r="K24" s="71">
        <v>0</v>
      </c>
      <c r="L24" s="71">
        <v>29160</v>
      </c>
      <c r="N24" s="71">
        <f t="shared" si="2"/>
        <v>29160</v>
      </c>
      <c r="P24" s="71">
        <f t="shared" si="1"/>
        <v>2430</v>
      </c>
      <c r="Q24" s="71">
        <f t="shared" si="1"/>
        <v>2430</v>
      </c>
      <c r="R24" s="71">
        <f t="shared" si="1"/>
        <v>2430</v>
      </c>
      <c r="S24" s="71">
        <f t="shared" si="1"/>
        <v>2430</v>
      </c>
      <c r="T24" s="71">
        <f t="shared" si="1"/>
        <v>2430</v>
      </c>
      <c r="U24" s="71">
        <f t="shared" si="1"/>
        <v>2430</v>
      </c>
      <c r="V24" s="71">
        <f t="shared" si="1"/>
        <v>2430</v>
      </c>
      <c r="W24" s="71">
        <f t="shared" si="1"/>
        <v>2430</v>
      </c>
      <c r="X24" s="71">
        <f t="shared" si="1"/>
        <v>2430</v>
      </c>
      <c r="Y24" s="71">
        <f t="shared" si="1"/>
        <v>2430</v>
      </c>
      <c r="Z24" s="71">
        <f t="shared" si="1"/>
        <v>2430</v>
      </c>
      <c r="AA24" s="71">
        <f t="shared" si="1"/>
        <v>2430</v>
      </c>
      <c r="AB24" s="478">
        <f>SUM(P24:AA24)</f>
        <v>29160</v>
      </c>
      <c r="AC24" s="254">
        <f t="shared" si="3"/>
        <v>0</v>
      </c>
      <c r="AD24" t="s">
        <v>443</v>
      </c>
      <c r="AE24" t="str">
        <f t="shared" si="4"/>
        <v>Federal Funding</v>
      </c>
    </row>
    <row r="25" spans="2:31" x14ac:dyDescent="0.25">
      <c r="B25" s="78"/>
      <c r="C25" s="78"/>
      <c r="D25" s="71" t="s">
        <v>306</v>
      </c>
      <c r="E25" s="71">
        <v>0</v>
      </c>
      <c r="F25" s="71">
        <v>43689.592760180996</v>
      </c>
      <c r="G25" s="71">
        <v>0</v>
      </c>
      <c r="H25" s="71">
        <v>0</v>
      </c>
      <c r="I25" s="71">
        <v>0</v>
      </c>
      <c r="J25" s="71">
        <v>0</v>
      </c>
      <c r="K25" s="71">
        <v>0</v>
      </c>
      <c r="L25" s="71">
        <v>43689.592760180996</v>
      </c>
      <c r="N25" s="71">
        <f t="shared" si="2"/>
        <v>43689.592760180996</v>
      </c>
      <c r="P25" s="71">
        <f t="shared" si="1"/>
        <v>3640.7993966817498</v>
      </c>
      <c r="Q25" s="71">
        <f t="shared" si="1"/>
        <v>3640.7993966817498</v>
      </c>
      <c r="R25" s="71">
        <f t="shared" si="1"/>
        <v>3640.7993966817498</v>
      </c>
      <c r="S25" s="71">
        <f t="shared" si="1"/>
        <v>3640.7993966817498</v>
      </c>
      <c r="T25" s="71">
        <f t="shared" si="1"/>
        <v>3640.7993966817498</v>
      </c>
      <c r="U25" s="71">
        <f t="shared" si="1"/>
        <v>3640.7993966817498</v>
      </c>
      <c r="V25" s="71">
        <f t="shared" si="1"/>
        <v>3640.7993966817498</v>
      </c>
      <c r="W25" s="71">
        <f t="shared" si="1"/>
        <v>3640.7993966817498</v>
      </c>
      <c r="X25" s="71">
        <f t="shared" si="1"/>
        <v>3640.7993966817498</v>
      </c>
      <c r="Y25" s="71">
        <f t="shared" si="1"/>
        <v>3640.7993966817498</v>
      </c>
      <c r="Z25" s="71">
        <f t="shared" si="1"/>
        <v>3640.7993966817498</v>
      </c>
      <c r="AA25" s="71">
        <f t="shared" si="1"/>
        <v>3640.7993966817498</v>
      </c>
      <c r="AB25" s="478">
        <f>SUM(P25:AA25)</f>
        <v>43689.592760180996</v>
      </c>
      <c r="AC25" s="254">
        <f t="shared" si="3"/>
        <v>0</v>
      </c>
      <c r="AD25" t="s">
        <v>443</v>
      </c>
      <c r="AE25" t="str">
        <f t="shared" si="4"/>
        <v>Federal Funding</v>
      </c>
    </row>
    <row r="26" spans="2:31" x14ac:dyDescent="0.25">
      <c r="B26" s="78"/>
      <c r="C26" s="78"/>
      <c r="D26" s="71" t="s">
        <v>307</v>
      </c>
      <c r="E26" s="71">
        <v>0</v>
      </c>
      <c r="F26" s="71">
        <v>10800</v>
      </c>
      <c r="G26" s="71">
        <v>0</v>
      </c>
      <c r="H26" s="71">
        <v>0</v>
      </c>
      <c r="I26" s="71">
        <v>0</v>
      </c>
      <c r="J26" s="71">
        <v>0</v>
      </c>
      <c r="K26" s="71">
        <v>0</v>
      </c>
      <c r="L26" s="71">
        <v>10800</v>
      </c>
      <c r="N26" s="71">
        <f t="shared" si="2"/>
        <v>10800</v>
      </c>
      <c r="P26" s="71">
        <f t="shared" si="1"/>
        <v>900</v>
      </c>
      <c r="Q26" s="71">
        <f t="shared" si="1"/>
        <v>900</v>
      </c>
      <c r="R26" s="71">
        <f t="shared" si="1"/>
        <v>900</v>
      </c>
      <c r="S26" s="71">
        <f t="shared" si="1"/>
        <v>900</v>
      </c>
      <c r="T26" s="71">
        <f t="shared" si="1"/>
        <v>900</v>
      </c>
      <c r="U26" s="71">
        <f t="shared" si="1"/>
        <v>900</v>
      </c>
      <c r="V26" s="71">
        <f t="shared" si="1"/>
        <v>900</v>
      </c>
      <c r="W26" s="71">
        <f t="shared" si="1"/>
        <v>900</v>
      </c>
      <c r="X26" s="71">
        <f t="shared" si="1"/>
        <v>900</v>
      </c>
      <c r="Y26" s="71">
        <f t="shared" si="1"/>
        <v>900</v>
      </c>
      <c r="Z26" s="71">
        <f t="shared" si="1"/>
        <v>900</v>
      </c>
      <c r="AA26" s="71">
        <f t="shared" si="1"/>
        <v>900</v>
      </c>
      <c r="AB26" s="478">
        <f>SUM(P26:AA26)</f>
        <v>10800</v>
      </c>
      <c r="AC26" s="254">
        <f t="shared" si="3"/>
        <v>0</v>
      </c>
      <c r="AD26" t="s">
        <v>443</v>
      </c>
      <c r="AE26" t="str">
        <f t="shared" si="4"/>
        <v>Federal Funding</v>
      </c>
    </row>
    <row r="27" spans="2:31" x14ac:dyDescent="0.25">
      <c r="B27" s="78"/>
      <c r="C27" s="78"/>
      <c r="D27" s="71" t="s">
        <v>308</v>
      </c>
      <c r="E27" s="71">
        <v>0</v>
      </c>
      <c r="F27" s="71">
        <v>100000</v>
      </c>
      <c r="G27" s="71">
        <v>0</v>
      </c>
      <c r="H27" s="71">
        <v>0</v>
      </c>
      <c r="I27" s="71">
        <v>0</v>
      </c>
      <c r="J27" s="71">
        <v>0</v>
      </c>
      <c r="K27" s="71">
        <v>0</v>
      </c>
      <c r="L27" s="71">
        <v>100000</v>
      </c>
      <c r="N27" s="71">
        <f t="shared" si="2"/>
        <v>100000</v>
      </c>
      <c r="P27" s="71">
        <f t="shared" si="1"/>
        <v>8333.3333333333339</v>
      </c>
      <c r="Q27" s="71">
        <f t="shared" si="1"/>
        <v>8333.3333333333339</v>
      </c>
      <c r="R27" s="71">
        <f t="shared" si="1"/>
        <v>8333.3333333333339</v>
      </c>
      <c r="S27" s="71">
        <f t="shared" si="1"/>
        <v>8333.3333333333339</v>
      </c>
      <c r="T27" s="71">
        <f t="shared" si="1"/>
        <v>8333.3333333333339</v>
      </c>
      <c r="U27" s="71">
        <f t="shared" si="1"/>
        <v>8333.3333333333339</v>
      </c>
      <c r="V27" s="71">
        <f t="shared" si="1"/>
        <v>8333.3333333333339</v>
      </c>
      <c r="W27" s="71">
        <f t="shared" si="1"/>
        <v>8333.3333333333339</v>
      </c>
      <c r="X27" s="71">
        <f t="shared" si="1"/>
        <v>8333.3333333333339</v>
      </c>
      <c r="Y27" s="71">
        <f t="shared" si="1"/>
        <v>8333.3333333333339</v>
      </c>
      <c r="Z27" s="71">
        <f t="shared" si="1"/>
        <v>8333.3333333333339</v>
      </c>
      <c r="AA27" s="71">
        <f t="shared" si="1"/>
        <v>8333.3333333333339</v>
      </c>
      <c r="AB27" s="478">
        <f>SUM(P27:AA27)</f>
        <v>99999.999999999985</v>
      </c>
      <c r="AC27" s="254">
        <f t="shared" si="3"/>
        <v>0</v>
      </c>
      <c r="AD27" t="s">
        <v>441</v>
      </c>
      <c r="AE27" t="str">
        <f t="shared" si="4"/>
        <v>Other Government Funding/Grants</v>
      </c>
    </row>
    <row r="28" spans="2:31" x14ac:dyDescent="0.25">
      <c r="B28" s="78"/>
      <c r="C28" s="78"/>
      <c r="D28" s="71" t="s">
        <v>309</v>
      </c>
      <c r="E28" s="71">
        <v>0</v>
      </c>
      <c r="F28" s="71">
        <v>49584.907654275419</v>
      </c>
      <c r="G28" s="71">
        <v>0</v>
      </c>
      <c r="H28" s="71">
        <v>0</v>
      </c>
      <c r="I28" s="71">
        <v>0</v>
      </c>
      <c r="J28" s="71">
        <v>0</v>
      </c>
      <c r="K28" s="71">
        <v>0</v>
      </c>
      <c r="L28" s="71">
        <v>49584.907654275419</v>
      </c>
      <c r="N28" s="71">
        <f t="shared" si="2"/>
        <v>49584.907654275419</v>
      </c>
      <c r="P28" s="71">
        <f t="shared" ref="P28:AA28" si="5">$N28/12</f>
        <v>4132.0756378562846</v>
      </c>
      <c r="Q28" s="71">
        <f t="shared" si="5"/>
        <v>4132.0756378562846</v>
      </c>
      <c r="R28" s="71">
        <f t="shared" si="5"/>
        <v>4132.0756378562846</v>
      </c>
      <c r="S28" s="71">
        <f t="shared" si="5"/>
        <v>4132.0756378562846</v>
      </c>
      <c r="T28" s="71">
        <f t="shared" si="5"/>
        <v>4132.0756378562846</v>
      </c>
      <c r="U28" s="71">
        <f t="shared" si="5"/>
        <v>4132.0756378562846</v>
      </c>
      <c r="V28" s="71">
        <f t="shared" si="5"/>
        <v>4132.0756378562846</v>
      </c>
      <c r="W28" s="71">
        <f t="shared" si="5"/>
        <v>4132.0756378562846</v>
      </c>
      <c r="X28" s="71">
        <f t="shared" si="5"/>
        <v>4132.0756378562846</v>
      </c>
      <c r="Y28" s="71">
        <f t="shared" si="5"/>
        <v>4132.0756378562846</v>
      </c>
      <c r="Z28" s="71">
        <f t="shared" si="5"/>
        <v>4132.0756378562846</v>
      </c>
      <c r="AA28" s="71">
        <f t="shared" si="5"/>
        <v>4132.0756378562846</v>
      </c>
      <c r="AB28" s="478">
        <f>SUM(P28:AA28)</f>
        <v>49584.907654275426</v>
      </c>
      <c r="AC28" s="254">
        <f t="shared" si="3"/>
        <v>0</v>
      </c>
      <c r="AD28" t="s">
        <v>441</v>
      </c>
      <c r="AE28" t="str">
        <f t="shared" si="4"/>
        <v>Other Government Funding/Grants</v>
      </c>
    </row>
    <row r="29" spans="2:31" x14ac:dyDescent="0.25">
      <c r="B29" s="78"/>
      <c r="C29" s="78"/>
      <c r="D29" s="71" t="s">
        <v>310</v>
      </c>
      <c r="E29" s="71">
        <v>0</v>
      </c>
      <c r="F29" s="71">
        <v>4949.850757372511</v>
      </c>
      <c r="G29" s="71">
        <v>0</v>
      </c>
      <c r="H29" s="71">
        <v>0</v>
      </c>
      <c r="I29" s="71">
        <v>0</v>
      </c>
      <c r="J29" s="71">
        <v>0</v>
      </c>
      <c r="K29" s="71">
        <v>0</v>
      </c>
      <c r="L29" s="71">
        <v>4949.850757372511</v>
      </c>
      <c r="N29" s="71">
        <f t="shared" si="2"/>
        <v>4949.850757372511</v>
      </c>
      <c r="P29" s="71">
        <f t="shared" ref="P29:AA44" si="6">$N29/12</f>
        <v>412.48756311437592</v>
      </c>
      <c r="Q29" s="71">
        <f t="shared" si="6"/>
        <v>412.48756311437592</v>
      </c>
      <c r="R29" s="71">
        <f t="shared" si="6"/>
        <v>412.48756311437592</v>
      </c>
      <c r="S29" s="71">
        <f t="shared" si="6"/>
        <v>412.48756311437592</v>
      </c>
      <c r="T29" s="71">
        <f t="shared" si="6"/>
        <v>412.48756311437592</v>
      </c>
      <c r="U29" s="71">
        <f t="shared" si="6"/>
        <v>412.48756311437592</v>
      </c>
      <c r="V29" s="71">
        <f t="shared" si="6"/>
        <v>412.48756311437592</v>
      </c>
      <c r="W29" s="71">
        <f t="shared" si="6"/>
        <v>412.48756311437592</v>
      </c>
      <c r="X29" s="71">
        <f t="shared" si="6"/>
        <v>412.48756311437592</v>
      </c>
      <c r="Y29" s="71">
        <f t="shared" si="6"/>
        <v>412.48756311437592</v>
      </c>
      <c r="Z29" s="71">
        <f t="shared" si="6"/>
        <v>412.48756311437592</v>
      </c>
      <c r="AA29" s="71">
        <f t="shared" si="6"/>
        <v>412.48756311437592</v>
      </c>
      <c r="AB29" s="478">
        <f>SUM(P29:AA29)</f>
        <v>4949.850757372511</v>
      </c>
      <c r="AC29" s="254">
        <f t="shared" si="3"/>
        <v>0</v>
      </c>
      <c r="AD29" t="s">
        <v>441</v>
      </c>
      <c r="AE29" t="str">
        <f t="shared" si="4"/>
        <v>Other Government Funding/Grants</v>
      </c>
    </row>
    <row r="30" spans="2:31" x14ac:dyDescent="0.25">
      <c r="B30" s="78"/>
      <c r="C30" s="78"/>
      <c r="D30" s="99" t="s">
        <v>311</v>
      </c>
      <c r="E30" s="99">
        <v>0</v>
      </c>
      <c r="F30" s="99">
        <v>382184.35117182892</v>
      </c>
      <c r="G30" s="99">
        <v>0</v>
      </c>
      <c r="H30" s="99">
        <v>0</v>
      </c>
      <c r="I30" s="99">
        <v>0</v>
      </c>
      <c r="J30" s="99">
        <v>0</v>
      </c>
      <c r="K30" s="99">
        <v>0</v>
      </c>
      <c r="L30" s="99">
        <v>382184.35117182892</v>
      </c>
      <c r="N30" s="99">
        <f t="shared" si="2"/>
        <v>382184.35117182892</v>
      </c>
      <c r="P30" s="99">
        <f t="shared" si="6"/>
        <v>31848.695930985745</v>
      </c>
      <c r="Q30" s="99">
        <f t="shared" si="6"/>
        <v>31848.695930985745</v>
      </c>
      <c r="R30" s="99">
        <f t="shared" si="6"/>
        <v>31848.695930985745</v>
      </c>
      <c r="S30" s="99">
        <f t="shared" si="6"/>
        <v>31848.695930985745</v>
      </c>
      <c r="T30" s="99">
        <f t="shared" si="6"/>
        <v>31848.695930985745</v>
      </c>
      <c r="U30" s="99">
        <f t="shared" si="6"/>
        <v>31848.695930985745</v>
      </c>
      <c r="V30" s="99">
        <f t="shared" si="6"/>
        <v>31848.695930985745</v>
      </c>
      <c r="W30" s="99">
        <f t="shared" si="6"/>
        <v>31848.695930985745</v>
      </c>
      <c r="X30" s="99">
        <f t="shared" si="6"/>
        <v>31848.695930985745</v>
      </c>
      <c r="Y30" s="99">
        <f t="shared" si="6"/>
        <v>31848.695930985745</v>
      </c>
      <c r="Z30" s="99">
        <f t="shared" si="6"/>
        <v>31848.695930985745</v>
      </c>
      <c r="AA30" s="99">
        <f t="shared" si="6"/>
        <v>31848.695930985745</v>
      </c>
      <c r="AB30" s="479">
        <f>SUM(P30:AA30)</f>
        <v>382184.35117182886</v>
      </c>
      <c r="AC30" s="254">
        <f t="shared" si="3"/>
        <v>0</v>
      </c>
      <c r="AD30" t="s">
        <v>442</v>
      </c>
      <c r="AE30" t="str">
        <f t="shared" si="4"/>
        <v/>
      </c>
    </row>
    <row r="31" spans="2:31" x14ac:dyDescent="0.25">
      <c r="B31" s="78"/>
      <c r="C31" s="78" t="s">
        <v>3</v>
      </c>
      <c r="D31" s="71"/>
      <c r="E31" s="71"/>
      <c r="F31" s="71"/>
      <c r="G31" s="71"/>
      <c r="H31" s="71"/>
      <c r="I31" s="71"/>
      <c r="J31" s="71"/>
      <c r="K31" s="71"/>
      <c r="L31" s="71"/>
      <c r="N31" s="71">
        <f t="shared" si="2"/>
        <v>0</v>
      </c>
      <c r="P31" s="71">
        <f t="shared" si="6"/>
        <v>0</v>
      </c>
      <c r="Q31" s="71">
        <f t="shared" si="6"/>
        <v>0</v>
      </c>
      <c r="R31" s="71">
        <f t="shared" si="6"/>
        <v>0</v>
      </c>
      <c r="S31" s="71">
        <f t="shared" si="6"/>
        <v>0</v>
      </c>
      <c r="T31" s="71">
        <f t="shared" si="6"/>
        <v>0</v>
      </c>
      <c r="U31" s="71">
        <f t="shared" si="6"/>
        <v>0</v>
      </c>
      <c r="V31" s="71">
        <f t="shared" si="6"/>
        <v>0</v>
      </c>
      <c r="W31" s="71">
        <f t="shared" si="6"/>
        <v>0</v>
      </c>
      <c r="X31" s="71">
        <f t="shared" si="6"/>
        <v>0</v>
      </c>
      <c r="Y31" s="71">
        <f t="shared" si="6"/>
        <v>0</v>
      </c>
      <c r="Z31" s="71">
        <f t="shared" si="6"/>
        <v>0</v>
      </c>
      <c r="AA31" s="71">
        <f t="shared" si="6"/>
        <v>0</v>
      </c>
      <c r="AB31" s="478">
        <f>SUM(P31:AA31)</f>
        <v>0</v>
      </c>
      <c r="AC31" s="254">
        <f t="shared" si="3"/>
        <v>0</v>
      </c>
      <c r="AD31" t="s">
        <v>442</v>
      </c>
      <c r="AE31" t="str">
        <f t="shared" si="4"/>
        <v/>
      </c>
    </row>
    <row r="32" spans="2:31" x14ac:dyDescent="0.25">
      <c r="B32" s="78"/>
      <c r="C32" s="78"/>
      <c r="D32" s="71" t="s">
        <v>312</v>
      </c>
      <c r="E32" s="71">
        <v>0</v>
      </c>
      <c r="F32" s="71">
        <v>709090.90909090906</v>
      </c>
      <c r="G32" s="71">
        <v>0</v>
      </c>
      <c r="H32" s="71">
        <v>0</v>
      </c>
      <c r="I32" s="71">
        <v>0</v>
      </c>
      <c r="J32" s="71">
        <v>590909.09090909094</v>
      </c>
      <c r="K32" s="71">
        <v>0</v>
      </c>
      <c r="L32" s="71">
        <v>1300000</v>
      </c>
      <c r="N32" s="71">
        <f t="shared" si="2"/>
        <v>1300000</v>
      </c>
      <c r="P32" s="71">
        <f t="shared" si="6"/>
        <v>108333.33333333333</v>
      </c>
      <c r="Q32" s="71">
        <f t="shared" si="6"/>
        <v>108333.33333333333</v>
      </c>
      <c r="R32" s="71">
        <f t="shared" si="6"/>
        <v>108333.33333333333</v>
      </c>
      <c r="S32" s="71">
        <f t="shared" si="6"/>
        <v>108333.33333333333</v>
      </c>
      <c r="T32" s="71">
        <f t="shared" si="6"/>
        <v>108333.33333333333</v>
      </c>
      <c r="U32" s="71">
        <f t="shared" si="6"/>
        <v>108333.33333333333</v>
      </c>
      <c r="V32" s="71">
        <f t="shared" si="6"/>
        <v>108333.33333333333</v>
      </c>
      <c r="W32" s="71">
        <f t="shared" si="6"/>
        <v>108333.33333333333</v>
      </c>
      <c r="X32" s="71">
        <f t="shared" si="6"/>
        <v>108333.33333333333</v>
      </c>
      <c r="Y32" s="71">
        <f t="shared" si="6"/>
        <v>108333.33333333333</v>
      </c>
      <c r="Z32" s="71">
        <f t="shared" si="6"/>
        <v>108333.33333333333</v>
      </c>
      <c r="AA32" s="71">
        <f t="shared" si="6"/>
        <v>108333.33333333333</v>
      </c>
      <c r="AB32" s="478">
        <f>SUM(P32:AA32)</f>
        <v>1300000</v>
      </c>
      <c r="AC32" s="254">
        <f t="shared" si="3"/>
        <v>0</v>
      </c>
      <c r="AD32" t="s">
        <v>444</v>
      </c>
      <c r="AE32" t="str">
        <f t="shared" si="4"/>
        <v>Private Grants and Donations</v>
      </c>
    </row>
    <row r="33" spans="2:31" x14ac:dyDescent="0.25">
      <c r="B33" s="78"/>
      <c r="C33" s="78"/>
      <c r="D33" s="71" t="s">
        <v>313</v>
      </c>
      <c r="E33" s="71">
        <v>101000</v>
      </c>
      <c r="F33" s="71">
        <v>0</v>
      </c>
      <c r="G33" s="71">
        <v>0</v>
      </c>
      <c r="H33" s="71">
        <v>0</v>
      </c>
      <c r="I33" s="71">
        <v>0</v>
      </c>
      <c r="J33" s="71">
        <v>0</v>
      </c>
      <c r="K33" s="71">
        <v>0</v>
      </c>
      <c r="L33" s="71">
        <v>101000</v>
      </c>
      <c r="N33" s="71">
        <f t="shared" si="2"/>
        <v>0</v>
      </c>
      <c r="P33" s="71">
        <f t="shared" si="6"/>
        <v>0</v>
      </c>
      <c r="Q33" s="71">
        <f t="shared" si="6"/>
        <v>0</v>
      </c>
      <c r="R33" s="71">
        <f t="shared" si="6"/>
        <v>0</v>
      </c>
      <c r="S33" s="71">
        <f t="shared" si="6"/>
        <v>0</v>
      </c>
      <c r="T33" s="71">
        <f t="shared" si="6"/>
        <v>0</v>
      </c>
      <c r="U33" s="71">
        <f t="shared" si="6"/>
        <v>0</v>
      </c>
      <c r="V33" s="71">
        <f t="shared" si="6"/>
        <v>0</v>
      </c>
      <c r="W33" s="71">
        <f t="shared" si="6"/>
        <v>0</v>
      </c>
      <c r="X33" s="71">
        <f t="shared" si="6"/>
        <v>0</v>
      </c>
      <c r="Y33" s="71">
        <f t="shared" si="6"/>
        <v>0</v>
      </c>
      <c r="Z33" s="71">
        <f t="shared" si="6"/>
        <v>0</v>
      </c>
      <c r="AA33" s="71">
        <f t="shared" si="6"/>
        <v>0</v>
      </c>
      <c r="AB33" s="478">
        <f>SUM(P33:AA33)</f>
        <v>0</v>
      </c>
      <c r="AC33" s="254">
        <f t="shared" si="3"/>
        <v>0</v>
      </c>
      <c r="AD33" t="s">
        <v>444</v>
      </c>
      <c r="AE33" t="str">
        <f t="shared" si="4"/>
        <v>Private Grants and Donations</v>
      </c>
    </row>
    <row r="34" spans="2:31" x14ac:dyDescent="0.25">
      <c r="B34" s="78"/>
      <c r="C34" s="78"/>
      <c r="D34" s="71" t="s">
        <v>314</v>
      </c>
      <c r="E34" s="71">
        <v>20000</v>
      </c>
      <c r="F34" s="71">
        <v>0</v>
      </c>
      <c r="G34" s="71">
        <v>0</v>
      </c>
      <c r="H34" s="71">
        <v>0</v>
      </c>
      <c r="I34" s="71">
        <v>0</v>
      </c>
      <c r="J34" s="71">
        <v>0</v>
      </c>
      <c r="K34" s="71">
        <v>0</v>
      </c>
      <c r="L34" s="71">
        <v>20000</v>
      </c>
      <c r="N34" s="71">
        <f t="shared" si="2"/>
        <v>0</v>
      </c>
      <c r="P34" s="71">
        <f t="shared" si="6"/>
        <v>0</v>
      </c>
      <c r="Q34" s="71">
        <f t="shared" si="6"/>
        <v>0</v>
      </c>
      <c r="R34" s="71">
        <f t="shared" si="6"/>
        <v>0</v>
      </c>
      <c r="S34" s="71">
        <f t="shared" si="6"/>
        <v>0</v>
      </c>
      <c r="T34" s="71">
        <f t="shared" si="6"/>
        <v>0</v>
      </c>
      <c r="U34" s="71">
        <f t="shared" si="6"/>
        <v>0</v>
      </c>
      <c r="V34" s="71">
        <f t="shared" si="6"/>
        <v>0</v>
      </c>
      <c r="W34" s="71">
        <f t="shared" si="6"/>
        <v>0</v>
      </c>
      <c r="X34" s="71">
        <f t="shared" si="6"/>
        <v>0</v>
      </c>
      <c r="Y34" s="71">
        <f t="shared" si="6"/>
        <v>0</v>
      </c>
      <c r="Z34" s="71">
        <f t="shared" si="6"/>
        <v>0</v>
      </c>
      <c r="AA34" s="71">
        <f t="shared" si="6"/>
        <v>0</v>
      </c>
      <c r="AB34" s="478">
        <f>SUM(P34:AA34)</f>
        <v>0</v>
      </c>
      <c r="AC34" s="254">
        <f t="shared" si="3"/>
        <v>0</v>
      </c>
      <c r="AD34" t="s">
        <v>444</v>
      </c>
      <c r="AE34" t="str">
        <f t="shared" si="4"/>
        <v>Private Grants and Donations</v>
      </c>
    </row>
    <row r="35" spans="2:31" x14ac:dyDescent="0.25">
      <c r="B35" s="78"/>
      <c r="C35" s="78"/>
      <c r="D35" s="71" t="s">
        <v>315</v>
      </c>
      <c r="E35" s="71">
        <v>30000</v>
      </c>
      <c r="F35" s="71">
        <v>0</v>
      </c>
      <c r="G35" s="71">
        <v>0</v>
      </c>
      <c r="H35" s="71">
        <v>0</v>
      </c>
      <c r="I35" s="71">
        <v>0</v>
      </c>
      <c r="J35" s="71">
        <v>0</v>
      </c>
      <c r="K35" s="71">
        <v>0</v>
      </c>
      <c r="L35" s="71">
        <v>30000</v>
      </c>
      <c r="N35" s="71">
        <f t="shared" si="2"/>
        <v>0</v>
      </c>
      <c r="P35" s="71">
        <f t="shared" si="6"/>
        <v>0</v>
      </c>
      <c r="Q35" s="71">
        <f t="shared" si="6"/>
        <v>0</v>
      </c>
      <c r="R35" s="71">
        <f t="shared" si="6"/>
        <v>0</v>
      </c>
      <c r="S35" s="71">
        <f t="shared" si="6"/>
        <v>0</v>
      </c>
      <c r="T35" s="71">
        <f t="shared" si="6"/>
        <v>0</v>
      </c>
      <c r="U35" s="71">
        <f t="shared" si="6"/>
        <v>0</v>
      </c>
      <c r="V35" s="71">
        <f t="shared" si="6"/>
        <v>0</v>
      </c>
      <c r="W35" s="71">
        <f t="shared" si="6"/>
        <v>0</v>
      </c>
      <c r="X35" s="71">
        <f t="shared" si="6"/>
        <v>0</v>
      </c>
      <c r="Y35" s="71">
        <f t="shared" si="6"/>
        <v>0</v>
      </c>
      <c r="Z35" s="71">
        <f t="shared" si="6"/>
        <v>0</v>
      </c>
      <c r="AA35" s="71">
        <f t="shared" si="6"/>
        <v>0</v>
      </c>
      <c r="AB35" s="478">
        <f>SUM(P35:AA35)</f>
        <v>0</v>
      </c>
      <c r="AC35" s="254">
        <f t="shared" si="3"/>
        <v>0</v>
      </c>
      <c r="AD35" t="s">
        <v>444</v>
      </c>
      <c r="AE35" t="str">
        <f t="shared" si="4"/>
        <v>Private Grants and Donations</v>
      </c>
    </row>
    <row r="36" spans="2:31" x14ac:dyDescent="0.25">
      <c r="B36" s="78"/>
      <c r="C36" s="78"/>
      <c r="D36" s="99" t="s">
        <v>316</v>
      </c>
      <c r="E36" s="99">
        <v>151000</v>
      </c>
      <c r="F36" s="99">
        <v>709090.90909090906</v>
      </c>
      <c r="G36" s="99">
        <v>0</v>
      </c>
      <c r="H36" s="99">
        <v>0</v>
      </c>
      <c r="I36" s="99">
        <v>0</v>
      </c>
      <c r="J36" s="99">
        <v>590909.09090909094</v>
      </c>
      <c r="K36" s="99">
        <v>0</v>
      </c>
      <c r="L36" s="99">
        <v>1451000</v>
      </c>
      <c r="N36" s="99">
        <f t="shared" si="2"/>
        <v>1300000</v>
      </c>
      <c r="P36" s="99">
        <f t="shared" si="6"/>
        <v>108333.33333333333</v>
      </c>
      <c r="Q36" s="99">
        <f t="shared" si="6"/>
        <v>108333.33333333333</v>
      </c>
      <c r="R36" s="99">
        <f t="shared" si="6"/>
        <v>108333.33333333333</v>
      </c>
      <c r="S36" s="99">
        <f t="shared" si="6"/>
        <v>108333.33333333333</v>
      </c>
      <c r="T36" s="99">
        <f t="shared" si="6"/>
        <v>108333.33333333333</v>
      </c>
      <c r="U36" s="99">
        <f t="shared" si="6"/>
        <v>108333.33333333333</v>
      </c>
      <c r="V36" s="99">
        <f t="shared" si="6"/>
        <v>108333.33333333333</v>
      </c>
      <c r="W36" s="99">
        <f t="shared" si="6"/>
        <v>108333.33333333333</v>
      </c>
      <c r="X36" s="99">
        <f t="shared" si="6"/>
        <v>108333.33333333333</v>
      </c>
      <c r="Y36" s="99">
        <f t="shared" si="6"/>
        <v>108333.33333333333</v>
      </c>
      <c r="Z36" s="99">
        <f t="shared" si="6"/>
        <v>108333.33333333333</v>
      </c>
      <c r="AA36" s="99">
        <f t="shared" si="6"/>
        <v>108333.33333333333</v>
      </c>
      <c r="AB36" s="479">
        <f>SUM(P36:AA36)</f>
        <v>1300000</v>
      </c>
      <c r="AC36" s="254">
        <f t="shared" si="3"/>
        <v>0</v>
      </c>
      <c r="AD36" t="s">
        <v>442</v>
      </c>
      <c r="AE36" t="str">
        <f t="shared" si="4"/>
        <v/>
      </c>
    </row>
    <row r="37" spans="2:31" x14ac:dyDescent="0.25">
      <c r="B37" s="78"/>
      <c r="C37" s="78" t="s">
        <v>317</v>
      </c>
      <c r="D37" s="71"/>
      <c r="E37" s="71"/>
      <c r="F37" s="71"/>
      <c r="G37" s="71"/>
      <c r="H37" s="71"/>
      <c r="I37" s="71"/>
      <c r="J37" s="71"/>
      <c r="K37" s="71"/>
      <c r="L37" s="71"/>
      <c r="N37" s="71">
        <f t="shared" si="2"/>
        <v>0</v>
      </c>
      <c r="P37" s="71">
        <f t="shared" si="6"/>
        <v>0</v>
      </c>
      <c r="Q37" s="71">
        <f t="shared" si="6"/>
        <v>0</v>
      </c>
      <c r="R37" s="71">
        <f t="shared" si="6"/>
        <v>0</v>
      </c>
      <c r="S37" s="71">
        <f t="shared" si="6"/>
        <v>0</v>
      </c>
      <c r="T37" s="71">
        <f t="shared" si="6"/>
        <v>0</v>
      </c>
      <c r="U37" s="71">
        <f t="shared" si="6"/>
        <v>0</v>
      </c>
      <c r="V37" s="71">
        <f t="shared" si="6"/>
        <v>0</v>
      </c>
      <c r="W37" s="71">
        <f t="shared" si="6"/>
        <v>0</v>
      </c>
      <c r="X37" s="71">
        <f t="shared" si="6"/>
        <v>0</v>
      </c>
      <c r="Y37" s="71">
        <f t="shared" si="6"/>
        <v>0</v>
      </c>
      <c r="Z37" s="71">
        <f t="shared" si="6"/>
        <v>0</v>
      </c>
      <c r="AA37" s="71">
        <f t="shared" si="6"/>
        <v>0</v>
      </c>
      <c r="AB37" s="478">
        <f>SUM(P37:AA37)</f>
        <v>0</v>
      </c>
      <c r="AC37" s="254">
        <f t="shared" si="3"/>
        <v>0</v>
      </c>
      <c r="AD37" t="s">
        <v>442</v>
      </c>
      <c r="AE37" t="str">
        <f t="shared" si="4"/>
        <v/>
      </c>
    </row>
    <row r="38" spans="2:31" x14ac:dyDescent="0.25">
      <c r="B38" s="78"/>
      <c r="C38" s="78"/>
      <c r="D38" s="71" t="s">
        <v>318</v>
      </c>
      <c r="E38" s="71">
        <v>0</v>
      </c>
      <c r="F38" s="71">
        <v>0</v>
      </c>
      <c r="G38" s="71">
        <v>0</v>
      </c>
      <c r="H38" s="71">
        <v>0</v>
      </c>
      <c r="I38" s="71">
        <v>92.472527472527474</v>
      </c>
      <c r="J38" s="71">
        <v>0</v>
      </c>
      <c r="K38" s="71">
        <v>0</v>
      </c>
      <c r="L38" s="71">
        <v>92.472527472527474</v>
      </c>
      <c r="N38" s="71">
        <f t="shared" si="2"/>
        <v>92.472527472527474</v>
      </c>
      <c r="P38" s="71">
        <f t="shared" si="6"/>
        <v>7.7060439560439562</v>
      </c>
      <c r="Q38" s="71">
        <f t="shared" si="6"/>
        <v>7.7060439560439562</v>
      </c>
      <c r="R38" s="71">
        <f t="shared" si="6"/>
        <v>7.7060439560439562</v>
      </c>
      <c r="S38" s="71">
        <f t="shared" si="6"/>
        <v>7.7060439560439562</v>
      </c>
      <c r="T38" s="71">
        <f t="shared" si="6"/>
        <v>7.7060439560439562</v>
      </c>
      <c r="U38" s="71">
        <f t="shared" si="6"/>
        <v>7.7060439560439562</v>
      </c>
      <c r="V38" s="71">
        <f t="shared" si="6"/>
        <v>7.7060439560439562</v>
      </c>
      <c r="W38" s="71">
        <f t="shared" si="6"/>
        <v>7.7060439560439562</v>
      </c>
      <c r="X38" s="71">
        <f t="shared" si="6"/>
        <v>7.7060439560439562</v>
      </c>
      <c r="Y38" s="71">
        <f t="shared" si="6"/>
        <v>7.7060439560439562</v>
      </c>
      <c r="Z38" s="71">
        <f t="shared" si="6"/>
        <v>7.7060439560439562</v>
      </c>
      <c r="AA38" s="71">
        <f t="shared" si="6"/>
        <v>7.7060439560439562</v>
      </c>
      <c r="AB38" s="478">
        <f>SUM(P38:AA38)</f>
        <v>92.472527472527474</v>
      </c>
      <c r="AC38" s="254">
        <f t="shared" si="3"/>
        <v>0</v>
      </c>
      <c r="AD38" t="s">
        <v>445</v>
      </c>
      <c r="AE38" t="str">
        <f t="shared" si="4"/>
        <v>Activity Fees</v>
      </c>
    </row>
    <row r="39" spans="2:31" x14ac:dyDescent="0.25">
      <c r="B39" s="78"/>
      <c r="C39" s="78"/>
      <c r="D39" s="71" t="s">
        <v>319</v>
      </c>
      <c r="E39" s="71">
        <v>0</v>
      </c>
      <c r="F39" s="71">
        <v>0</v>
      </c>
      <c r="G39" s="71">
        <v>0</v>
      </c>
      <c r="H39" s="71">
        <v>0</v>
      </c>
      <c r="I39" s="71">
        <v>1345.4752747252749</v>
      </c>
      <c r="J39" s="71">
        <v>0</v>
      </c>
      <c r="K39" s="71">
        <v>0</v>
      </c>
      <c r="L39" s="71">
        <v>1345.4752747252749</v>
      </c>
      <c r="N39" s="71">
        <f t="shared" si="2"/>
        <v>1345.4752747252749</v>
      </c>
      <c r="P39" s="71">
        <f t="shared" si="6"/>
        <v>112.12293956043958</v>
      </c>
      <c r="Q39" s="71">
        <f t="shared" si="6"/>
        <v>112.12293956043958</v>
      </c>
      <c r="R39" s="71">
        <f t="shared" si="6"/>
        <v>112.12293956043958</v>
      </c>
      <c r="S39" s="71">
        <f t="shared" si="6"/>
        <v>112.12293956043958</v>
      </c>
      <c r="T39" s="71">
        <f t="shared" si="6"/>
        <v>112.12293956043958</v>
      </c>
      <c r="U39" s="71">
        <f t="shared" si="6"/>
        <v>112.12293956043958</v>
      </c>
      <c r="V39" s="71">
        <f t="shared" si="6"/>
        <v>112.12293956043958</v>
      </c>
      <c r="W39" s="71">
        <f t="shared" si="6"/>
        <v>112.12293956043958</v>
      </c>
      <c r="X39" s="71">
        <f t="shared" si="6"/>
        <v>112.12293956043958</v>
      </c>
      <c r="Y39" s="71">
        <f t="shared" si="6"/>
        <v>112.12293956043958</v>
      </c>
      <c r="Z39" s="71">
        <f t="shared" si="6"/>
        <v>112.12293956043958</v>
      </c>
      <c r="AA39" s="71">
        <f t="shared" si="6"/>
        <v>112.12293956043958</v>
      </c>
      <c r="AB39" s="478">
        <f>SUM(P39:AA39)</f>
        <v>1345.4752747252749</v>
      </c>
      <c r="AC39" s="254">
        <f t="shared" si="3"/>
        <v>0</v>
      </c>
      <c r="AD39" t="s">
        <v>446</v>
      </c>
      <c r="AE39" t="str">
        <f t="shared" si="4"/>
        <v>Other Income</v>
      </c>
    </row>
    <row r="40" spans="2:31" x14ac:dyDescent="0.25">
      <c r="B40" s="78"/>
      <c r="C40" s="78"/>
      <c r="D40" s="71" t="s">
        <v>320</v>
      </c>
      <c r="E40" s="71">
        <v>0</v>
      </c>
      <c r="F40" s="71">
        <v>0</v>
      </c>
      <c r="G40" s="71">
        <v>0</v>
      </c>
      <c r="H40" s="71">
        <v>0</v>
      </c>
      <c r="I40" s="71">
        <v>6154.3518626373625</v>
      </c>
      <c r="J40" s="71">
        <v>0</v>
      </c>
      <c r="K40" s="71">
        <v>0</v>
      </c>
      <c r="L40" s="71">
        <v>6154.3518626373625</v>
      </c>
      <c r="N40" s="71">
        <f t="shared" si="2"/>
        <v>6154.3518626373625</v>
      </c>
      <c r="P40" s="71">
        <f t="shared" si="6"/>
        <v>512.86265521978021</v>
      </c>
      <c r="Q40" s="71">
        <f t="shared" si="6"/>
        <v>512.86265521978021</v>
      </c>
      <c r="R40" s="71">
        <f t="shared" si="6"/>
        <v>512.86265521978021</v>
      </c>
      <c r="S40" s="71">
        <f t="shared" si="6"/>
        <v>512.86265521978021</v>
      </c>
      <c r="T40" s="71">
        <f t="shared" si="6"/>
        <v>512.86265521978021</v>
      </c>
      <c r="U40" s="71">
        <f t="shared" si="6"/>
        <v>512.86265521978021</v>
      </c>
      <c r="V40" s="71">
        <f t="shared" si="6"/>
        <v>512.86265521978021</v>
      </c>
      <c r="W40" s="71">
        <f t="shared" si="6"/>
        <v>512.86265521978021</v>
      </c>
      <c r="X40" s="71">
        <f t="shared" si="6"/>
        <v>512.86265521978021</v>
      </c>
      <c r="Y40" s="71">
        <f t="shared" si="6"/>
        <v>512.86265521978021</v>
      </c>
      <c r="Z40" s="71">
        <f t="shared" si="6"/>
        <v>512.86265521978021</v>
      </c>
      <c r="AA40" s="71">
        <f t="shared" si="6"/>
        <v>512.86265521978021</v>
      </c>
      <c r="AB40" s="478">
        <f>SUM(P40:AA40)</f>
        <v>6154.3518626373625</v>
      </c>
      <c r="AC40" s="254">
        <f t="shared" si="3"/>
        <v>0</v>
      </c>
      <c r="AD40" t="s">
        <v>446</v>
      </c>
      <c r="AE40" t="str">
        <f t="shared" si="4"/>
        <v>Other Income</v>
      </c>
    </row>
    <row r="41" spans="2:31" x14ac:dyDescent="0.25">
      <c r="B41" s="78"/>
      <c r="C41" s="78"/>
      <c r="D41" s="71" t="s">
        <v>321</v>
      </c>
      <c r="E41" s="71">
        <v>0</v>
      </c>
      <c r="F41" s="71">
        <v>0</v>
      </c>
      <c r="G41" s="71">
        <v>0</v>
      </c>
      <c r="H41" s="71">
        <v>0</v>
      </c>
      <c r="I41" s="71">
        <v>40000</v>
      </c>
      <c r="J41" s="71">
        <v>0</v>
      </c>
      <c r="K41" s="71">
        <v>0</v>
      </c>
      <c r="L41" s="71">
        <v>40000</v>
      </c>
      <c r="N41" s="71">
        <f t="shared" si="2"/>
        <v>40000</v>
      </c>
      <c r="P41" s="71">
        <f t="shared" si="6"/>
        <v>3333.3333333333335</v>
      </c>
      <c r="Q41" s="71">
        <f t="shared" si="6"/>
        <v>3333.3333333333335</v>
      </c>
      <c r="R41" s="71">
        <f t="shared" si="6"/>
        <v>3333.3333333333335</v>
      </c>
      <c r="S41" s="71">
        <f t="shared" si="6"/>
        <v>3333.3333333333335</v>
      </c>
      <c r="T41" s="71">
        <f t="shared" si="6"/>
        <v>3333.3333333333335</v>
      </c>
      <c r="U41" s="71">
        <f t="shared" si="6"/>
        <v>3333.3333333333335</v>
      </c>
      <c r="V41" s="71">
        <f t="shared" si="6"/>
        <v>3333.3333333333335</v>
      </c>
      <c r="W41" s="71">
        <f t="shared" si="6"/>
        <v>3333.3333333333335</v>
      </c>
      <c r="X41" s="71">
        <f t="shared" si="6"/>
        <v>3333.3333333333335</v>
      </c>
      <c r="Y41" s="71">
        <f t="shared" si="6"/>
        <v>3333.3333333333335</v>
      </c>
      <c r="Z41" s="71">
        <f t="shared" si="6"/>
        <v>3333.3333333333335</v>
      </c>
      <c r="AA41" s="71">
        <f t="shared" si="6"/>
        <v>3333.3333333333335</v>
      </c>
      <c r="AB41" s="478">
        <f>SUM(P41:AA41)</f>
        <v>40000</v>
      </c>
      <c r="AC41" s="254">
        <f t="shared" si="3"/>
        <v>0</v>
      </c>
      <c r="AD41" t="s">
        <v>446</v>
      </c>
      <c r="AE41" t="str">
        <f t="shared" si="4"/>
        <v>Other Income</v>
      </c>
    </row>
    <row r="42" spans="2:31" x14ac:dyDescent="0.25">
      <c r="B42" s="78"/>
      <c r="C42" s="78"/>
      <c r="D42" s="71" t="s">
        <v>322</v>
      </c>
      <c r="E42" s="71">
        <v>0</v>
      </c>
      <c r="F42" s="71">
        <v>0</v>
      </c>
      <c r="G42" s="71">
        <v>0</v>
      </c>
      <c r="H42" s="71">
        <v>0</v>
      </c>
      <c r="I42" s="71">
        <v>2504.211527472527</v>
      </c>
      <c r="J42" s="71">
        <v>0</v>
      </c>
      <c r="K42" s="71">
        <v>0</v>
      </c>
      <c r="L42" s="71">
        <v>2504.211527472527</v>
      </c>
      <c r="N42" s="71">
        <f t="shared" si="2"/>
        <v>2504.211527472527</v>
      </c>
      <c r="P42" s="71">
        <f t="shared" si="6"/>
        <v>208.68429395604392</v>
      </c>
      <c r="Q42" s="71">
        <f t="shared" si="6"/>
        <v>208.68429395604392</v>
      </c>
      <c r="R42" s="71">
        <f t="shared" si="6"/>
        <v>208.68429395604392</v>
      </c>
      <c r="S42" s="71">
        <f t="shared" si="6"/>
        <v>208.68429395604392</v>
      </c>
      <c r="T42" s="71">
        <f t="shared" si="6"/>
        <v>208.68429395604392</v>
      </c>
      <c r="U42" s="71">
        <f t="shared" si="6"/>
        <v>208.68429395604392</v>
      </c>
      <c r="V42" s="71">
        <f t="shared" si="6"/>
        <v>208.68429395604392</v>
      </c>
      <c r="W42" s="71">
        <f t="shared" si="6"/>
        <v>208.68429395604392</v>
      </c>
      <c r="X42" s="71">
        <f t="shared" si="6"/>
        <v>208.68429395604392</v>
      </c>
      <c r="Y42" s="71">
        <f t="shared" si="6"/>
        <v>208.68429395604392</v>
      </c>
      <c r="Z42" s="71">
        <f t="shared" si="6"/>
        <v>208.68429395604392</v>
      </c>
      <c r="AA42" s="71">
        <f t="shared" si="6"/>
        <v>208.68429395604392</v>
      </c>
      <c r="AB42" s="478">
        <f>SUM(P42:AA42)</f>
        <v>2504.2115274725261</v>
      </c>
      <c r="AC42" s="254">
        <f t="shared" si="3"/>
        <v>0</v>
      </c>
      <c r="AD42" t="s">
        <v>446</v>
      </c>
      <c r="AE42" t="str">
        <f t="shared" si="4"/>
        <v>Other Income</v>
      </c>
    </row>
    <row r="43" spans="2:31" x14ac:dyDescent="0.25">
      <c r="B43" s="78"/>
      <c r="C43" s="78"/>
      <c r="D43" s="71" t="s">
        <v>323</v>
      </c>
      <c r="E43" s="71">
        <v>0</v>
      </c>
      <c r="F43" s="71">
        <v>0</v>
      </c>
      <c r="G43" s="71">
        <v>0</v>
      </c>
      <c r="H43" s="71">
        <v>0</v>
      </c>
      <c r="I43" s="71">
        <v>7564.2157582417594</v>
      </c>
      <c r="J43" s="71">
        <v>0</v>
      </c>
      <c r="K43" s="71">
        <v>0</v>
      </c>
      <c r="L43" s="71">
        <v>7564.2157582417594</v>
      </c>
      <c r="N43" s="71">
        <f t="shared" si="2"/>
        <v>7564.2157582417594</v>
      </c>
      <c r="P43" s="71">
        <f t="shared" si="6"/>
        <v>630.35131318681329</v>
      </c>
      <c r="Q43" s="71">
        <f t="shared" si="6"/>
        <v>630.35131318681329</v>
      </c>
      <c r="R43" s="71">
        <f t="shared" si="6"/>
        <v>630.35131318681329</v>
      </c>
      <c r="S43" s="71">
        <f t="shared" si="6"/>
        <v>630.35131318681329</v>
      </c>
      <c r="T43" s="71">
        <f t="shared" si="6"/>
        <v>630.35131318681329</v>
      </c>
      <c r="U43" s="71">
        <f t="shared" si="6"/>
        <v>630.35131318681329</v>
      </c>
      <c r="V43" s="71">
        <f t="shared" si="6"/>
        <v>630.35131318681329</v>
      </c>
      <c r="W43" s="71">
        <f t="shared" si="6"/>
        <v>630.35131318681329</v>
      </c>
      <c r="X43" s="71">
        <f t="shared" si="6"/>
        <v>630.35131318681329</v>
      </c>
      <c r="Y43" s="71">
        <f t="shared" si="6"/>
        <v>630.35131318681329</v>
      </c>
      <c r="Z43" s="71">
        <f t="shared" si="6"/>
        <v>630.35131318681329</v>
      </c>
      <c r="AA43" s="71">
        <f t="shared" si="6"/>
        <v>630.35131318681329</v>
      </c>
      <c r="AB43" s="478">
        <f>SUM(P43:AA43)</f>
        <v>7564.2157582417576</v>
      </c>
      <c r="AC43" s="254">
        <f t="shared" si="3"/>
        <v>0</v>
      </c>
      <c r="AD43" t="s">
        <v>446</v>
      </c>
      <c r="AE43" t="str">
        <f t="shared" si="4"/>
        <v>Other Income</v>
      </c>
    </row>
    <row r="44" spans="2:31" x14ac:dyDescent="0.25">
      <c r="B44" s="78"/>
      <c r="C44" s="78"/>
      <c r="D44" s="71" t="s">
        <v>324</v>
      </c>
      <c r="E44" s="71">
        <v>0</v>
      </c>
      <c r="F44" s="71">
        <v>0</v>
      </c>
      <c r="G44" s="71">
        <v>0</v>
      </c>
      <c r="H44" s="71">
        <v>0</v>
      </c>
      <c r="I44" s="71">
        <v>50000</v>
      </c>
      <c r="J44" s="71">
        <v>0</v>
      </c>
      <c r="K44" s="71">
        <v>0</v>
      </c>
      <c r="L44" s="71">
        <v>50000</v>
      </c>
      <c r="N44" s="71">
        <f t="shared" si="2"/>
        <v>50000</v>
      </c>
      <c r="P44" s="71">
        <f t="shared" si="6"/>
        <v>4166.666666666667</v>
      </c>
      <c r="Q44" s="71">
        <f t="shared" si="6"/>
        <v>4166.666666666667</v>
      </c>
      <c r="R44" s="71">
        <f t="shared" si="6"/>
        <v>4166.666666666667</v>
      </c>
      <c r="S44" s="71">
        <f t="shared" si="6"/>
        <v>4166.666666666667</v>
      </c>
      <c r="T44" s="71">
        <f t="shared" si="6"/>
        <v>4166.666666666667</v>
      </c>
      <c r="U44" s="71">
        <f t="shared" si="6"/>
        <v>4166.666666666667</v>
      </c>
      <c r="V44" s="71">
        <f t="shared" si="6"/>
        <v>4166.666666666667</v>
      </c>
      <c r="W44" s="71">
        <f t="shared" si="6"/>
        <v>4166.666666666667</v>
      </c>
      <c r="X44" s="71">
        <f t="shared" si="6"/>
        <v>4166.666666666667</v>
      </c>
      <c r="Y44" s="71">
        <f t="shared" si="6"/>
        <v>4166.666666666667</v>
      </c>
      <c r="Z44" s="71">
        <f t="shared" si="6"/>
        <v>4166.666666666667</v>
      </c>
      <c r="AA44" s="71">
        <f t="shared" si="6"/>
        <v>4166.666666666667</v>
      </c>
      <c r="AB44" s="478">
        <f>SUM(P44:AA44)</f>
        <v>49999.999999999993</v>
      </c>
      <c r="AC44" s="254">
        <f t="shared" si="3"/>
        <v>0</v>
      </c>
      <c r="AD44" t="s">
        <v>446</v>
      </c>
      <c r="AE44" t="str">
        <f t="shared" si="4"/>
        <v>Other Income</v>
      </c>
    </row>
    <row r="45" spans="2:31" x14ac:dyDescent="0.25">
      <c r="B45" s="78"/>
      <c r="C45" s="78"/>
      <c r="D45" s="71" t="s">
        <v>325</v>
      </c>
      <c r="E45" s="71">
        <v>0</v>
      </c>
      <c r="F45" s="71">
        <v>0</v>
      </c>
      <c r="G45" s="71">
        <v>0</v>
      </c>
      <c r="H45" s="71">
        <v>0</v>
      </c>
      <c r="I45" s="71">
        <v>220815</v>
      </c>
      <c r="J45" s="71">
        <v>0</v>
      </c>
      <c r="K45" s="71">
        <v>0</v>
      </c>
      <c r="L45" s="71">
        <v>220815</v>
      </c>
      <c r="N45" s="71">
        <f t="shared" si="2"/>
        <v>220815</v>
      </c>
      <c r="P45" s="71">
        <f t="shared" ref="P45:AA60" si="7">$N45/12</f>
        <v>18401.25</v>
      </c>
      <c r="Q45" s="71">
        <f t="shared" si="7"/>
        <v>18401.25</v>
      </c>
      <c r="R45" s="71">
        <f t="shared" si="7"/>
        <v>18401.25</v>
      </c>
      <c r="S45" s="71">
        <f t="shared" si="7"/>
        <v>18401.25</v>
      </c>
      <c r="T45" s="71">
        <f t="shared" si="7"/>
        <v>18401.25</v>
      </c>
      <c r="U45" s="71">
        <f t="shared" si="7"/>
        <v>18401.25</v>
      </c>
      <c r="V45" s="71">
        <f t="shared" si="7"/>
        <v>18401.25</v>
      </c>
      <c r="W45" s="71">
        <f t="shared" si="7"/>
        <v>18401.25</v>
      </c>
      <c r="X45" s="71">
        <f t="shared" si="7"/>
        <v>18401.25</v>
      </c>
      <c r="Y45" s="71">
        <f t="shared" si="7"/>
        <v>18401.25</v>
      </c>
      <c r="Z45" s="71">
        <f t="shared" si="7"/>
        <v>18401.25</v>
      </c>
      <c r="AA45" s="71">
        <f t="shared" si="7"/>
        <v>18401.25</v>
      </c>
      <c r="AB45" s="478">
        <f>SUM(P45:AA45)</f>
        <v>220815</v>
      </c>
      <c r="AC45" s="254">
        <f t="shared" si="3"/>
        <v>0</v>
      </c>
      <c r="AD45" t="s">
        <v>446</v>
      </c>
      <c r="AE45" t="str">
        <f t="shared" si="4"/>
        <v>Other Income</v>
      </c>
    </row>
    <row r="46" spans="2:31" x14ac:dyDescent="0.25">
      <c r="B46" s="78"/>
      <c r="C46" s="78"/>
      <c r="D46" s="99" t="s">
        <v>326</v>
      </c>
      <c r="E46" s="99">
        <v>0</v>
      </c>
      <c r="F46" s="99">
        <v>0</v>
      </c>
      <c r="G46" s="99">
        <v>0</v>
      </c>
      <c r="H46" s="99">
        <v>0</v>
      </c>
      <c r="I46" s="99">
        <v>328475.72695054946</v>
      </c>
      <c r="J46" s="99">
        <v>0</v>
      </c>
      <c r="K46" s="99">
        <v>0</v>
      </c>
      <c r="L46" s="99">
        <v>328475.72695054946</v>
      </c>
      <c r="N46" s="99">
        <f t="shared" si="2"/>
        <v>328475.72695054946</v>
      </c>
      <c r="P46" s="99">
        <f t="shared" si="7"/>
        <v>27372.977245879123</v>
      </c>
      <c r="Q46" s="99">
        <f t="shared" si="7"/>
        <v>27372.977245879123</v>
      </c>
      <c r="R46" s="99">
        <f t="shared" si="7"/>
        <v>27372.977245879123</v>
      </c>
      <c r="S46" s="99">
        <f t="shared" si="7"/>
        <v>27372.977245879123</v>
      </c>
      <c r="T46" s="99">
        <f t="shared" si="7"/>
        <v>27372.977245879123</v>
      </c>
      <c r="U46" s="99">
        <f t="shared" si="7"/>
        <v>27372.977245879123</v>
      </c>
      <c r="V46" s="99">
        <f t="shared" si="7"/>
        <v>27372.977245879123</v>
      </c>
      <c r="W46" s="99">
        <f t="shared" si="7"/>
        <v>27372.977245879123</v>
      </c>
      <c r="X46" s="99">
        <f t="shared" si="7"/>
        <v>27372.977245879123</v>
      </c>
      <c r="Y46" s="99">
        <f t="shared" si="7"/>
        <v>27372.977245879123</v>
      </c>
      <c r="Z46" s="99">
        <f t="shared" si="7"/>
        <v>27372.977245879123</v>
      </c>
      <c r="AA46" s="99">
        <f t="shared" si="7"/>
        <v>27372.977245879123</v>
      </c>
      <c r="AB46" s="479">
        <f>SUM(P46:AA46)</f>
        <v>328475.72695054946</v>
      </c>
      <c r="AC46" s="254">
        <f t="shared" si="3"/>
        <v>0</v>
      </c>
      <c r="AD46" t="s">
        <v>442</v>
      </c>
      <c r="AE46" t="str">
        <f t="shared" si="4"/>
        <v/>
      </c>
    </row>
    <row r="47" spans="2:31" x14ac:dyDescent="0.25">
      <c r="B47" s="78"/>
      <c r="C47" s="78" t="s">
        <v>327</v>
      </c>
      <c r="D47" s="71"/>
      <c r="E47" s="71"/>
      <c r="F47" s="71"/>
      <c r="G47" s="71"/>
      <c r="H47" s="71"/>
      <c r="I47" s="71"/>
      <c r="J47" s="71"/>
      <c r="K47" s="71"/>
      <c r="L47" s="71"/>
      <c r="N47" s="71">
        <f t="shared" si="2"/>
        <v>0</v>
      </c>
      <c r="P47" s="71">
        <f t="shared" si="7"/>
        <v>0</v>
      </c>
      <c r="Q47" s="71">
        <f t="shared" si="7"/>
        <v>0</v>
      </c>
      <c r="R47" s="71">
        <f t="shared" si="7"/>
        <v>0</v>
      </c>
      <c r="S47" s="71">
        <f t="shared" si="7"/>
        <v>0</v>
      </c>
      <c r="T47" s="71">
        <f t="shared" si="7"/>
        <v>0</v>
      </c>
      <c r="U47" s="71">
        <f t="shared" si="7"/>
        <v>0</v>
      </c>
      <c r="V47" s="71">
        <f t="shared" si="7"/>
        <v>0</v>
      </c>
      <c r="W47" s="71">
        <f t="shared" si="7"/>
        <v>0</v>
      </c>
      <c r="X47" s="71">
        <f t="shared" si="7"/>
        <v>0</v>
      </c>
      <c r="Y47" s="71">
        <f t="shared" si="7"/>
        <v>0</v>
      </c>
      <c r="Z47" s="71">
        <f t="shared" si="7"/>
        <v>0</v>
      </c>
      <c r="AA47" s="71">
        <f t="shared" si="7"/>
        <v>0</v>
      </c>
      <c r="AB47" s="478">
        <f>SUM(P47:AA47)</f>
        <v>0</v>
      </c>
      <c r="AC47" s="254">
        <f t="shared" si="3"/>
        <v>0</v>
      </c>
      <c r="AD47" t="s">
        <v>442</v>
      </c>
      <c r="AE47" t="str">
        <f t="shared" si="4"/>
        <v/>
      </c>
    </row>
    <row r="48" spans="2:31" x14ac:dyDescent="0.25">
      <c r="B48" s="78"/>
      <c r="C48" s="78"/>
      <c r="D48" s="71" t="s">
        <v>328</v>
      </c>
      <c r="E48" s="71">
        <v>0</v>
      </c>
      <c r="F48" s="71">
        <v>0</v>
      </c>
      <c r="G48" s="71">
        <v>0</v>
      </c>
      <c r="H48" s="71">
        <v>0</v>
      </c>
      <c r="I48" s="71">
        <v>44154.114740728022</v>
      </c>
      <c r="J48" s="71">
        <v>0</v>
      </c>
      <c r="K48" s="71">
        <v>0</v>
      </c>
      <c r="L48" s="71">
        <v>44154.114740728022</v>
      </c>
      <c r="N48" s="71">
        <f t="shared" si="2"/>
        <v>44154.114740728022</v>
      </c>
      <c r="P48" s="71">
        <f t="shared" si="7"/>
        <v>3679.509561727335</v>
      </c>
      <c r="Q48" s="71">
        <f t="shared" si="7"/>
        <v>3679.509561727335</v>
      </c>
      <c r="R48" s="71">
        <f t="shared" si="7"/>
        <v>3679.509561727335</v>
      </c>
      <c r="S48" s="71">
        <f t="shared" si="7"/>
        <v>3679.509561727335</v>
      </c>
      <c r="T48" s="71">
        <f t="shared" si="7"/>
        <v>3679.509561727335</v>
      </c>
      <c r="U48" s="71">
        <f t="shared" si="7"/>
        <v>3679.509561727335</v>
      </c>
      <c r="V48" s="71">
        <f t="shared" si="7"/>
        <v>3679.509561727335</v>
      </c>
      <c r="W48" s="71">
        <f t="shared" si="7"/>
        <v>3679.509561727335</v>
      </c>
      <c r="X48" s="71">
        <f t="shared" si="7"/>
        <v>3679.509561727335</v>
      </c>
      <c r="Y48" s="71">
        <f t="shared" si="7"/>
        <v>3679.509561727335</v>
      </c>
      <c r="Z48" s="71">
        <f t="shared" si="7"/>
        <v>3679.509561727335</v>
      </c>
      <c r="AA48" s="71">
        <f t="shared" si="7"/>
        <v>3679.509561727335</v>
      </c>
      <c r="AB48" s="478">
        <f>SUM(P48:AA48)</f>
        <v>44154.114740728015</v>
      </c>
      <c r="AC48" s="254">
        <f t="shared" si="3"/>
        <v>0</v>
      </c>
      <c r="AD48" t="s">
        <v>447</v>
      </c>
      <c r="AE48" t="str">
        <f t="shared" si="4"/>
        <v>In-kind revenue</v>
      </c>
    </row>
    <row r="49" spans="2:31" x14ac:dyDescent="0.25">
      <c r="B49" s="78"/>
      <c r="C49" s="78"/>
      <c r="D49" s="99" t="s">
        <v>329</v>
      </c>
      <c r="E49" s="99">
        <v>0</v>
      </c>
      <c r="F49" s="99">
        <v>0</v>
      </c>
      <c r="G49" s="99">
        <v>0</v>
      </c>
      <c r="H49" s="99">
        <v>0</v>
      </c>
      <c r="I49" s="99">
        <v>44154.114740728022</v>
      </c>
      <c r="J49" s="99">
        <v>0</v>
      </c>
      <c r="K49" s="99">
        <v>0</v>
      </c>
      <c r="L49" s="99">
        <v>44154.114740728022</v>
      </c>
      <c r="N49" s="99">
        <f t="shared" si="2"/>
        <v>44154.114740728022</v>
      </c>
      <c r="P49" s="99">
        <f t="shared" si="7"/>
        <v>3679.509561727335</v>
      </c>
      <c r="Q49" s="99">
        <f t="shared" si="7"/>
        <v>3679.509561727335</v>
      </c>
      <c r="R49" s="99">
        <f t="shared" si="7"/>
        <v>3679.509561727335</v>
      </c>
      <c r="S49" s="99">
        <f t="shared" si="7"/>
        <v>3679.509561727335</v>
      </c>
      <c r="T49" s="99">
        <f t="shared" si="7"/>
        <v>3679.509561727335</v>
      </c>
      <c r="U49" s="99">
        <f t="shared" si="7"/>
        <v>3679.509561727335</v>
      </c>
      <c r="V49" s="99">
        <f t="shared" si="7"/>
        <v>3679.509561727335</v>
      </c>
      <c r="W49" s="99">
        <f t="shared" si="7"/>
        <v>3679.509561727335</v>
      </c>
      <c r="X49" s="99">
        <f t="shared" si="7"/>
        <v>3679.509561727335</v>
      </c>
      <c r="Y49" s="99">
        <f t="shared" si="7"/>
        <v>3679.509561727335</v>
      </c>
      <c r="Z49" s="99">
        <f t="shared" si="7"/>
        <v>3679.509561727335</v>
      </c>
      <c r="AA49" s="99">
        <f t="shared" si="7"/>
        <v>3679.509561727335</v>
      </c>
      <c r="AB49" s="479">
        <f>SUM(P49:AA49)</f>
        <v>44154.114740728015</v>
      </c>
      <c r="AC49" s="254">
        <f t="shared" si="3"/>
        <v>0</v>
      </c>
      <c r="AD49" t="s">
        <v>442</v>
      </c>
      <c r="AE49" t="str">
        <f t="shared" si="4"/>
        <v/>
      </c>
    </row>
    <row r="50" spans="2:31" x14ac:dyDescent="0.25">
      <c r="B50" s="78"/>
      <c r="C50" s="100" t="s">
        <v>225</v>
      </c>
      <c r="D50" s="99"/>
      <c r="E50" s="99">
        <v>151000</v>
      </c>
      <c r="F50" s="99">
        <v>7063038.1373160481</v>
      </c>
      <c r="G50" s="99">
        <v>3243051</v>
      </c>
      <c r="H50" s="99">
        <v>0</v>
      </c>
      <c r="I50" s="99">
        <v>372629.84169127746</v>
      </c>
      <c r="J50" s="99">
        <v>3919403.9470201819</v>
      </c>
      <c r="K50" s="99">
        <v>0</v>
      </c>
      <c r="L50" s="99">
        <v>14749122.926027507</v>
      </c>
      <c r="N50" s="99">
        <f t="shared" si="2"/>
        <v>11355071.926027508</v>
      </c>
      <c r="P50" s="99">
        <f t="shared" si="7"/>
        <v>946255.9938356257</v>
      </c>
      <c r="Q50" s="99">
        <f t="shared" si="7"/>
        <v>946255.9938356257</v>
      </c>
      <c r="R50" s="99">
        <f t="shared" si="7"/>
        <v>946255.9938356257</v>
      </c>
      <c r="S50" s="99">
        <f t="shared" si="7"/>
        <v>946255.9938356257</v>
      </c>
      <c r="T50" s="99">
        <f t="shared" si="7"/>
        <v>946255.9938356257</v>
      </c>
      <c r="U50" s="99">
        <f t="shared" si="7"/>
        <v>946255.9938356257</v>
      </c>
      <c r="V50" s="99">
        <f t="shared" si="7"/>
        <v>946255.9938356257</v>
      </c>
      <c r="W50" s="99">
        <f t="shared" si="7"/>
        <v>946255.9938356257</v>
      </c>
      <c r="X50" s="99">
        <f t="shared" si="7"/>
        <v>946255.9938356257</v>
      </c>
      <c r="Y50" s="99">
        <f t="shared" si="7"/>
        <v>946255.9938356257</v>
      </c>
      <c r="Z50" s="99">
        <f t="shared" si="7"/>
        <v>946255.9938356257</v>
      </c>
      <c r="AA50" s="99">
        <f t="shared" si="7"/>
        <v>946255.9938356257</v>
      </c>
      <c r="AB50" s="479">
        <f>SUM(P50:AA50)</f>
        <v>11355071.926027512</v>
      </c>
      <c r="AC50" s="254">
        <f t="shared" si="3"/>
        <v>0</v>
      </c>
      <c r="AD50" t="s">
        <v>442</v>
      </c>
      <c r="AE50" t="str">
        <f t="shared" si="4"/>
        <v/>
      </c>
    </row>
    <row r="51" spans="2:31" x14ac:dyDescent="0.25">
      <c r="B51" s="78" t="s">
        <v>226</v>
      </c>
      <c r="C51" s="78"/>
      <c r="D51" s="71"/>
      <c r="E51" s="71"/>
      <c r="F51" s="71"/>
      <c r="G51" s="71"/>
      <c r="H51" s="71"/>
      <c r="I51" s="71"/>
      <c r="J51" s="71"/>
      <c r="K51" s="71"/>
      <c r="L51" s="71"/>
      <c r="N51" s="71">
        <f t="shared" si="2"/>
        <v>0</v>
      </c>
      <c r="P51" s="71">
        <f t="shared" si="7"/>
        <v>0</v>
      </c>
      <c r="Q51" s="71">
        <f t="shared" si="7"/>
        <v>0</v>
      </c>
      <c r="R51" s="71">
        <f t="shared" si="7"/>
        <v>0</v>
      </c>
      <c r="S51" s="71">
        <f t="shared" si="7"/>
        <v>0</v>
      </c>
      <c r="T51" s="71">
        <f t="shared" si="7"/>
        <v>0</v>
      </c>
      <c r="U51" s="71">
        <f t="shared" si="7"/>
        <v>0</v>
      </c>
      <c r="V51" s="71">
        <f t="shared" si="7"/>
        <v>0</v>
      </c>
      <c r="W51" s="71">
        <f t="shared" si="7"/>
        <v>0</v>
      </c>
      <c r="X51" s="71">
        <f t="shared" si="7"/>
        <v>0</v>
      </c>
      <c r="Y51" s="71">
        <f t="shared" si="7"/>
        <v>0</v>
      </c>
      <c r="Z51" s="71">
        <f t="shared" si="7"/>
        <v>0</v>
      </c>
      <c r="AA51" s="71">
        <f t="shared" si="7"/>
        <v>0</v>
      </c>
      <c r="AB51" s="478">
        <f>SUM(P51:AA51)</f>
        <v>0</v>
      </c>
      <c r="AC51" s="254">
        <f t="shared" si="3"/>
        <v>0</v>
      </c>
      <c r="AD51" t="s">
        <v>442</v>
      </c>
      <c r="AE51" t="str">
        <f t="shared" si="4"/>
        <v/>
      </c>
    </row>
    <row r="52" spans="2:31" x14ac:dyDescent="0.25">
      <c r="B52" s="78"/>
      <c r="C52" s="78" t="s">
        <v>330</v>
      </c>
      <c r="D52" s="71"/>
      <c r="E52" s="71"/>
      <c r="F52" s="71"/>
      <c r="G52" s="71"/>
      <c r="H52" s="71"/>
      <c r="I52" s="71"/>
      <c r="J52" s="71"/>
      <c r="K52" s="71"/>
      <c r="L52" s="71"/>
      <c r="N52" s="71">
        <f t="shared" si="2"/>
        <v>0</v>
      </c>
      <c r="P52" s="71">
        <f t="shared" si="7"/>
        <v>0</v>
      </c>
      <c r="Q52" s="71">
        <f t="shared" si="7"/>
        <v>0</v>
      </c>
      <c r="R52" s="71">
        <f t="shared" si="7"/>
        <v>0</v>
      </c>
      <c r="S52" s="71">
        <f t="shared" si="7"/>
        <v>0</v>
      </c>
      <c r="T52" s="71">
        <f t="shared" si="7"/>
        <v>0</v>
      </c>
      <c r="U52" s="71">
        <f t="shared" si="7"/>
        <v>0</v>
      </c>
      <c r="V52" s="71">
        <f t="shared" si="7"/>
        <v>0</v>
      </c>
      <c r="W52" s="71">
        <f t="shared" si="7"/>
        <v>0</v>
      </c>
      <c r="X52" s="71">
        <f t="shared" si="7"/>
        <v>0</v>
      </c>
      <c r="Y52" s="71">
        <f t="shared" si="7"/>
        <v>0</v>
      </c>
      <c r="Z52" s="71">
        <f t="shared" si="7"/>
        <v>0</v>
      </c>
      <c r="AA52" s="71">
        <f t="shared" si="7"/>
        <v>0</v>
      </c>
      <c r="AB52" s="478">
        <f>SUM(P52:AA52)</f>
        <v>0</v>
      </c>
      <c r="AC52" s="254">
        <f t="shared" si="3"/>
        <v>0</v>
      </c>
      <c r="AD52" t="s">
        <v>442</v>
      </c>
      <c r="AE52" t="str">
        <f t="shared" si="4"/>
        <v/>
      </c>
    </row>
    <row r="53" spans="2:31" x14ac:dyDescent="0.25">
      <c r="B53" s="78"/>
      <c r="C53" s="78"/>
      <c r="D53" s="71" t="s">
        <v>227</v>
      </c>
      <c r="E53" s="71">
        <v>0</v>
      </c>
      <c r="F53" s="71">
        <v>305825</v>
      </c>
      <c r="G53" s="71">
        <v>110150</v>
      </c>
      <c r="H53" s="71">
        <v>0</v>
      </c>
      <c r="I53" s="71">
        <v>0</v>
      </c>
      <c r="J53" s="71">
        <v>106030</v>
      </c>
      <c r="K53" s="71">
        <v>0</v>
      </c>
      <c r="L53" s="71">
        <v>522005</v>
      </c>
      <c r="N53" s="71">
        <f t="shared" si="2"/>
        <v>411855</v>
      </c>
      <c r="P53" s="71">
        <f t="shared" si="7"/>
        <v>34321.25</v>
      </c>
      <c r="Q53" s="71">
        <f t="shared" si="7"/>
        <v>34321.25</v>
      </c>
      <c r="R53" s="71">
        <f t="shared" si="7"/>
        <v>34321.25</v>
      </c>
      <c r="S53" s="71">
        <f t="shared" si="7"/>
        <v>34321.25</v>
      </c>
      <c r="T53" s="71">
        <f t="shared" si="7"/>
        <v>34321.25</v>
      </c>
      <c r="U53" s="71">
        <f t="shared" si="7"/>
        <v>34321.25</v>
      </c>
      <c r="V53" s="71">
        <f t="shared" si="7"/>
        <v>34321.25</v>
      </c>
      <c r="W53" s="71">
        <f t="shared" si="7"/>
        <v>34321.25</v>
      </c>
      <c r="X53" s="71">
        <f t="shared" si="7"/>
        <v>34321.25</v>
      </c>
      <c r="Y53" s="71">
        <f t="shared" si="7"/>
        <v>34321.25</v>
      </c>
      <c r="Z53" s="71">
        <f t="shared" si="7"/>
        <v>34321.25</v>
      </c>
      <c r="AA53" s="71">
        <f t="shared" si="7"/>
        <v>34321.25</v>
      </c>
      <c r="AB53" s="478">
        <f>SUM(P53:AA53)</f>
        <v>411855</v>
      </c>
      <c r="AC53" s="254">
        <f t="shared" si="3"/>
        <v>0</v>
      </c>
      <c r="AD53" t="s">
        <v>448</v>
      </c>
      <c r="AE53" t="str">
        <f t="shared" si="4"/>
        <v>Principal/Executive Salary</v>
      </c>
    </row>
    <row r="54" spans="2:31" x14ac:dyDescent="0.25">
      <c r="B54" s="78"/>
      <c r="C54" s="78"/>
      <c r="D54" s="71" t="s">
        <v>228</v>
      </c>
      <c r="E54" s="71">
        <v>0</v>
      </c>
      <c r="F54" s="71">
        <v>643912.5</v>
      </c>
      <c r="G54" s="71">
        <v>424580.92549999995</v>
      </c>
      <c r="H54" s="71">
        <v>0</v>
      </c>
      <c r="I54" s="71">
        <v>0</v>
      </c>
      <c r="J54" s="71">
        <v>158948.226</v>
      </c>
      <c r="K54" s="71">
        <v>0</v>
      </c>
      <c r="L54" s="71">
        <v>1227441.6514999999</v>
      </c>
      <c r="N54" s="71">
        <f t="shared" si="2"/>
        <v>802860.72600000002</v>
      </c>
      <c r="P54" s="71">
        <f t="shared" si="7"/>
        <v>66905.060500000007</v>
      </c>
      <c r="Q54" s="71">
        <f t="shared" si="7"/>
        <v>66905.060500000007</v>
      </c>
      <c r="R54" s="71">
        <f t="shared" si="7"/>
        <v>66905.060500000007</v>
      </c>
      <c r="S54" s="71">
        <f t="shared" si="7"/>
        <v>66905.060500000007</v>
      </c>
      <c r="T54" s="71">
        <f t="shared" si="7"/>
        <v>66905.060500000007</v>
      </c>
      <c r="U54" s="71">
        <f t="shared" si="7"/>
        <v>66905.060500000007</v>
      </c>
      <c r="V54" s="71">
        <f t="shared" si="7"/>
        <v>66905.060500000007</v>
      </c>
      <c r="W54" s="71">
        <f t="shared" si="7"/>
        <v>66905.060500000007</v>
      </c>
      <c r="X54" s="71">
        <f t="shared" si="7"/>
        <v>66905.060500000007</v>
      </c>
      <c r="Y54" s="71">
        <f t="shared" si="7"/>
        <v>66905.060500000007</v>
      </c>
      <c r="Z54" s="71">
        <f t="shared" si="7"/>
        <v>66905.060500000007</v>
      </c>
      <c r="AA54" s="71">
        <f t="shared" si="7"/>
        <v>66905.060500000007</v>
      </c>
      <c r="AB54" s="478">
        <f>SUM(P54:AA54)</f>
        <v>802860.72600000014</v>
      </c>
      <c r="AC54" s="254">
        <f t="shared" si="3"/>
        <v>0</v>
      </c>
      <c r="AD54" t="s">
        <v>449</v>
      </c>
      <c r="AE54" t="str">
        <f t="shared" si="4"/>
        <v>Teachers Salaries</v>
      </c>
    </row>
    <row r="55" spans="2:31" x14ac:dyDescent="0.25">
      <c r="B55" s="78"/>
      <c r="C55" s="78"/>
      <c r="D55" s="71" t="s">
        <v>229</v>
      </c>
      <c r="E55" s="71">
        <v>0</v>
      </c>
      <c r="F55" s="71">
        <v>365781.08624999999</v>
      </c>
      <c r="G55" s="71">
        <v>497831.41000000003</v>
      </c>
      <c r="H55" s="71">
        <v>0</v>
      </c>
      <c r="I55" s="71">
        <v>66625</v>
      </c>
      <c r="J55" s="71">
        <v>126228.75</v>
      </c>
      <c r="K55" s="71">
        <v>0</v>
      </c>
      <c r="L55" s="71">
        <v>1056466.2462500001</v>
      </c>
      <c r="N55" s="71">
        <f t="shared" si="2"/>
        <v>558634.83624999993</v>
      </c>
      <c r="P55" s="71">
        <f t="shared" si="7"/>
        <v>46552.903020833328</v>
      </c>
      <c r="Q55" s="71">
        <f t="shared" si="7"/>
        <v>46552.903020833328</v>
      </c>
      <c r="R55" s="71">
        <f t="shared" si="7"/>
        <v>46552.903020833328</v>
      </c>
      <c r="S55" s="71">
        <f t="shared" si="7"/>
        <v>46552.903020833328</v>
      </c>
      <c r="T55" s="71">
        <f t="shared" si="7"/>
        <v>46552.903020833328</v>
      </c>
      <c r="U55" s="71">
        <f t="shared" si="7"/>
        <v>46552.903020833328</v>
      </c>
      <c r="V55" s="71">
        <f t="shared" si="7"/>
        <v>46552.903020833328</v>
      </c>
      <c r="W55" s="71">
        <f t="shared" si="7"/>
        <v>46552.903020833328</v>
      </c>
      <c r="X55" s="71">
        <f t="shared" si="7"/>
        <v>46552.903020833328</v>
      </c>
      <c r="Y55" s="71">
        <f t="shared" si="7"/>
        <v>46552.903020833328</v>
      </c>
      <c r="Z55" s="71">
        <f t="shared" si="7"/>
        <v>46552.903020833328</v>
      </c>
      <c r="AA55" s="71">
        <f t="shared" si="7"/>
        <v>46552.903020833328</v>
      </c>
      <c r="AB55" s="478">
        <f>SUM(P55:AA55)</f>
        <v>558634.83624999993</v>
      </c>
      <c r="AC55" s="254">
        <f t="shared" si="3"/>
        <v>0</v>
      </c>
      <c r="AD55" t="s">
        <v>450</v>
      </c>
      <c r="AE55" t="str">
        <f t="shared" si="4"/>
        <v>Special Education Salaries</v>
      </c>
    </row>
    <row r="56" spans="2:31" x14ac:dyDescent="0.25">
      <c r="B56" s="78"/>
      <c r="C56" s="78"/>
      <c r="D56" s="71" t="s">
        <v>231</v>
      </c>
      <c r="E56" s="71">
        <v>0</v>
      </c>
      <c r="F56" s="71">
        <v>255945.08850000001</v>
      </c>
      <c r="G56" s="71">
        <v>59449.999999999993</v>
      </c>
      <c r="H56" s="71">
        <v>0</v>
      </c>
      <c r="I56" s="71">
        <v>0</v>
      </c>
      <c r="J56" s="71">
        <v>0</v>
      </c>
      <c r="K56" s="71">
        <v>0</v>
      </c>
      <c r="L56" s="71">
        <v>315395.08850000001</v>
      </c>
      <c r="N56" s="71">
        <f t="shared" si="2"/>
        <v>255945.08850000001</v>
      </c>
      <c r="P56" s="71">
        <f t="shared" si="7"/>
        <v>21328.757375000001</v>
      </c>
      <c r="Q56" s="71">
        <f t="shared" si="7"/>
        <v>21328.757375000001</v>
      </c>
      <c r="R56" s="71">
        <f t="shared" si="7"/>
        <v>21328.757375000001</v>
      </c>
      <c r="S56" s="71">
        <f t="shared" si="7"/>
        <v>21328.757375000001</v>
      </c>
      <c r="T56" s="71">
        <f t="shared" si="7"/>
        <v>21328.757375000001</v>
      </c>
      <c r="U56" s="71">
        <f t="shared" si="7"/>
        <v>21328.757375000001</v>
      </c>
      <c r="V56" s="71">
        <f t="shared" si="7"/>
        <v>21328.757375000001</v>
      </c>
      <c r="W56" s="71">
        <f t="shared" si="7"/>
        <v>21328.757375000001</v>
      </c>
      <c r="X56" s="71">
        <f t="shared" si="7"/>
        <v>21328.757375000001</v>
      </c>
      <c r="Y56" s="71">
        <f t="shared" si="7"/>
        <v>21328.757375000001</v>
      </c>
      <c r="Z56" s="71">
        <f t="shared" si="7"/>
        <v>21328.757375000001</v>
      </c>
      <c r="AA56" s="71">
        <f t="shared" si="7"/>
        <v>21328.757375000001</v>
      </c>
      <c r="AB56" s="478">
        <f>SUM(P56:AA56)</f>
        <v>255945.08849999995</v>
      </c>
      <c r="AC56" s="254">
        <f t="shared" si="3"/>
        <v>0</v>
      </c>
      <c r="AD56" t="s">
        <v>449</v>
      </c>
      <c r="AE56" t="str">
        <f t="shared" si="4"/>
        <v>Teachers Salaries</v>
      </c>
    </row>
    <row r="57" spans="2:31" x14ac:dyDescent="0.25">
      <c r="B57" s="78"/>
      <c r="C57" s="78"/>
      <c r="D57" s="71" t="s">
        <v>233</v>
      </c>
      <c r="E57" s="71">
        <v>0</v>
      </c>
      <c r="F57" s="71">
        <v>386367</v>
      </c>
      <c r="G57" s="71">
        <v>26649.999999999996</v>
      </c>
      <c r="H57" s="71">
        <v>0</v>
      </c>
      <c r="I57" s="71">
        <v>0</v>
      </c>
      <c r="J57" s="71">
        <v>0</v>
      </c>
      <c r="K57" s="71">
        <v>0</v>
      </c>
      <c r="L57" s="71">
        <v>413017</v>
      </c>
      <c r="N57" s="71">
        <f t="shared" si="2"/>
        <v>386367</v>
      </c>
      <c r="P57" s="71">
        <f t="shared" si="7"/>
        <v>32197.25</v>
      </c>
      <c r="Q57" s="71">
        <f t="shared" si="7"/>
        <v>32197.25</v>
      </c>
      <c r="R57" s="71">
        <f t="shared" si="7"/>
        <v>32197.25</v>
      </c>
      <c r="S57" s="71">
        <f t="shared" si="7"/>
        <v>32197.25</v>
      </c>
      <c r="T57" s="71">
        <f t="shared" si="7"/>
        <v>32197.25</v>
      </c>
      <c r="U57" s="71">
        <f t="shared" si="7"/>
        <v>32197.25</v>
      </c>
      <c r="V57" s="71">
        <f t="shared" si="7"/>
        <v>32197.25</v>
      </c>
      <c r="W57" s="71">
        <f t="shared" si="7"/>
        <v>32197.25</v>
      </c>
      <c r="X57" s="71">
        <f t="shared" si="7"/>
        <v>32197.25</v>
      </c>
      <c r="Y57" s="71">
        <f t="shared" si="7"/>
        <v>32197.25</v>
      </c>
      <c r="Z57" s="71">
        <f t="shared" si="7"/>
        <v>32197.25</v>
      </c>
      <c r="AA57" s="71">
        <f t="shared" si="7"/>
        <v>32197.25</v>
      </c>
      <c r="AB57" s="478">
        <f>SUM(P57:AA57)</f>
        <v>386367</v>
      </c>
      <c r="AC57" s="254">
        <f t="shared" si="3"/>
        <v>0</v>
      </c>
      <c r="AD57" t="s">
        <v>449</v>
      </c>
      <c r="AE57" t="str">
        <f t="shared" si="4"/>
        <v>Teachers Salaries</v>
      </c>
    </row>
    <row r="58" spans="2:31" x14ac:dyDescent="0.25">
      <c r="B58" s="78"/>
      <c r="C58" s="78"/>
      <c r="D58" s="71" t="s">
        <v>235</v>
      </c>
      <c r="E58" s="71">
        <v>0</v>
      </c>
      <c r="F58" s="71">
        <v>1268987.625</v>
      </c>
      <c r="G58" s="71">
        <v>683337.09124999994</v>
      </c>
      <c r="H58" s="71">
        <v>0</v>
      </c>
      <c r="I58" s="71">
        <v>889240.75</v>
      </c>
      <c r="J58" s="71">
        <v>375412</v>
      </c>
      <c r="K58" s="71">
        <v>0</v>
      </c>
      <c r="L58" s="71">
        <v>3216977.4662500001</v>
      </c>
      <c r="N58" s="71">
        <f t="shared" si="2"/>
        <v>2533640.375</v>
      </c>
      <c r="P58" s="71">
        <f t="shared" si="7"/>
        <v>211136.69791666666</v>
      </c>
      <c r="Q58" s="71">
        <f t="shared" si="7"/>
        <v>211136.69791666666</v>
      </c>
      <c r="R58" s="71">
        <f t="shared" si="7"/>
        <v>211136.69791666666</v>
      </c>
      <c r="S58" s="71">
        <f t="shared" si="7"/>
        <v>211136.69791666666</v>
      </c>
      <c r="T58" s="71">
        <f t="shared" si="7"/>
        <v>211136.69791666666</v>
      </c>
      <c r="U58" s="71">
        <f t="shared" si="7"/>
        <v>211136.69791666666</v>
      </c>
      <c r="V58" s="71">
        <f t="shared" si="7"/>
        <v>211136.69791666666</v>
      </c>
      <c r="W58" s="71">
        <f t="shared" si="7"/>
        <v>211136.69791666666</v>
      </c>
      <c r="X58" s="71">
        <f t="shared" si="7"/>
        <v>211136.69791666666</v>
      </c>
      <c r="Y58" s="71">
        <f t="shared" si="7"/>
        <v>211136.69791666666</v>
      </c>
      <c r="Z58" s="71">
        <f t="shared" si="7"/>
        <v>211136.69791666666</v>
      </c>
      <c r="AA58" s="71">
        <f t="shared" si="7"/>
        <v>211136.69791666666</v>
      </c>
      <c r="AB58" s="478">
        <f>SUM(P58:AA58)</f>
        <v>2533640.375</v>
      </c>
      <c r="AC58" s="254">
        <f t="shared" si="3"/>
        <v>0</v>
      </c>
      <c r="AD58" t="s">
        <v>451</v>
      </c>
      <c r="AE58" t="str">
        <f t="shared" si="4"/>
        <v>Other Education Professionals Salaries</v>
      </c>
    </row>
    <row r="59" spans="2:31" x14ac:dyDescent="0.25">
      <c r="B59" s="78"/>
      <c r="C59" s="78"/>
      <c r="D59" s="71" t="s">
        <v>237</v>
      </c>
      <c r="E59" s="71">
        <v>0</v>
      </c>
      <c r="F59" s="71">
        <v>96635.359999999986</v>
      </c>
      <c r="G59" s="71">
        <v>0</v>
      </c>
      <c r="H59" s="71">
        <v>52000</v>
      </c>
      <c r="I59" s="71">
        <v>0</v>
      </c>
      <c r="J59" s="71">
        <v>0</v>
      </c>
      <c r="K59" s="71">
        <v>0</v>
      </c>
      <c r="L59" s="71">
        <v>148635.35999999999</v>
      </c>
      <c r="N59" s="71">
        <f t="shared" si="2"/>
        <v>96635.359999999986</v>
      </c>
      <c r="P59" s="71">
        <f t="shared" si="7"/>
        <v>8052.9466666666658</v>
      </c>
      <c r="Q59" s="71">
        <f t="shared" si="7"/>
        <v>8052.9466666666658</v>
      </c>
      <c r="R59" s="71">
        <f t="shared" si="7"/>
        <v>8052.9466666666658</v>
      </c>
      <c r="S59" s="71">
        <f t="shared" si="7"/>
        <v>8052.9466666666658</v>
      </c>
      <c r="T59" s="71">
        <f t="shared" si="7"/>
        <v>8052.9466666666658</v>
      </c>
      <c r="U59" s="71">
        <f t="shared" si="7"/>
        <v>8052.9466666666658</v>
      </c>
      <c r="V59" s="71">
        <f t="shared" si="7"/>
        <v>8052.9466666666658</v>
      </c>
      <c r="W59" s="71">
        <f t="shared" si="7"/>
        <v>8052.9466666666658</v>
      </c>
      <c r="X59" s="71">
        <f t="shared" si="7"/>
        <v>8052.9466666666658</v>
      </c>
      <c r="Y59" s="71">
        <f t="shared" si="7"/>
        <v>8052.9466666666658</v>
      </c>
      <c r="Z59" s="71">
        <f t="shared" si="7"/>
        <v>8052.9466666666658</v>
      </c>
      <c r="AA59" s="71">
        <f t="shared" si="7"/>
        <v>8052.9466666666658</v>
      </c>
      <c r="AB59" s="478">
        <f>SUM(P59:AA59)</f>
        <v>96635.36</v>
      </c>
      <c r="AC59" s="254">
        <f t="shared" si="3"/>
        <v>0</v>
      </c>
      <c r="AD59" t="s">
        <v>452</v>
      </c>
      <c r="AE59" t="str">
        <f t="shared" si="4"/>
        <v>Business/Operations Salaries</v>
      </c>
    </row>
    <row r="60" spans="2:31" x14ac:dyDescent="0.25">
      <c r="B60" s="78"/>
      <c r="C60" s="78"/>
      <c r="D60" s="71" t="s">
        <v>238</v>
      </c>
      <c r="E60" s="71">
        <v>0</v>
      </c>
      <c r="F60" s="71">
        <v>0</v>
      </c>
      <c r="G60" s="71">
        <v>69367.387499999997</v>
      </c>
      <c r="H60" s="71">
        <v>142398.12499999997</v>
      </c>
      <c r="I60" s="71">
        <v>560855.89999999991</v>
      </c>
      <c r="J60" s="71">
        <v>0</v>
      </c>
      <c r="K60" s="71">
        <v>0</v>
      </c>
      <c r="L60" s="71">
        <v>772621.41249999986</v>
      </c>
      <c r="N60" s="71">
        <f t="shared" si="2"/>
        <v>560855.89999999991</v>
      </c>
      <c r="P60" s="71">
        <f t="shared" si="7"/>
        <v>46737.991666666661</v>
      </c>
      <c r="Q60" s="71">
        <f t="shared" si="7"/>
        <v>46737.991666666661</v>
      </c>
      <c r="R60" s="71">
        <f t="shared" si="7"/>
        <v>46737.991666666661</v>
      </c>
      <c r="S60" s="71">
        <f t="shared" si="7"/>
        <v>46737.991666666661</v>
      </c>
      <c r="T60" s="71">
        <f t="shared" si="7"/>
        <v>46737.991666666661</v>
      </c>
      <c r="U60" s="71">
        <f t="shared" si="7"/>
        <v>46737.991666666661</v>
      </c>
      <c r="V60" s="71">
        <f t="shared" si="7"/>
        <v>46737.991666666661</v>
      </c>
      <c r="W60" s="71">
        <f t="shared" si="7"/>
        <v>46737.991666666661</v>
      </c>
      <c r="X60" s="71">
        <f t="shared" si="7"/>
        <v>46737.991666666661</v>
      </c>
      <c r="Y60" s="71">
        <f t="shared" si="7"/>
        <v>46737.991666666661</v>
      </c>
      <c r="Z60" s="71">
        <f t="shared" si="7"/>
        <v>46737.991666666661</v>
      </c>
      <c r="AA60" s="71">
        <f t="shared" si="7"/>
        <v>46737.991666666661</v>
      </c>
      <c r="AB60" s="478">
        <f>SUM(P60:AA60)</f>
        <v>560855.89999999979</v>
      </c>
      <c r="AC60" s="254">
        <f t="shared" si="3"/>
        <v>0</v>
      </c>
      <c r="AD60" t="s">
        <v>452</v>
      </c>
      <c r="AE60" t="str">
        <f t="shared" si="4"/>
        <v>Business/Operations Salaries</v>
      </c>
    </row>
    <row r="61" spans="2:31" x14ac:dyDescent="0.25">
      <c r="B61" s="78"/>
      <c r="C61" s="78"/>
      <c r="D61" s="71" t="s">
        <v>266</v>
      </c>
      <c r="E61" s="71">
        <v>0</v>
      </c>
      <c r="F61" s="71">
        <v>0</v>
      </c>
      <c r="G61" s="71">
        <v>0</v>
      </c>
      <c r="H61" s="71">
        <v>0</v>
      </c>
      <c r="I61" s="71">
        <v>143574.75</v>
      </c>
      <c r="J61" s="71">
        <v>0</v>
      </c>
      <c r="K61" s="71">
        <v>0</v>
      </c>
      <c r="L61" s="71">
        <v>143574.75</v>
      </c>
      <c r="N61" s="71">
        <f t="shared" si="2"/>
        <v>143574.75</v>
      </c>
      <c r="P61" s="71">
        <f t="shared" ref="P61:AA76" si="8">$N61/12</f>
        <v>11964.5625</v>
      </c>
      <c r="Q61" s="71">
        <f t="shared" si="8"/>
        <v>11964.5625</v>
      </c>
      <c r="R61" s="71">
        <f t="shared" si="8"/>
        <v>11964.5625</v>
      </c>
      <c r="S61" s="71">
        <f t="shared" si="8"/>
        <v>11964.5625</v>
      </c>
      <c r="T61" s="71">
        <f t="shared" si="8"/>
        <v>11964.5625</v>
      </c>
      <c r="U61" s="71">
        <f t="shared" si="8"/>
        <v>11964.5625</v>
      </c>
      <c r="V61" s="71">
        <f t="shared" si="8"/>
        <v>11964.5625</v>
      </c>
      <c r="W61" s="71">
        <f t="shared" si="8"/>
        <v>11964.5625</v>
      </c>
      <c r="X61" s="71">
        <f t="shared" si="8"/>
        <v>11964.5625</v>
      </c>
      <c r="Y61" s="71">
        <f t="shared" si="8"/>
        <v>11964.5625</v>
      </c>
      <c r="Z61" s="71">
        <f t="shared" si="8"/>
        <v>11964.5625</v>
      </c>
      <c r="AA61" s="71">
        <f t="shared" si="8"/>
        <v>11964.5625</v>
      </c>
      <c r="AB61" s="478">
        <f>SUM(P61:AA61)</f>
        <v>143574.75</v>
      </c>
      <c r="AC61" s="254">
        <f t="shared" si="3"/>
        <v>0</v>
      </c>
      <c r="AD61" t="s">
        <v>452</v>
      </c>
      <c r="AE61" t="str">
        <f t="shared" si="4"/>
        <v>Business/Operations Salaries</v>
      </c>
    </row>
    <row r="62" spans="2:31" x14ac:dyDescent="0.25">
      <c r="B62" s="78"/>
      <c r="C62" s="78"/>
      <c r="D62" s="71" t="s">
        <v>239</v>
      </c>
      <c r="E62" s="71">
        <v>0</v>
      </c>
      <c r="F62" s="71">
        <v>0</v>
      </c>
      <c r="G62" s="71">
        <v>0</v>
      </c>
      <c r="H62" s="71">
        <v>0</v>
      </c>
      <c r="I62" s="71">
        <v>61374.999999999993</v>
      </c>
      <c r="J62" s="71">
        <v>0</v>
      </c>
      <c r="K62" s="71">
        <v>0</v>
      </c>
      <c r="L62" s="71">
        <v>61374.999999999993</v>
      </c>
      <c r="N62" s="71">
        <f t="shared" si="2"/>
        <v>61374.999999999993</v>
      </c>
      <c r="P62" s="71">
        <f t="shared" si="8"/>
        <v>5114.583333333333</v>
      </c>
      <c r="Q62" s="71">
        <f t="shared" si="8"/>
        <v>5114.583333333333</v>
      </c>
      <c r="R62" s="71">
        <f t="shared" si="8"/>
        <v>5114.583333333333</v>
      </c>
      <c r="S62" s="71">
        <f t="shared" si="8"/>
        <v>5114.583333333333</v>
      </c>
      <c r="T62" s="71">
        <f t="shared" si="8"/>
        <v>5114.583333333333</v>
      </c>
      <c r="U62" s="71">
        <f t="shared" si="8"/>
        <v>5114.583333333333</v>
      </c>
      <c r="V62" s="71">
        <f t="shared" si="8"/>
        <v>5114.583333333333</v>
      </c>
      <c r="W62" s="71">
        <f t="shared" si="8"/>
        <v>5114.583333333333</v>
      </c>
      <c r="X62" s="71">
        <f t="shared" si="8"/>
        <v>5114.583333333333</v>
      </c>
      <c r="Y62" s="71">
        <f t="shared" si="8"/>
        <v>5114.583333333333</v>
      </c>
      <c r="Z62" s="71">
        <f t="shared" si="8"/>
        <v>5114.583333333333</v>
      </c>
      <c r="AA62" s="71">
        <f t="shared" si="8"/>
        <v>5114.583333333333</v>
      </c>
      <c r="AB62" s="478">
        <f>SUM(P62:AA62)</f>
        <v>61375.000000000007</v>
      </c>
      <c r="AC62" s="254">
        <f t="shared" si="3"/>
        <v>0</v>
      </c>
      <c r="AD62" t="s">
        <v>452</v>
      </c>
      <c r="AE62" t="str">
        <f t="shared" si="4"/>
        <v>Business/Operations Salaries</v>
      </c>
    </row>
    <row r="63" spans="2:31" x14ac:dyDescent="0.25">
      <c r="B63" s="78"/>
      <c r="C63" s="78"/>
      <c r="D63" s="71" t="s">
        <v>240</v>
      </c>
      <c r="E63" s="71">
        <v>0</v>
      </c>
      <c r="F63" s="71">
        <v>104308.1</v>
      </c>
      <c r="G63" s="71">
        <v>0</v>
      </c>
      <c r="H63" s="71">
        <v>0</v>
      </c>
      <c r="I63" s="71">
        <v>0</v>
      </c>
      <c r="J63" s="71">
        <v>0</v>
      </c>
      <c r="K63" s="71">
        <v>0</v>
      </c>
      <c r="L63" s="71">
        <v>104308.1</v>
      </c>
      <c r="N63" s="71">
        <f t="shared" si="2"/>
        <v>104308.1</v>
      </c>
      <c r="P63" s="71">
        <f t="shared" si="8"/>
        <v>8692.3416666666672</v>
      </c>
      <c r="Q63" s="71">
        <f t="shared" si="8"/>
        <v>8692.3416666666672</v>
      </c>
      <c r="R63" s="71">
        <f t="shared" si="8"/>
        <v>8692.3416666666672</v>
      </c>
      <c r="S63" s="71">
        <f t="shared" si="8"/>
        <v>8692.3416666666672</v>
      </c>
      <c r="T63" s="71">
        <f t="shared" si="8"/>
        <v>8692.3416666666672</v>
      </c>
      <c r="U63" s="71">
        <f t="shared" si="8"/>
        <v>8692.3416666666672</v>
      </c>
      <c r="V63" s="71">
        <f t="shared" si="8"/>
        <v>8692.3416666666672</v>
      </c>
      <c r="W63" s="71">
        <f t="shared" si="8"/>
        <v>8692.3416666666672</v>
      </c>
      <c r="X63" s="71">
        <f t="shared" si="8"/>
        <v>8692.3416666666672</v>
      </c>
      <c r="Y63" s="71">
        <f t="shared" si="8"/>
        <v>8692.3416666666672</v>
      </c>
      <c r="Z63" s="71">
        <f t="shared" si="8"/>
        <v>8692.3416666666672</v>
      </c>
      <c r="AA63" s="71">
        <f t="shared" si="8"/>
        <v>8692.3416666666672</v>
      </c>
      <c r="AB63" s="478">
        <f>SUM(P63:AA63)</f>
        <v>104308.10000000003</v>
      </c>
      <c r="AC63" s="254">
        <f t="shared" si="3"/>
        <v>0</v>
      </c>
      <c r="AD63" t="s">
        <v>452</v>
      </c>
      <c r="AE63" t="str">
        <f t="shared" si="4"/>
        <v>Business/Operations Salaries</v>
      </c>
    </row>
    <row r="64" spans="2:31" x14ac:dyDescent="0.25">
      <c r="B64" s="78"/>
      <c r="C64" s="78"/>
      <c r="D64" s="71" t="s">
        <v>331</v>
      </c>
      <c r="E64" s="71">
        <v>0</v>
      </c>
      <c r="F64" s="71">
        <v>10000</v>
      </c>
      <c r="G64" s="71">
        <v>0</v>
      </c>
      <c r="H64" s="71">
        <v>0</v>
      </c>
      <c r="I64" s="71">
        <v>0</v>
      </c>
      <c r="J64" s="71">
        <v>0</v>
      </c>
      <c r="K64" s="71">
        <v>0</v>
      </c>
      <c r="L64" s="71">
        <v>10000</v>
      </c>
      <c r="N64" s="71">
        <f t="shared" si="2"/>
        <v>10000</v>
      </c>
      <c r="P64" s="71">
        <f t="shared" si="8"/>
        <v>833.33333333333337</v>
      </c>
      <c r="Q64" s="71">
        <f t="shared" si="8"/>
        <v>833.33333333333337</v>
      </c>
      <c r="R64" s="71">
        <f t="shared" si="8"/>
        <v>833.33333333333337</v>
      </c>
      <c r="S64" s="71">
        <f t="shared" si="8"/>
        <v>833.33333333333337</v>
      </c>
      <c r="T64" s="71">
        <f t="shared" si="8"/>
        <v>833.33333333333337</v>
      </c>
      <c r="U64" s="71">
        <f t="shared" si="8"/>
        <v>833.33333333333337</v>
      </c>
      <c r="V64" s="71">
        <f t="shared" si="8"/>
        <v>833.33333333333337</v>
      </c>
      <c r="W64" s="71">
        <f t="shared" si="8"/>
        <v>833.33333333333337</v>
      </c>
      <c r="X64" s="71">
        <f t="shared" si="8"/>
        <v>833.33333333333337</v>
      </c>
      <c r="Y64" s="71">
        <f t="shared" si="8"/>
        <v>833.33333333333337</v>
      </c>
      <c r="Z64" s="71">
        <f t="shared" si="8"/>
        <v>833.33333333333337</v>
      </c>
      <c r="AA64" s="71">
        <f t="shared" si="8"/>
        <v>833.33333333333337</v>
      </c>
      <c r="AB64" s="478">
        <f>SUM(P64:AA64)</f>
        <v>10000</v>
      </c>
      <c r="AC64" s="254">
        <f t="shared" si="3"/>
        <v>0</v>
      </c>
      <c r="AD64" t="s">
        <v>452</v>
      </c>
      <c r="AE64" t="str">
        <f t="shared" si="4"/>
        <v>Business/Operations Salaries</v>
      </c>
    </row>
    <row r="65" spans="2:31" x14ac:dyDescent="0.25">
      <c r="B65" s="78"/>
      <c r="C65" s="78"/>
      <c r="D65" s="71" t="s">
        <v>289</v>
      </c>
      <c r="E65" s="71">
        <v>0</v>
      </c>
      <c r="F65" s="71">
        <v>0</v>
      </c>
      <c r="G65" s="71">
        <v>0</v>
      </c>
      <c r="H65" s="71">
        <v>0</v>
      </c>
      <c r="I65" s="71">
        <v>30000</v>
      </c>
      <c r="J65" s="71">
        <v>0</v>
      </c>
      <c r="K65" s="71">
        <v>0</v>
      </c>
      <c r="L65" s="71">
        <v>30000</v>
      </c>
      <c r="N65" s="71">
        <f t="shared" si="2"/>
        <v>30000</v>
      </c>
      <c r="P65" s="71">
        <f t="shared" si="8"/>
        <v>2500</v>
      </c>
      <c r="Q65" s="71">
        <f t="shared" si="8"/>
        <v>2500</v>
      </c>
      <c r="R65" s="71">
        <f t="shared" si="8"/>
        <v>2500</v>
      </c>
      <c r="S65" s="71">
        <f t="shared" si="8"/>
        <v>2500</v>
      </c>
      <c r="T65" s="71">
        <f t="shared" si="8"/>
        <v>2500</v>
      </c>
      <c r="U65" s="71">
        <f t="shared" si="8"/>
        <v>2500</v>
      </c>
      <c r="V65" s="71">
        <f t="shared" si="8"/>
        <v>2500</v>
      </c>
      <c r="W65" s="71">
        <f t="shared" si="8"/>
        <v>2500</v>
      </c>
      <c r="X65" s="71">
        <f t="shared" si="8"/>
        <v>2500</v>
      </c>
      <c r="Y65" s="71">
        <f t="shared" si="8"/>
        <v>2500</v>
      </c>
      <c r="Z65" s="71">
        <f t="shared" si="8"/>
        <v>2500</v>
      </c>
      <c r="AA65" s="71">
        <f t="shared" si="8"/>
        <v>2500</v>
      </c>
      <c r="AB65" s="478">
        <f>SUM(P65:AA65)</f>
        <v>30000</v>
      </c>
      <c r="AC65" s="254">
        <f t="shared" si="3"/>
        <v>0</v>
      </c>
      <c r="AD65" t="s">
        <v>449</v>
      </c>
      <c r="AE65" t="str">
        <f t="shared" si="4"/>
        <v>Teachers Salaries</v>
      </c>
    </row>
    <row r="66" spans="2:31" x14ac:dyDescent="0.25">
      <c r="B66" s="78"/>
      <c r="C66" s="78"/>
      <c r="D66" s="71" t="s">
        <v>243</v>
      </c>
      <c r="E66" s="71">
        <v>0</v>
      </c>
      <c r="F66" s="71">
        <v>0</v>
      </c>
      <c r="G66" s="71">
        <v>0</v>
      </c>
      <c r="H66" s="71">
        <v>200000</v>
      </c>
      <c r="I66" s="71">
        <v>0</v>
      </c>
      <c r="J66" s="71">
        <v>0</v>
      </c>
      <c r="K66" s="71">
        <v>0</v>
      </c>
      <c r="L66" s="71">
        <v>200000</v>
      </c>
      <c r="N66" s="71">
        <f t="shared" si="2"/>
        <v>0</v>
      </c>
      <c r="P66" s="71">
        <f t="shared" si="8"/>
        <v>0</v>
      </c>
      <c r="Q66" s="71">
        <f t="shared" si="8"/>
        <v>0</v>
      </c>
      <c r="R66" s="71">
        <f t="shared" si="8"/>
        <v>0</v>
      </c>
      <c r="S66" s="71">
        <f t="shared" si="8"/>
        <v>0</v>
      </c>
      <c r="T66" s="71">
        <f t="shared" si="8"/>
        <v>0</v>
      </c>
      <c r="U66" s="71">
        <f t="shared" si="8"/>
        <v>0</v>
      </c>
      <c r="V66" s="71">
        <f t="shared" si="8"/>
        <v>0</v>
      </c>
      <c r="W66" s="71">
        <f t="shared" si="8"/>
        <v>0</v>
      </c>
      <c r="X66" s="71">
        <f t="shared" si="8"/>
        <v>0</v>
      </c>
      <c r="Y66" s="71">
        <f t="shared" si="8"/>
        <v>0</v>
      </c>
      <c r="Z66" s="71">
        <f t="shared" si="8"/>
        <v>0</v>
      </c>
      <c r="AA66" s="71">
        <f t="shared" si="8"/>
        <v>0</v>
      </c>
      <c r="AB66" s="478">
        <f>SUM(P66:AA66)</f>
        <v>0</v>
      </c>
      <c r="AC66" s="254">
        <f t="shared" si="3"/>
        <v>0</v>
      </c>
      <c r="AD66" t="s">
        <v>453</v>
      </c>
      <c r="AE66" t="str">
        <f t="shared" si="4"/>
        <v>Administrative/Other Staff Salaries</v>
      </c>
    </row>
    <row r="67" spans="2:31" x14ac:dyDescent="0.25">
      <c r="B67" s="78"/>
      <c r="C67" s="78"/>
      <c r="D67" s="71" t="s">
        <v>270</v>
      </c>
      <c r="E67" s="71">
        <v>0</v>
      </c>
      <c r="F67" s="71">
        <v>0</v>
      </c>
      <c r="G67" s="71">
        <v>0</v>
      </c>
      <c r="H67" s="71">
        <v>293252.5</v>
      </c>
      <c r="I67" s="71">
        <v>0</v>
      </c>
      <c r="J67" s="71">
        <v>0</v>
      </c>
      <c r="K67" s="71">
        <v>0</v>
      </c>
      <c r="L67" s="71">
        <v>293252.5</v>
      </c>
      <c r="N67" s="71">
        <f t="shared" si="2"/>
        <v>0</v>
      </c>
      <c r="P67" s="71">
        <f t="shared" si="8"/>
        <v>0</v>
      </c>
      <c r="Q67" s="71">
        <f t="shared" si="8"/>
        <v>0</v>
      </c>
      <c r="R67" s="71">
        <f t="shared" si="8"/>
        <v>0</v>
      </c>
      <c r="S67" s="71">
        <f t="shared" si="8"/>
        <v>0</v>
      </c>
      <c r="T67" s="71">
        <f t="shared" si="8"/>
        <v>0</v>
      </c>
      <c r="U67" s="71">
        <f t="shared" si="8"/>
        <v>0</v>
      </c>
      <c r="V67" s="71">
        <f t="shared" si="8"/>
        <v>0</v>
      </c>
      <c r="W67" s="71">
        <f t="shared" si="8"/>
        <v>0</v>
      </c>
      <c r="X67" s="71">
        <f t="shared" si="8"/>
        <v>0</v>
      </c>
      <c r="Y67" s="71">
        <f t="shared" si="8"/>
        <v>0</v>
      </c>
      <c r="Z67" s="71">
        <f t="shared" si="8"/>
        <v>0</v>
      </c>
      <c r="AA67" s="71">
        <f t="shared" si="8"/>
        <v>0</v>
      </c>
      <c r="AB67" s="478">
        <f>SUM(P67:AA67)</f>
        <v>0</v>
      </c>
      <c r="AC67" s="254">
        <f t="shared" si="3"/>
        <v>0</v>
      </c>
      <c r="AD67" t="s">
        <v>453</v>
      </c>
      <c r="AE67" t="str">
        <f t="shared" si="4"/>
        <v>Administrative/Other Staff Salaries</v>
      </c>
    </row>
    <row r="68" spans="2:31" x14ac:dyDescent="0.25">
      <c r="B68" s="78"/>
      <c r="C68" s="78"/>
      <c r="D68" s="71" t="s">
        <v>332</v>
      </c>
      <c r="E68" s="71">
        <v>30000</v>
      </c>
      <c r="F68" s="71">
        <v>0</v>
      </c>
      <c r="G68" s="71">
        <v>0</v>
      </c>
      <c r="H68" s="71">
        <v>0</v>
      </c>
      <c r="I68" s="71">
        <v>0</v>
      </c>
      <c r="J68" s="71">
        <v>0</v>
      </c>
      <c r="K68" s="71">
        <v>0</v>
      </c>
      <c r="L68" s="71">
        <v>30000</v>
      </c>
      <c r="N68" s="71">
        <f t="shared" si="2"/>
        <v>0</v>
      </c>
      <c r="P68" s="71">
        <f t="shared" si="8"/>
        <v>0</v>
      </c>
      <c r="Q68" s="71">
        <f t="shared" si="8"/>
        <v>0</v>
      </c>
      <c r="R68" s="71">
        <f t="shared" si="8"/>
        <v>0</v>
      </c>
      <c r="S68" s="71">
        <f t="shared" si="8"/>
        <v>0</v>
      </c>
      <c r="T68" s="71">
        <f t="shared" si="8"/>
        <v>0</v>
      </c>
      <c r="U68" s="71">
        <f t="shared" si="8"/>
        <v>0</v>
      </c>
      <c r="V68" s="71">
        <f t="shared" si="8"/>
        <v>0</v>
      </c>
      <c r="W68" s="71">
        <f t="shared" si="8"/>
        <v>0</v>
      </c>
      <c r="X68" s="71">
        <f t="shared" si="8"/>
        <v>0</v>
      </c>
      <c r="Y68" s="71">
        <f t="shared" si="8"/>
        <v>0</v>
      </c>
      <c r="Z68" s="71">
        <f t="shared" si="8"/>
        <v>0</v>
      </c>
      <c r="AA68" s="71">
        <f t="shared" si="8"/>
        <v>0</v>
      </c>
      <c r="AB68" s="478">
        <f>SUM(P68:AA68)</f>
        <v>0</v>
      </c>
      <c r="AC68" s="254">
        <f t="shared" si="3"/>
        <v>0</v>
      </c>
      <c r="AD68" t="s">
        <v>453</v>
      </c>
      <c r="AE68" t="str">
        <f t="shared" si="4"/>
        <v>Administrative/Other Staff Salaries</v>
      </c>
    </row>
    <row r="69" spans="2:31" x14ac:dyDescent="0.25">
      <c r="B69" s="78"/>
      <c r="C69" s="78"/>
      <c r="D69" s="99" t="s">
        <v>333</v>
      </c>
      <c r="E69" s="99">
        <v>30000</v>
      </c>
      <c r="F69" s="99">
        <v>3437761.7597500002</v>
      </c>
      <c r="G69" s="99">
        <v>1871366.8142499996</v>
      </c>
      <c r="H69" s="99">
        <v>687650.625</v>
      </c>
      <c r="I69" s="99">
        <v>1751671.4</v>
      </c>
      <c r="J69" s="99">
        <v>766618.97600000002</v>
      </c>
      <c r="K69" s="99">
        <v>0</v>
      </c>
      <c r="L69" s="99">
        <v>8545069.5749999993</v>
      </c>
      <c r="N69" s="99">
        <f t="shared" si="2"/>
        <v>5956052.1357499994</v>
      </c>
      <c r="P69" s="99">
        <f t="shared" si="8"/>
        <v>496337.67797916662</v>
      </c>
      <c r="Q69" s="99">
        <f t="shared" si="8"/>
        <v>496337.67797916662</v>
      </c>
      <c r="R69" s="99">
        <f t="shared" si="8"/>
        <v>496337.67797916662</v>
      </c>
      <c r="S69" s="99">
        <f t="shared" si="8"/>
        <v>496337.67797916662</v>
      </c>
      <c r="T69" s="99">
        <f t="shared" si="8"/>
        <v>496337.67797916662</v>
      </c>
      <c r="U69" s="99">
        <f t="shared" si="8"/>
        <v>496337.67797916662</v>
      </c>
      <c r="V69" s="99">
        <f t="shared" si="8"/>
        <v>496337.67797916662</v>
      </c>
      <c r="W69" s="99">
        <f t="shared" si="8"/>
        <v>496337.67797916662</v>
      </c>
      <c r="X69" s="99">
        <f t="shared" si="8"/>
        <v>496337.67797916662</v>
      </c>
      <c r="Y69" s="99">
        <f t="shared" si="8"/>
        <v>496337.67797916662</v>
      </c>
      <c r="Z69" s="99">
        <f t="shared" si="8"/>
        <v>496337.67797916662</v>
      </c>
      <c r="AA69" s="99">
        <f t="shared" si="8"/>
        <v>496337.67797916662</v>
      </c>
      <c r="AB69" s="479">
        <f>SUM(P69:AA69)</f>
        <v>5956052.1357499994</v>
      </c>
      <c r="AC69" s="254">
        <f t="shared" si="3"/>
        <v>0</v>
      </c>
      <c r="AD69" t="s">
        <v>442</v>
      </c>
      <c r="AE69" t="str">
        <f t="shared" si="4"/>
        <v/>
      </c>
    </row>
    <row r="70" spans="2:31" x14ac:dyDescent="0.25">
      <c r="B70" s="78"/>
      <c r="C70" s="78" t="s">
        <v>334</v>
      </c>
      <c r="D70" s="71"/>
      <c r="E70" s="71"/>
      <c r="F70" s="71"/>
      <c r="G70" s="71"/>
      <c r="H70" s="71"/>
      <c r="I70" s="71"/>
      <c r="J70" s="71"/>
      <c r="K70" s="71"/>
      <c r="L70" s="71"/>
      <c r="N70" s="71">
        <f t="shared" si="2"/>
        <v>0</v>
      </c>
      <c r="P70" s="71">
        <f t="shared" si="8"/>
        <v>0</v>
      </c>
      <c r="Q70" s="71">
        <f t="shared" si="8"/>
        <v>0</v>
      </c>
      <c r="R70" s="71">
        <f t="shared" si="8"/>
        <v>0</v>
      </c>
      <c r="S70" s="71">
        <f t="shared" si="8"/>
        <v>0</v>
      </c>
      <c r="T70" s="71">
        <f t="shared" si="8"/>
        <v>0</v>
      </c>
      <c r="U70" s="71">
        <f t="shared" si="8"/>
        <v>0</v>
      </c>
      <c r="V70" s="71">
        <f t="shared" si="8"/>
        <v>0</v>
      </c>
      <c r="W70" s="71">
        <f t="shared" si="8"/>
        <v>0</v>
      </c>
      <c r="X70" s="71">
        <f t="shared" si="8"/>
        <v>0</v>
      </c>
      <c r="Y70" s="71">
        <f t="shared" si="8"/>
        <v>0</v>
      </c>
      <c r="Z70" s="71">
        <f t="shared" si="8"/>
        <v>0</v>
      </c>
      <c r="AA70" s="71">
        <f t="shared" si="8"/>
        <v>0</v>
      </c>
      <c r="AB70" s="478">
        <f>SUM(P70:AA70)</f>
        <v>0</v>
      </c>
      <c r="AC70" s="254">
        <f t="shared" si="3"/>
        <v>0</v>
      </c>
      <c r="AD70" t="s">
        <v>442</v>
      </c>
      <c r="AE70" t="str">
        <f t="shared" si="4"/>
        <v/>
      </c>
    </row>
    <row r="71" spans="2:31" x14ac:dyDescent="0.25">
      <c r="B71" s="78"/>
      <c r="C71" s="78"/>
      <c r="D71" s="71" t="s">
        <v>335</v>
      </c>
      <c r="E71" s="71">
        <v>0</v>
      </c>
      <c r="F71" s="71">
        <v>130007.12996249998</v>
      </c>
      <c r="G71" s="71">
        <v>49439.331112499996</v>
      </c>
      <c r="H71" s="71">
        <v>16479.777037499996</v>
      </c>
      <c r="I71" s="71">
        <v>42114.9857625</v>
      </c>
      <c r="J71" s="71">
        <v>18310.863374999997</v>
      </c>
      <c r="K71" s="71">
        <v>0</v>
      </c>
      <c r="L71" s="71">
        <v>256352.08724999995</v>
      </c>
      <c r="N71" s="71">
        <f t="shared" si="2"/>
        <v>190432.97909999997</v>
      </c>
      <c r="P71" s="71">
        <f t="shared" si="8"/>
        <v>15869.414924999997</v>
      </c>
      <c r="Q71" s="71">
        <f t="shared" si="8"/>
        <v>15869.414924999997</v>
      </c>
      <c r="R71" s="71">
        <f t="shared" si="8"/>
        <v>15869.414924999997</v>
      </c>
      <c r="S71" s="71">
        <f t="shared" si="8"/>
        <v>15869.414924999997</v>
      </c>
      <c r="T71" s="71">
        <f t="shared" si="8"/>
        <v>15869.414924999997</v>
      </c>
      <c r="U71" s="71">
        <f t="shared" si="8"/>
        <v>15869.414924999997</v>
      </c>
      <c r="V71" s="71">
        <f t="shared" si="8"/>
        <v>15869.414924999997</v>
      </c>
      <c r="W71" s="71">
        <f t="shared" si="8"/>
        <v>15869.414924999997</v>
      </c>
      <c r="X71" s="71">
        <f t="shared" si="8"/>
        <v>15869.414924999997</v>
      </c>
      <c r="Y71" s="71">
        <f t="shared" si="8"/>
        <v>15869.414924999997</v>
      </c>
      <c r="Z71" s="71">
        <f t="shared" si="8"/>
        <v>15869.414924999997</v>
      </c>
      <c r="AA71" s="71">
        <f t="shared" si="8"/>
        <v>15869.414924999997</v>
      </c>
      <c r="AB71" s="478">
        <f>SUM(P71:AA71)</f>
        <v>190432.97909999991</v>
      </c>
      <c r="AC71" s="254">
        <f t="shared" si="3"/>
        <v>0</v>
      </c>
      <c r="AD71" t="s">
        <v>454</v>
      </c>
      <c r="AE71" t="str">
        <f t="shared" si="4"/>
        <v>Employee Benefits and Payroll Taxes</v>
      </c>
    </row>
    <row r="72" spans="2:31" x14ac:dyDescent="0.25">
      <c r="B72" s="78"/>
      <c r="C72" s="78"/>
      <c r="D72" s="71" t="s">
        <v>336</v>
      </c>
      <c r="E72" s="71">
        <v>0</v>
      </c>
      <c r="F72" s="71">
        <v>311749.04308051686</v>
      </c>
      <c r="G72" s="71">
        <v>118552.45300245009</v>
      </c>
      <c r="H72" s="71">
        <v>39517.484334150024</v>
      </c>
      <c r="I72" s="71">
        <v>100989.12663171673</v>
      </c>
      <c r="J72" s="71">
        <v>43908.315926833362</v>
      </c>
      <c r="K72" s="71">
        <v>0</v>
      </c>
      <c r="L72" s="71">
        <v>614716.42297566705</v>
      </c>
      <c r="N72" s="71">
        <f t="shared" si="2"/>
        <v>456646.48563906696</v>
      </c>
      <c r="P72" s="71">
        <f t="shared" si="8"/>
        <v>38053.873803255578</v>
      </c>
      <c r="Q72" s="71">
        <f t="shared" si="8"/>
        <v>38053.873803255578</v>
      </c>
      <c r="R72" s="71">
        <f t="shared" si="8"/>
        <v>38053.873803255578</v>
      </c>
      <c r="S72" s="71">
        <f t="shared" si="8"/>
        <v>38053.873803255578</v>
      </c>
      <c r="T72" s="71">
        <f t="shared" si="8"/>
        <v>38053.873803255578</v>
      </c>
      <c r="U72" s="71">
        <f t="shared" si="8"/>
        <v>38053.873803255578</v>
      </c>
      <c r="V72" s="71">
        <f t="shared" si="8"/>
        <v>38053.873803255578</v>
      </c>
      <c r="W72" s="71">
        <f t="shared" si="8"/>
        <v>38053.873803255578</v>
      </c>
      <c r="X72" s="71">
        <f t="shared" si="8"/>
        <v>38053.873803255578</v>
      </c>
      <c r="Y72" s="71">
        <f t="shared" si="8"/>
        <v>38053.873803255578</v>
      </c>
      <c r="Z72" s="71">
        <f t="shared" si="8"/>
        <v>38053.873803255578</v>
      </c>
      <c r="AA72" s="71">
        <f t="shared" si="8"/>
        <v>38053.873803255578</v>
      </c>
      <c r="AB72" s="478">
        <f>SUM(P72:AA72)</f>
        <v>456646.48563906684</v>
      </c>
      <c r="AC72" s="254">
        <f t="shared" si="3"/>
        <v>0</v>
      </c>
      <c r="AD72" t="s">
        <v>454</v>
      </c>
      <c r="AE72" t="str">
        <f t="shared" si="4"/>
        <v>Employee Benefits and Payroll Taxes</v>
      </c>
    </row>
    <row r="73" spans="2:31" x14ac:dyDescent="0.25">
      <c r="B73" s="78"/>
      <c r="C73" s="78"/>
      <c r="D73" s="71" t="s">
        <v>337</v>
      </c>
      <c r="E73" s="71">
        <v>0</v>
      </c>
      <c r="F73" s="71">
        <v>34189.078517142858</v>
      </c>
      <c r="G73" s="71">
        <v>13001.480562857145</v>
      </c>
      <c r="H73" s="71">
        <v>4333.826854285714</v>
      </c>
      <c r="I73" s="71">
        <v>11075.335294285715</v>
      </c>
      <c r="J73" s="71">
        <v>4815.3631714285721</v>
      </c>
      <c r="K73" s="71">
        <v>0</v>
      </c>
      <c r="L73" s="71">
        <v>67415.084400000007</v>
      </c>
      <c r="N73" s="71">
        <f t="shared" si="2"/>
        <v>50079.776982857147</v>
      </c>
      <c r="P73" s="71">
        <f t="shared" si="8"/>
        <v>4173.3147485714289</v>
      </c>
      <c r="Q73" s="71">
        <f t="shared" si="8"/>
        <v>4173.3147485714289</v>
      </c>
      <c r="R73" s="71">
        <f t="shared" si="8"/>
        <v>4173.3147485714289</v>
      </c>
      <c r="S73" s="71">
        <f t="shared" si="8"/>
        <v>4173.3147485714289</v>
      </c>
      <c r="T73" s="71">
        <f t="shared" si="8"/>
        <v>4173.3147485714289</v>
      </c>
      <c r="U73" s="71">
        <f t="shared" si="8"/>
        <v>4173.3147485714289</v>
      </c>
      <c r="V73" s="71">
        <f t="shared" si="8"/>
        <v>4173.3147485714289</v>
      </c>
      <c r="W73" s="71">
        <f t="shared" si="8"/>
        <v>4173.3147485714289</v>
      </c>
      <c r="X73" s="71">
        <f t="shared" si="8"/>
        <v>4173.3147485714289</v>
      </c>
      <c r="Y73" s="71">
        <f t="shared" si="8"/>
        <v>4173.3147485714289</v>
      </c>
      <c r="Z73" s="71">
        <f t="shared" si="8"/>
        <v>4173.3147485714289</v>
      </c>
      <c r="AA73" s="71">
        <f t="shared" si="8"/>
        <v>4173.3147485714289</v>
      </c>
      <c r="AB73" s="478">
        <f>SUM(P73:AA73)</f>
        <v>50079.776982857147</v>
      </c>
      <c r="AC73" s="254">
        <f t="shared" si="3"/>
        <v>0</v>
      </c>
      <c r="AD73" t="s">
        <v>454</v>
      </c>
      <c r="AE73" t="str">
        <f t="shared" si="4"/>
        <v>Employee Benefits and Payroll Taxes</v>
      </c>
    </row>
    <row r="74" spans="2:31" x14ac:dyDescent="0.25">
      <c r="B74" s="78"/>
      <c r="C74" s="78"/>
      <c r="D74" s="71" t="s">
        <v>338</v>
      </c>
      <c r="E74" s="71">
        <v>0</v>
      </c>
      <c r="F74" s="71">
        <v>13098.946703681499</v>
      </c>
      <c r="G74" s="71">
        <v>4981.2895915408517</v>
      </c>
      <c r="H74" s="71">
        <v>1660.4298638469504</v>
      </c>
      <c r="I74" s="71">
        <v>4243.3207631644291</v>
      </c>
      <c r="J74" s="71">
        <v>1844.9220709410561</v>
      </c>
      <c r="K74" s="71">
        <v>0</v>
      </c>
      <c r="L74" s="71">
        <v>25828.908993174784</v>
      </c>
      <c r="N74" s="71">
        <f t="shared" si="2"/>
        <v>19187.189537786984</v>
      </c>
      <c r="P74" s="71">
        <f t="shared" si="8"/>
        <v>1598.9324614822488</v>
      </c>
      <c r="Q74" s="71">
        <f t="shared" si="8"/>
        <v>1598.9324614822488</v>
      </c>
      <c r="R74" s="71">
        <f t="shared" si="8"/>
        <v>1598.9324614822488</v>
      </c>
      <c r="S74" s="71">
        <f t="shared" si="8"/>
        <v>1598.9324614822488</v>
      </c>
      <c r="T74" s="71">
        <f t="shared" si="8"/>
        <v>1598.9324614822488</v>
      </c>
      <c r="U74" s="71">
        <f t="shared" si="8"/>
        <v>1598.9324614822488</v>
      </c>
      <c r="V74" s="71">
        <f t="shared" si="8"/>
        <v>1598.9324614822488</v>
      </c>
      <c r="W74" s="71">
        <f t="shared" si="8"/>
        <v>1598.9324614822488</v>
      </c>
      <c r="X74" s="71">
        <f t="shared" si="8"/>
        <v>1598.9324614822488</v>
      </c>
      <c r="Y74" s="71">
        <f t="shared" si="8"/>
        <v>1598.9324614822488</v>
      </c>
      <c r="Z74" s="71">
        <f t="shared" si="8"/>
        <v>1598.9324614822488</v>
      </c>
      <c r="AA74" s="71">
        <f t="shared" si="8"/>
        <v>1598.9324614822488</v>
      </c>
      <c r="AB74" s="478">
        <f>SUM(P74:AA74)</f>
        <v>19187.189537786984</v>
      </c>
      <c r="AC74" s="254">
        <f t="shared" si="3"/>
        <v>0</v>
      </c>
      <c r="AD74" t="s">
        <v>454</v>
      </c>
      <c r="AE74" t="str">
        <f t="shared" si="4"/>
        <v>Employee Benefits and Payroll Taxes</v>
      </c>
    </row>
    <row r="75" spans="2:31" x14ac:dyDescent="0.25">
      <c r="B75" s="78"/>
      <c r="C75" s="78"/>
      <c r="D75" s="71" t="s">
        <v>339</v>
      </c>
      <c r="E75" s="71">
        <v>0</v>
      </c>
      <c r="F75" s="71">
        <v>331518.18140437495</v>
      </c>
      <c r="G75" s="71">
        <v>126070.29433687498</v>
      </c>
      <c r="H75" s="71">
        <v>42023.431445624992</v>
      </c>
      <c r="I75" s="71">
        <v>107393.21369437498</v>
      </c>
      <c r="J75" s="71">
        <v>46692.70160624999</v>
      </c>
      <c r="K75" s="71">
        <v>0</v>
      </c>
      <c r="L75" s="71">
        <v>653697.82248749991</v>
      </c>
      <c r="N75" s="71">
        <f t="shared" si="2"/>
        <v>485604.09670499992</v>
      </c>
      <c r="P75" s="71">
        <f t="shared" si="8"/>
        <v>40467.008058749991</v>
      </c>
      <c r="Q75" s="71">
        <f t="shared" si="8"/>
        <v>40467.008058749991</v>
      </c>
      <c r="R75" s="71">
        <f t="shared" si="8"/>
        <v>40467.008058749991</v>
      </c>
      <c r="S75" s="71">
        <f t="shared" si="8"/>
        <v>40467.008058749991</v>
      </c>
      <c r="T75" s="71">
        <f t="shared" si="8"/>
        <v>40467.008058749991</v>
      </c>
      <c r="U75" s="71">
        <f t="shared" si="8"/>
        <v>40467.008058749991</v>
      </c>
      <c r="V75" s="71">
        <f t="shared" si="8"/>
        <v>40467.008058749991</v>
      </c>
      <c r="W75" s="71">
        <f t="shared" si="8"/>
        <v>40467.008058749991</v>
      </c>
      <c r="X75" s="71">
        <f t="shared" si="8"/>
        <v>40467.008058749991</v>
      </c>
      <c r="Y75" s="71">
        <f t="shared" si="8"/>
        <v>40467.008058749991</v>
      </c>
      <c r="Z75" s="71">
        <f t="shared" si="8"/>
        <v>40467.008058749991</v>
      </c>
      <c r="AA75" s="71">
        <f t="shared" si="8"/>
        <v>40467.008058749991</v>
      </c>
      <c r="AB75" s="478">
        <f>SUM(P75:AA75)</f>
        <v>485604.09670499997</v>
      </c>
      <c r="AC75" s="254">
        <f t="shared" si="3"/>
        <v>0</v>
      </c>
      <c r="AD75" t="s">
        <v>454</v>
      </c>
      <c r="AE75" t="str">
        <f t="shared" si="4"/>
        <v>Employee Benefits and Payroll Taxes</v>
      </c>
    </row>
    <row r="76" spans="2:31" x14ac:dyDescent="0.25">
      <c r="B76" s="78"/>
      <c r="C76" s="78"/>
      <c r="D76" s="71" t="s">
        <v>340</v>
      </c>
      <c r="E76" s="71">
        <v>0</v>
      </c>
      <c r="F76" s="71">
        <v>35784</v>
      </c>
      <c r="G76" s="71">
        <v>13608</v>
      </c>
      <c r="H76" s="71">
        <v>4536</v>
      </c>
      <c r="I76" s="71">
        <v>11592</v>
      </c>
      <c r="J76" s="71">
        <v>5040</v>
      </c>
      <c r="K76" s="71">
        <v>0</v>
      </c>
      <c r="L76" s="71">
        <v>70560</v>
      </c>
      <c r="N76" s="71">
        <f t="shared" si="2"/>
        <v>52416</v>
      </c>
      <c r="P76" s="71">
        <f t="shared" si="8"/>
        <v>4368</v>
      </c>
      <c r="Q76" s="71">
        <f t="shared" si="8"/>
        <v>4368</v>
      </c>
      <c r="R76" s="71">
        <f t="shared" si="8"/>
        <v>4368</v>
      </c>
      <c r="S76" s="71">
        <f t="shared" si="8"/>
        <v>4368</v>
      </c>
      <c r="T76" s="71">
        <f t="shared" si="8"/>
        <v>4368</v>
      </c>
      <c r="U76" s="71">
        <f t="shared" si="8"/>
        <v>4368</v>
      </c>
      <c r="V76" s="71">
        <f t="shared" si="8"/>
        <v>4368</v>
      </c>
      <c r="W76" s="71">
        <f t="shared" si="8"/>
        <v>4368</v>
      </c>
      <c r="X76" s="71">
        <f t="shared" si="8"/>
        <v>4368</v>
      </c>
      <c r="Y76" s="71">
        <f t="shared" si="8"/>
        <v>4368</v>
      </c>
      <c r="Z76" s="71">
        <f t="shared" si="8"/>
        <v>4368</v>
      </c>
      <c r="AA76" s="71">
        <f t="shared" si="8"/>
        <v>4368</v>
      </c>
      <c r="AB76" s="478">
        <f>SUM(P76:AA76)</f>
        <v>52416</v>
      </c>
      <c r="AC76" s="254">
        <f t="shared" si="3"/>
        <v>0</v>
      </c>
      <c r="AD76" t="s">
        <v>454</v>
      </c>
      <c r="AE76" t="str">
        <f t="shared" si="4"/>
        <v>Employee Benefits and Payroll Taxes</v>
      </c>
    </row>
    <row r="77" spans="2:31" x14ac:dyDescent="0.25">
      <c r="B77" s="78"/>
      <c r="C77" s="78"/>
      <c r="D77" s="71" t="s">
        <v>341</v>
      </c>
      <c r="E77" s="71">
        <v>0</v>
      </c>
      <c r="F77" s="71">
        <v>0</v>
      </c>
      <c r="G77" s="71">
        <v>0</v>
      </c>
      <c r="H77" s="71">
        <v>3638.5161279999993</v>
      </c>
      <c r="I77" s="71">
        <v>10305.607884000001</v>
      </c>
      <c r="J77" s="71">
        <v>0</v>
      </c>
      <c r="K77" s="71">
        <v>0</v>
      </c>
      <c r="L77" s="71">
        <v>13944.124012</v>
      </c>
      <c r="N77" s="71">
        <f t="shared" ref="N77:N140" si="9">F77+I77+J77</f>
        <v>10305.607884000001</v>
      </c>
      <c r="P77" s="71">
        <f t="shared" ref="P77:AA92" si="10">$N77/12</f>
        <v>858.80065700000011</v>
      </c>
      <c r="Q77" s="71">
        <f t="shared" si="10"/>
        <v>858.80065700000011</v>
      </c>
      <c r="R77" s="71">
        <f t="shared" si="10"/>
        <v>858.80065700000011</v>
      </c>
      <c r="S77" s="71">
        <f t="shared" si="10"/>
        <v>858.80065700000011</v>
      </c>
      <c r="T77" s="71">
        <f t="shared" si="10"/>
        <v>858.80065700000011</v>
      </c>
      <c r="U77" s="71">
        <f t="shared" si="10"/>
        <v>858.80065700000011</v>
      </c>
      <c r="V77" s="71">
        <f t="shared" si="10"/>
        <v>858.80065700000011</v>
      </c>
      <c r="W77" s="71">
        <f t="shared" si="10"/>
        <v>858.80065700000011</v>
      </c>
      <c r="X77" s="71">
        <f t="shared" si="10"/>
        <v>858.80065700000011</v>
      </c>
      <c r="Y77" s="71">
        <f t="shared" si="10"/>
        <v>858.80065700000011</v>
      </c>
      <c r="Z77" s="71">
        <f t="shared" si="10"/>
        <v>858.80065700000011</v>
      </c>
      <c r="AA77" s="71">
        <f t="shared" si="10"/>
        <v>858.80065700000011</v>
      </c>
      <c r="AB77" s="478">
        <f>SUM(P77:AA77)</f>
        <v>10305.607883999999</v>
      </c>
      <c r="AC77" s="254">
        <f t="shared" ref="AC77:AC140" si="11">AB77-N77</f>
        <v>0</v>
      </c>
      <c r="AD77" t="s">
        <v>454</v>
      </c>
      <c r="AE77" t="str">
        <f t="shared" ref="AE77:AE140" si="12">IF(AD77="","",RIGHT(AD77,LEN(AD77)-3))</f>
        <v>Employee Benefits and Payroll Taxes</v>
      </c>
    </row>
    <row r="78" spans="2:31" x14ac:dyDescent="0.25">
      <c r="B78" s="78"/>
      <c r="C78" s="78"/>
      <c r="D78" s="71" t="s">
        <v>342</v>
      </c>
      <c r="E78" s="71">
        <v>0</v>
      </c>
      <c r="F78" s="71">
        <v>43107.142857142855</v>
      </c>
      <c r="G78" s="71">
        <v>16392.857142857145</v>
      </c>
      <c r="H78" s="71">
        <v>5464.2857142857138</v>
      </c>
      <c r="I78" s="71">
        <v>13964.285714285714</v>
      </c>
      <c r="J78" s="71">
        <v>6071.4285714285706</v>
      </c>
      <c r="K78" s="71">
        <v>0</v>
      </c>
      <c r="L78" s="71">
        <v>84999.999999999985</v>
      </c>
      <c r="N78" s="71">
        <f t="shared" si="9"/>
        <v>63142.857142857138</v>
      </c>
      <c r="P78" s="71">
        <f t="shared" si="10"/>
        <v>5261.9047619047615</v>
      </c>
      <c r="Q78" s="71">
        <f t="shared" si="10"/>
        <v>5261.9047619047615</v>
      </c>
      <c r="R78" s="71">
        <f t="shared" si="10"/>
        <v>5261.9047619047615</v>
      </c>
      <c r="S78" s="71">
        <f t="shared" si="10"/>
        <v>5261.9047619047615</v>
      </c>
      <c r="T78" s="71">
        <f t="shared" si="10"/>
        <v>5261.9047619047615</v>
      </c>
      <c r="U78" s="71">
        <f t="shared" si="10"/>
        <v>5261.9047619047615</v>
      </c>
      <c r="V78" s="71">
        <f t="shared" si="10"/>
        <v>5261.9047619047615</v>
      </c>
      <c r="W78" s="71">
        <f t="shared" si="10"/>
        <v>5261.9047619047615</v>
      </c>
      <c r="X78" s="71">
        <f t="shared" si="10"/>
        <v>5261.9047619047615</v>
      </c>
      <c r="Y78" s="71">
        <f t="shared" si="10"/>
        <v>5261.9047619047615</v>
      </c>
      <c r="Z78" s="71">
        <f t="shared" si="10"/>
        <v>5261.9047619047615</v>
      </c>
      <c r="AA78" s="71">
        <f t="shared" si="10"/>
        <v>5261.9047619047615</v>
      </c>
      <c r="AB78" s="478">
        <f>SUM(P78:AA78)</f>
        <v>63142.857142857152</v>
      </c>
      <c r="AC78" s="254">
        <f t="shared" si="11"/>
        <v>0</v>
      </c>
      <c r="AD78" t="s">
        <v>455</v>
      </c>
      <c r="AE78" t="str">
        <f t="shared" si="12"/>
        <v>Professional Development</v>
      </c>
    </row>
    <row r="79" spans="2:31" x14ac:dyDescent="0.25">
      <c r="B79" s="78"/>
      <c r="C79" s="78"/>
      <c r="D79" s="71" t="s">
        <v>343</v>
      </c>
      <c r="E79" s="71">
        <v>0</v>
      </c>
      <c r="F79" s="71">
        <v>12678.571428571428</v>
      </c>
      <c r="G79" s="71">
        <v>4821.4285714285716</v>
      </c>
      <c r="H79" s="71">
        <v>1607.1428571428569</v>
      </c>
      <c r="I79" s="71">
        <v>4107.1428571428569</v>
      </c>
      <c r="J79" s="71">
        <v>1785.7142857142856</v>
      </c>
      <c r="K79" s="71">
        <v>0</v>
      </c>
      <c r="L79" s="71">
        <v>24999.999999999996</v>
      </c>
      <c r="N79" s="71">
        <f t="shared" si="9"/>
        <v>18571.428571428569</v>
      </c>
      <c r="P79" s="71">
        <f t="shared" si="10"/>
        <v>1547.6190476190475</v>
      </c>
      <c r="Q79" s="71">
        <f t="shared" si="10"/>
        <v>1547.6190476190475</v>
      </c>
      <c r="R79" s="71">
        <f t="shared" si="10"/>
        <v>1547.6190476190475</v>
      </c>
      <c r="S79" s="71">
        <f t="shared" si="10"/>
        <v>1547.6190476190475</v>
      </c>
      <c r="T79" s="71">
        <f t="shared" si="10"/>
        <v>1547.6190476190475</v>
      </c>
      <c r="U79" s="71">
        <f t="shared" si="10"/>
        <v>1547.6190476190475</v>
      </c>
      <c r="V79" s="71">
        <f t="shared" si="10"/>
        <v>1547.6190476190475</v>
      </c>
      <c r="W79" s="71">
        <f t="shared" si="10"/>
        <v>1547.6190476190475</v>
      </c>
      <c r="X79" s="71">
        <f t="shared" si="10"/>
        <v>1547.6190476190475</v>
      </c>
      <c r="Y79" s="71">
        <f t="shared" si="10"/>
        <v>1547.6190476190475</v>
      </c>
      <c r="Z79" s="71">
        <f t="shared" si="10"/>
        <v>1547.6190476190475</v>
      </c>
      <c r="AA79" s="71">
        <f t="shared" si="10"/>
        <v>1547.6190476190475</v>
      </c>
      <c r="AB79" s="478">
        <f>SUM(P79:AA79)</f>
        <v>18571.428571428569</v>
      </c>
      <c r="AC79" s="254">
        <f t="shared" si="11"/>
        <v>0</v>
      </c>
      <c r="AD79" t="s">
        <v>455</v>
      </c>
      <c r="AE79" t="str">
        <f t="shared" si="12"/>
        <v>Professional Development</v>
      </c>
    </row>
    <row r="80" spans="2:31" x14ac:dyDescent="0.25">
      <c r="B80" s="78"/>
      <c r="C80" s="78"/>
      <c r="D80" s="99" t="s">
        <v>344</v>
      </c>
      <c r="E80" s="99">
        <v>0</v>
      </c>
      <c r="F80" s="99">
        <v>912132.09395393042</v>
      </c>
      <c r="G80" s="99">
        <v>346867.13432050881</v>
      </c>
      <c r="H80" s="99">
        <v>119260.89423483625</v>
      </c>
      <c r="I80" s="99">
        <v>305785.01860147039</v>
      </c>
      <c r="J80" s="99">
        <v>128469.30900759583</v>
      </c>
      <c r="K80" s="99">
        <v>0</v>
      </c>
      <c r="L80" s="99">
        <v>1812514.4501183417</v>
      </c>
      <c r="N80" s="99">
        <f t="shared" si="9"/>
        <v>1346386.4215629967</v>
      </c>
      <c r="P80" s="99">
        <f t="shared" si="10"/>
        <v>112198.86846358306</v>
      </c>
      <c r="Q80" s="99">
        <f t="shared" si="10"/>
        <v>112198.86846358306</v>
      </c>
      <c r="R80" s="99">
        <f t="shared" si="10"/>
        <v>112198.86846358306</v>
      </c>
      <c r="S80" s="99">
        <f t="shared" si="10"/>
        <v>112198.86846358306</v>
      </c>
      <c r="T80" s="99">
        <f t="shared" si="10"/>
        <v>112198.86846358306</v>
      </c>
      <c r="U80" s="99">
        <f t="shared" si="10"/>
        <v>112198.86846358306</v>
      </c>
      <c r="V80" s="99">
        <f t="shared" si="10"/>
        <v>112198.86846358306</v>
      </c>
      <c r="W80" s="99">
        <f t="shared" si="10"/>
        <v>112198.86846358306</v>
      </c>
      <c r="X80" s="99">
        <f t="shared" si="10"/>
        <v>112198.86846358306</v>
      </c>
      <c r="Y80" s="99">
        <f t="shared" si="10"/>
        <v>112198.86846358306</v>
      </c>
      <c r="Z80" s="99">
        <f t="shared" si="10"/>
        <v>112198.86846358306</v>
      </c>
      <c r="AA80" s="99">
        <f t="shared" si="10"/>
        <v>112198.86846358306</v>
      </c>
      <c r="AB80" s="479">
        <f>SUM(P80:AA80)</f>
        <v>1346386.4215629967</v>
      </c>
      <c r="AC80" s="254">
        <f t="shared" si="11"/>
        <v>0</v>
      </c>
      <c r="AD80" t="s">
        <v>442</v>
      </c>
      <c r="AE80" t="str">
        <f t="shared" si="12"/>
        <v/>
      </c>
    </row>
    <row r="81" spans="2:31" x14ac:dyDescent="0.25">
      <c r="B81" s="78"/>
      <c r="C81" s="78" t="s">
        <v>345</v>
      </c>
      <c r="D81" s="71"/>
      <c r="E81" s="71"/>
      <c r="F81" s="71"/>
      <c r="G81" s="71"/>
      <c r="H81" s="71"/>
      <c r="I81" s="71"/>
      <c r="J81" s="71"/>
      <c r="K81" s="71"/>
      <c r="L81" s="71"/>
      <c r="N81" s="71">
        <f t="shared" si="9"/>
        <v>0</v>
      </c>
      <c r="P81" s="71">
        <f t="shared" si="10"/>
        <v>0</v>
      </c>
      <c r="Q81" s="71">
        <f t="shared" si="10"/>
        <v>0</v>
      </c>
      <c r="R81" s="71">
        <f t="shared" si="10"/>
        <v>0</v>
      </c>
      <c r="S81" s="71">
        <f t="shared" si="10"/>
        <v>0</v>
      </c>
      <c r="T81" s="71">
        <f t="shared" si="10"/>
        <v>0</v>
      </c>
      <c r="U81" s="71">
        <f t="shared" si="10"/>
        <v>0</v>
      </c>
      <c r="V81" s="71">
        <f t="shared" si="10"/>
        <v>0</v>
      </c>
      <c r="W81" s="71">
        <f t="shared" si="10"/>
        <v>0</v>
      </c>
      <c r="X81" s="71">
        <f t="shared" si="10"/>
        <v>0</v>
      </c>
      <c r="Y81" s="71">
        <f t="shared" si="10"/>
        <v>0</v>
      </c>
      <c r="Z81" s="71">
        <f t="shared" si="10"/>
        <v>0</v>
      </c>
      <c r="AA81" s="71">
        <f t="shared" si="10"/>
        <v>0</v>
      </c>
      <c r="AB81" s="478">
        <f>SUM(P81:AA81)</f>
        <v>0</v>
      </c>
      <c r="AC81" s="254">
        <f t="shared" si="11"/>
        <v>0</v>
      </c>
      <c r="AD81" t="s">
        <v>442</v>
      </c>
      <c r="AE81" t="str">
        <f t="shared" si="12"/>
        <v/>
      </c>
    </row>
    <row r="82" spans="2:31" x14ac:dyDescent="0.25">
      <c r="B82" s="78"/>
      <c r="C82" s="78"/>
      <c r="D82" s="71" t="s">
        <v>346</v>
      </c>
      <c r="E82" s="71">
        <v>0</v>
      </c>
      <c r="F82" s="71">
        <v>25236.654545454545</v>
      </c>
      <c r="G82" s="71">
        <v>0</v>
      </c>
      <c r="H82" s="71">
        <v>0</v>
      </c>
      <c r="I82" s="71">
        <v>0</v>
      </c>
      <c r="J82" s="71">
        <v>21030.545454545456</v>
      </c>
      <c r="K82" s="71">
        <v>0</v>
      </c>
      <c r="L82" s="71">
        <v>46267.199999999997</v>
      </c>
      <c r="N82" s="71">
        <f t="shared" si="9"/>
        <v>46267.199999999997</v>
      </c>
      <c r="P82" s="71">
        <f t="shared" si="10"/>
        <v>3855.6</v>
      </c>
      <c r="Q82" s="71">
        <f t="shared" si="10"/>
        <v>3855.6</v>
      </c>
      <c r="R82" s="71">
        <f t="shared" si="10"/>
        <v>3855.6</v>
      </c>
      <c r="S82" s="71">
        <f t="shared" si="10"/>
        <v>3855.6</v>
      </c>
      <c r="T82" s="71">
        <f t="shared" si="10"/>
        <v>3855.6</v>
      </c>
      <c r="U82" s="71">
        <f t="shared" si="10"/>
        <v>3855.6</v>
      </c>
      <c r="V82" s="71">
        <f t="shared" si="10"/>
        <v>3855.6</v>
      </c>
      <c r="W82" s="71">
        <f t="shared" si="10"/>
        <v>3855.6</v>
      </c>
      <c r="X82" s="71">
        <f t="shared" si="10"/>
        <v>3855.6</v>
      </c>
      <c r="Y82" s="71">
        <f t="shared" si="10"/>
        <v>3855.6</v>
      </c>
      <c r="Z82" s="71">
        <f t="shared" si="10"/>
        <v>3855.6</v>
      </c>
      <c r="AA82" s="71">
        <f t="shared" si="10"/>
        <v>3855.6</v>
      </c>
      <c r="AB82" s="478">
        <f>SUM(P82:AA82)</f>
        <v>46267.19999999999</v>
      </c>
      <c r="AC82" s="254">
        <f t="shared" si="11"/>
        <v>0</v>
      </c>
      <c r="AD82" t="s">
        <v>456</v>
      </c>
      <c r="AE82" t="str">
        <f t="shared" si="12"/>
        <v>Contracted Student Services</v>
      </c>
    </row>
    <row r="83" spans="2:31" x14ac:dyDescent="0.25">
      <c r="B83" s="78"/>
      <c r="C83" s="78"/>
      <c r="D83" s="71" t="s">
        <v>347</v>
      </c>
      <c r="E83" s="71">
        <v>0</v>
      </c>
      <c r="F83" s="71">
        <v>12945.192210679943</v>
      </c>
      <c r="G83" s="71">
        <v>0</v>
      </c>
      <c r="H83" s="71">
        <v>0</v>
      </c>
      <c r="I83" s="71">
        <v>0</v>
      </c>
      <c r="J83" s="71">
        <v>10787.66017556662</v>
      </c>
      <c r="K83" s="71">
        <v>0</v>
      </c>
      <c r="L83" s="71">
        <v>23732.852386246563</v>
      </c>
      <c r="N83" s="71">
        <f t="shared" si="9"/>
        <v>23732.852386246563</v>
      </c>
      <c r="P83" s="71">
        <f t="shared" si="10"/>
        <v>1977.7376988538801</v>
      </c>
      <c r="Q83" s="71">
        <f t="shared" si="10"/>
        <v>1977.7376988538801</v>
      </c>
      <c r="R83" s="71">
        <f t="shared" si="10"/>
        <v>1977.7376988538801</v>
      </c>
      <c r="S83" s="71">
        <f t="shared" si="10"/>
        <v>1977.7376988538801</v>
      </c>
      <c r="T83" s="71">
        <f t="shared" si="10"/>
        <v>1977.7376988538801</v>
      </c>
      <c r="U83" s="71">
        <f t="shared" si="10"/>
        <v>1977.7376988538801</v>
      </c>
      <c r="V83" s="71">
        <f t="shared" si="10"/>
        <v>1977.7376988538801</v>
      </c>
      <c r="W83" s="71">
        <f t="shared" si="10"/>
        <v>1977.7376988538801</v>
      </c>
      <c r="X83" s="71">
        <f t="shared" si="10"/>
        <v>1977.7376988538801</v>
      </c>
      <c r="Y83" s="71">
        <f t="shared" si="10"/>
        <v>1977.7376988538801</v>
      </c>
      <c r="Z83" s="71">
        <f t="shared" si="10"/>
        <v>1977.7376988538801</v>
      </c>
      <c r="AA83" s="71">
        <f t="shared" si="10"/>
        <v>1977.7376988538801</v>
      </c>
      <c r="AB83" s="478">
        <f>SUM(P83:AA83)</f>
        <v>23732.852386246566</v>
      </c>
      <c r="AC83" s="254">
        <f t="shared" si="11"/>
        <v>0</v>
      </c>
      <c r="AD83" t="s">
        <v>456</v>
      </c>
      <c r="AE83" t="str">
        <f t="shared" si="12"/>
        <v>Contracted Student Services</v>
      </c>
    </row>
    <row r="84" spans="2:31" x14ac:dyDescent="0.25">
      <c r="B84" s="78"/>
      <c r="C84" s="78"/>
      <c r="D84" s="71" t="s">
        <v>285</v>
      </c>
      <c r="E84" s="71">
        <v>0</v>
      </c>
      <c r="F84" s="71">
        <v>1967.1428571428571</v>
      </c>
      <c r="G84" s="71">
        <v>0</v>
      </c>
      <c r="H84" s="71">
        <v>0</v>
      </c>
      <c r="I84" s="71">
        <v>0</v>
      </c>
      <c r="J84" s="71">
        <v>1639.2857142857142</v>
      </c>
      <c r="K84" s="71">
        <v>0</v>
      </c>
      <c r="L84" s="71">
        <v>3606.4285714285716</v>
      </c>
      <c r="N84" s="71">
        <f t="shared" si="9"/>
        <v>3606.4285714285716</v>
      </c>
      <c r="P84" s="71">
        <f t="shared" si="10"/>
        <v>300.53571428571428</v>
      </c>
      <c r="Q84" s="71">
        <f t="shared" si="10"/>
        <v>300.53571428571428</v>
      </c>
      <c r="R84" s="71">
        <f t="shared" si="10"/>
        <v>300.53571428571428</v>
      </c>
      <c r="S84" s="71">
        <f t="shared" si="10"/>
        <v>300.53571428571428</v>
      </c>
      <c r="T84" s="71">
        <f t="shared" si="10"/>
        <v>300.53571428571428</v>
      </c>
      <c r="U84" s="71">
        <f t="shared" si="10"/>
        <v>300.53571428571428</v>
      </c>
      <c r="V84" s="71">
        <f t="shared" si="10"/>
        <v>300.53571428571428</v>
      </c>
      <c r="W84" s="71">
        <f t="shared" si="10"/>
        <v>300.53571428571428</v>
      </c>
      <c r="X84" s="71">
        <f t="shared" si="10"/>
        <v>300.53571428571428</v>
      </c>
      <c r="Y84" s="71">
        <f t="shared" si="10"/>
        <v>300.53571428571428</v>
      </c>
      <c r="Z84" s="71">
        <f t="shared" si="10"/>
        <v>300.53571428571428</v>
      </c>
      <c r="AA84" s="71">
        <f t="shared" si="10"/>
        <v>300.53571428571428</v>
      </c>
      <c r="AB84" s="478">
        <f>SUM(P84:AA84)</f>
        <v>3606.4285714285711</v>
      </c>
      <c r="AC84" s="254">
        <f t="shared" si="11"/>
        <v>0</v>
      </c>
      <c r="AD84" t="s">
        <v>456</v>
      </c>
      <c r="AE84" t="str">
        <f t="shared" si="12"/>
        <v>Contracted Student Services</v>
      </c>
    </row>
    <row r="85" spans="2:31" x14ac:dyDescent="0.25">
      <c r="B85" s="78"/>
      <c r="C85" s="78"/>
      <c r="D85" s="71" t="s">
        <v>348</v>
      </c>
      <c r="E85" s="71">
        <v>0</v>
      </c>
      <c r="F85" s="71">
        <v>7565.9338689045326</v>
      </c>
      <c r="G85" s="71">
        <v>0</v>
      </c>
      <c r="H85" s="71">
        <v>0</v>
      </c>
      <c r="I85" s="71">
        <v>0</v>
      </c>
      <c r="J85" s="71">
        <v>6304.9448907537781</v>
      </c>
      <c r="K85" s="71">
        <v>0</v>
      </c>
      <c r="L85" s="71">
        <v>13870.87875965831</v>
      </c>
      <c r="N85" s="71">
        <f t="shared" si="9"/>
        <v>13870.87875965831</v>
      </c>
      <c r="P85" s="71">
        <f t="shared" si="10"/>
        <v>1155.9065633048592</v>
      </c>
      <c r="Q85" s="71">
        <f t="shared" si="10"/>
        <v>1155.9065633048592</v>
      </c>
      <c r="R85" s="71">
        <f t="shared" si="10"/>
        <v>1155.9065633048592</v>
      </c>
      <c r="S85" s="71">
        <f t="shared" si="10"/>
        <v>1155.9065633048592</v>
      </c>
      <c r="T85" s="71">
        <f t="shared" si="10"/>
        <v>1155.9065633048592</v>
      </c>
      <c r="U85" s="71">
        <f t="shared" si="10"/>
        <v>1155.9065633048592</v>
      </c>
      <c r="V85" s="71">
        <f t="shared" si="10"/>
        <v>1155.9065633048592</v>
      </c>
      <c r="W85" s="71">
        <f t="shared" si="10"/>
        <v>1155.9065633048592</v>
      </c>
      <c r="X85" s="71">
        <f t="shared" si="10"/>
        <v>1155.9065633048592</v>
      </c>
      <c r="Y85" s="71">
        <f t="shared" si="10"/>
        <v>1155.9065633048592</v>
      </c>
      <c r="Z85" s="71">
        <f t="shared" si="10"/>
        <v>1155.9065633048592</v>
      </c>
      <c r="AA85" s="71">
        <f t="shared" si="10"/>
        <v>1155.9065633048592</v>
      </c>
      <c r="AB85" s="478">
        <f>SUM(P85:AA85)</f>
        <v>13870.878759658312</v>
      </c>
      <c r="AC85" s="254">
        <f t="shared" si="11"/>
        <v>0</v>
      </c>
      <c r="AD85" t="s">
        <v>456</v>
      </c>
      <c r="AE85" t="str">
        <f t="shared" si="12"/>
        <v>Contracted Student Services</v>
      </c>
    </row>
    <row r="86" spans="2:31" x14ac:dyDescent="0.25">
      <c r="B86" s="78"/>
      <c r="C86" s="78"/>
      <c r="D86" s="99" t="s">
        <v>349</v>
      </c>
      <c r="E86" s="99">
        <v>0</v>
      </c>
      <c r="F86" s="99">
        <v>47714.923482181875</v>
      </c>
      <c r="G86" s="99">
        <v>0</v>
      </c>
      <c r="H86" s="99">
        <v>0</v>
      </c>
      <c r="I86" s="99">
        <v>0</v>
      </c>
      <c r="J86" s="99">
        <v>39762.436235151574</v>
      </c>
      <c r="K86" s="99">
        <v>0</v>
      </c>
      <c r="L86" s="99">
        <v>87477.359717333442</v>
      </c>
      <c r="N86" s="99">
        <f t="shared" si="9"/>
        <v>87477.359717333457</v>
      </c>
      <c r="P86" s="99">
        <f t="shared" si="10"/>
        <v>7289.7799764444544</v>
      </c>
      <c r="Q86" s="99">
        <f t="shared" si="10"/>
        <v>7289.7799764444544</v>
      </c>
      <c r="R86" s="99">
        <f t="shared" si="10"/>
        <v>7289.7799764444544</v>
      </c>
      <c r="S86" s="99">
        <f t="shared" si="10"/>
        <v>7289.7799764444544</v>
      </c>
      <c r="T86" s="99">
        <f t="shared" si="10"/>
        <v>7289.7799764444544</v>
      </c>
      <c r="U86" s="99">
        <f t="shared" si="10"/>
        <v>7289.7799764444544</v>
      </c>
      <c r="V86" s="99">
        <f t="shared" si="10"/>
        <v>7289.7799764444544</v>
      </c>
      <c r="W86" s="99">
        <f t="shared" si="10"/>
        <v>7289.7799764444544</v>
      </c>
      <c r="X86" s="99">
        <f t="shared" si="10"/>
        <v>7289.7799764444544</v>
      </c>
      <c r="Y86" s="99">
        <f t="shared" si="10"/>
        <v>7289.7799764444544</v>
      </c>
      <c r="Z86" s="99">
        <f t="shared" si="10"/>
        <v>7289.7799764444544</v>
      </c>
      <c r="AA86" s="99">
        <f t="shared" si="10"/>
        <v>7289.7799764444544</v>
      </c>
      <c r="AB86" s="479">
        <f>SUM(P86:AA86)</f>
        <v>87477.359717333442</v>
      </c>
      <c r="AC86" s="254">
        <f t="shared" si="11"/>
        <v>0</v>
      </c>
      <c r="AD86" t="s">
        <v>442</v>
      </c>
      <c r="AE86" t="str">
        <f t="shared" si="12"/>
        <v/>
      </c>
    </row>
    <row r="87" spans="2:31" x14ac:dyDescent="0.25">
      <c r="B87" s="78"/>
      <c r="C87" s="78" t="s">
        <v>350</v>
      </c>
      <c r="D87" s="71"/>
      <c r="E87" s="71"/>
      <c r="F87" s="71"/>
      <c r="G87" s="71"/>
      <c r="H87" s="71"/>
      <c r="I87" s="71"/>
      <c r="J87" s="71"/>
      <c r="K87" s="71"/>
      <c r="L87" s="71"/>
      <c r="N87" s="71">
        <f t="shared" si="9"/>
        <v>0</v>
      </c>
      <c r="P87" s="71">
        <f t="shared" si="10"/>
        <v>0</v>
      </c>
      <c r="Q87" s="71">
        <f t="shared" si="10"/>
        <v>0</v>
      </c>
      <c r="R87" s="71">
        <f t="shared" si="10"/>
        <v>0</v>
      </c>
      <c r="S87" s="71">
        <f t="shared" si="10"/>
        <v>0</v>
      </c>
      <c r="T87" s="71">
        <f t="shared" si="10"/>
        <v>0</v>
      </c>
      <c r="U87" s="71">
        <f t="shared" si="10"/>
        <v>0</v>
      </c>
      <c r="V87" s="71">
        <f t="shared" si="10"/>
        <v>0</v>
      </c>
      <c r="W87" s="71">
        <f t="shared" si="10"/>
        <v>0</v>
      </c>
      <c r="X87" s="71">
        <f t="shared" si="10"/>
        <v>0</v>
      </c>
      <c r="Y87" s="71">
        <f t="shared" si="10"/>
        <v>0</v>
      </c>
      <c r="Z87" s="71">
        <f t="shared" si="10"/>
        <v>0</v>
      </c>
      <c r="AA87" s="71">
        <f t="shared" si="10"/>
        <v>0</v>
      </c>
      <c r="AB87" s="478">
        <f>SUM(P87:AA87)</f>
        <v>0</v>
      </c>
      <c r="AC87" s="254">
        <f t="shared" si="11"/>
        <v>0</v>
      </c>
      <c r="AD87" t="s">
        <v>442</v>
      </c>
      <c r="AE87" t="str">
        <f t="shared" si="12"/>
        <v/>
      </c>
    </row>
    <row r="88" spans="2:31" x14ac:dyDescent="0.25">
      <c r="B88" s="78"/>
      <c r="C88" s="78"/>
      <c r="D88" s="71" t="s">
        <v>351</v>
      </c>
      <c r="E88" s="71">
        <v>0</v>
      </c>
      <c r="F88" s="71">
        <v>12678.571428571428</v>
      </c>
      <c r="G88" s="71">
        <v>4821.4285714285716</v>
      </c>
      <c r="H88" s="71">
        <v>1607.1428571428569</v>
      </c>
      <c r="I88" s="71">
        <v>4107.1428571428569</v>
      </c>
      <c r="J88" s="71">
        <v>1785.7142857142856</v>
      </c>
      <c r="K88" s="71">
        <v>0</v>
      </c>
      <c r="L88" s="71">
        <v>24999.999999999996</v>
      </c>
      <c r="N88" s="71">
        <f t="shared" si="9"/>
        <v>18571.428571428569</v>
      </c>
      <c r="P88" s="71">
        <f t="shared" si="10"/>
        <v>1547.6190476190475</v>
      </c>
      <c r="Q88" s="71">
        <f t="shared" si="10"/>
        <v>1547.6190476190475</v>
      </c>
      <c r="R88" s="71">
        <f t="shared" si="10"/>
        <v>1547.6190476190475</v>
      </c>
      <c r="S88" s="71">
        <f t="shared" si="10"/>
        <v>1547.6190476190475</v>
      </c>
      <c r="T88" s="71">
        <f t="shared" si="10"/>
        <v>1547.6190476190475</v>
      </c>
      <c r="U88" s="71">
        <f t="shared" si="10"/>
        <v>1547.6190476190475</v>
      </c>
      <c r="V88" s="71">
        <f t="shared" si="10"/>
        <v>1547.6190476190475</v>
      </c>
      <c r="W88" s="71">
        <f t="shared" si="10"/>
        <v>1547.6190476190475</v>
      </c>
      <c r="X88" s="71">
        <f t="shared" si="10"/>
        <v>1547.6190476190475</v>
      </c>
      <c r="Y88" s="71">
        <f t="shared" si="10"/>
        <v>1547.6190476190475</v>
      </c>
      <c r="Z88" s="71">
        <f t="shared" si="10"/>
        <v>1547.6190476190475</v>
      </c>
      <c r="AA88" s="71">
        <f t="shared" si="10"/>
        <v>1547.6190476190475</v>
      </c>
      <c r="AB88" s="478">
        <f>SUM(P88:AA88)</f>
        <v>18571.428571428569</v>
      </c>
      <c r="AC88" s="254">
        <f t="shared" si="11"/>
        <v>0</v>
      </c>
      <c r="AD88" t="s">
        <v>454</v>
      </c>
      <c r="AE88" t="str">
        <f t="shared" si="12"/>
        <v>Employee Benefits and Payroll Taxes</v>
      </c>
    </row>
    <row r="89" spans="2:31" x14ac:dyDescent="0.25">
      <c r="B89" s="78"/>
      <c r="C89" s="78"/>
      <c r="D89" s="71" t="s">
        <v>352</v>
      </c>
      <c r="E89" s="71">
        <v>0</v>
      </c>
      <c r="F89" s="71">
        <v>2509.6039260850475</v>
      </c>
      <c r="G89" s="71">
        <v>954.35642259572239</v>
      </c>
      <c r="H89" s="71">
        <v>318.11880753190741</v>
      </c>
      <c r="I89" s="71">
        <v>812.97028591487458</v>
      </c>
      <c r="J89" s="71">
        <v>353.46534170211936</v>
      </c>
      <c r="K89" s="71">
        <v>0</v>
      </c>
      <c r="L89" s="71">
        <v>4948.5147838296707</v>
      </c>
      <c r="N89" s="71">
        <f t="shared" si="9"/>
        <v>3676.0395537020418</v>
      </c>
      <c r="P89" s="71">
        <f t="shared" si="10"/>
        <v>306.33662947517013</v>
      </c>
      <c r="Q89" s="71">
        <f t="shared" si="10"/>
        <v>306.33662947517013</v>
      </c>
      <c r="R89" s="71">
        <f t="shared" si="10"/>
        <v>306.33662947517013</v>
      </c>
      <c r="S89" s="71">
        <f t="shared" si="10"/>
        <v>306.33662947517013</v>
      </c>
      <c r="T89" s="71">
        <f t="shared" si="10"/>
        <v>306.33662947517013</v>
      </c>
      <c r="U89" s="71">
        <f t="shared" si="10"/>
        <v>306.33662947517013</v>
      </c>
      <c r="V89" s="71">
        <f t="shared" si="10"/>
        <v>306.33662947517013</v>
      </c>
      <c r="W89" s="71">
        <f t="shared" si="10"/>
        <v>306.33662947517013</v>
      </c>
      <c r="X89" s="71">
        <f t="shared" si="10"/>
        <v>306.33662947517013</v>
      </c>
      <c r="Y89" s="71">
        <f t="shared" si="10"/>
        <v>306.33662947517013</v>
      </c>
      <c r="Z89" s="71">
        <f t="shared" si="10"/>
        <v>306.33662947517013</v>
      </c>
      <c r="AA89" s="71">
        <f t="shared" si="10"/>
        <v>306.33662947517013</v>
      </c>
      <c r="AB89" s="478">
        <f>SUM(P89:AA89)</f>
        <v>3676.0395537020408</v>
      </c>
      <c r="AC89" s="254">
        <f t="shared" si="11"/>
        <v>0</v>
      </c>
      <c r="AD89" t="s">
        <v>454</v>
      </c>
      <c r="AE89" t="str">
        <f t="shared" si="12"/>
        <v>Employee Benefits and Payroll Taxes</v>
      </c>
    </row>
    <row r="90" spans="2:31" x14ac:dyDescent="0.25">
      <c r="B90" s="78"/>
      <c r="C90" s="78"/>
      <c r="D90" s="71" t="s">
        <v>353</v>
      </c>
      <c r="E90" s="71">
        <v>0</v>
      </c>
      <c r="F90" s="71">
        <v>27605.644113332302</v>
      </c>
      <c r="G90" s="71">
        <v>10497.921000844679</v>
      </c>
      <c r="H90" s="71">
        <v>3499.3070002815593</v>
      </c>
      <c r="I90" s="71">
        <v>8942.6734451639859</v>
      </c>
      <c r="J90" s="71">
        <v>3888.1188892017326</v>
      </c>
      <c r="K90" s="71">
        <v>0</v>
      </c>
      <c r="L90" s="71">
        <v>54433.664448824253</v>
      </c>
      <c r="N90" s="71">
        <f t="shared" si="9"/>
        <v>40436.436447698019</v>
      </c>
      <c r="P90" s="71">
        <f t="shared" si="10"/>
        <v>3369.7030373081684</v>
      </c>
      <c r="Q90" s="71">
        <f t="shared" si="10"/>
        <v>3369.7030373081684</v>
      </c>
      <c r="R90" s="71">
        <f t="shared" si="10"/>
        <v>3369.7030373081684</v>
      </c>
      <c r="S90" s="71">
        <f t="shared" si="10"/>
        <v>3369.7030373081684</v>
      </c>
      <c r="T90" s="71">
        <f t="shared" si="10"/>
        <v>3369.7030373081684</v>
      </c>
      <c r="U90" s="71">
        <f t="shared" si="10"/>
        <v>3369.7030373081684</v>
      </c>
      <c r="V90" s="71">
        <f t="shared" si="10"/>
        <v>3369.7030373081684</v>
      </c>
      <c r="W90" s="71">
        <f t="shared" si="10"/>
        <v>3369.7030373081684</v>
      </c>
      <c r="X90" s="71">
        <f t="shared" si="10"/>
        <v>3369.7030373081684</v>
      </c>
      <c r="Y90" s="71">
        <f t="shared" si="10"/>
        <v>3369.7030373081684</v>
      </c>
      <c r="Z90" s="71">
        <f t="shared" si="10"/>
        <v>3369.7030373081684</v>
      </c>
      <c r="AA90" s="71">
        <f t="shared" si="10"/>
        <v>3369.7030373081684</v>
      </c>
      <c r="AB90" s="478">
        <f>SUM(P90:AA90)</f>
        <v>40436.436447698012</v>
      </c>
      <c r="AC90" s="254">
        <f t="shared" si="11"/>
        <v>0</v>
      </c>
      <c r="AD90" t="s">
        <v>454</v>
      </c>
      <c r="AE90" t="str">
        <f t="shared" si="12"/>
        <v>Employee Benefits and Payroll Taxes</v>
      </c>
    </row>
    <row r="91" spans="2:31" x14ac:dyDescent="0.25">
      <c r="B91" s="78"/>
      <c r="C91" s="78"/>
      <c r="D91" s="71" t="s">
        <v>354</v>
      </c>
      <c r="E91" s="71">
        <v>0</v>
      </c>
      <c r="F91" s="71">
        <v>7381.4884039975241</v>
      </c>
      <c r="G91" s="71">
        <v>2807.0448860272277</v>
      </c>
      <c r="H91" s="71">
        <v>935.68162867574245</v>
      </c>
      <c r="I91" s="71">
        <v>2391.1863843935644</v>
      </c>
      <c r="J91" s="71">
        <v>1039.6462540841583</v>
      </c>
      <c r="K91" s="71">
        <v>0</v>
      </c>
      <c r="L91" s="71">
        <v>14555.047557178217</v>
      </c>
      <c r="N91" s="71">
        <f t="shared" si="9"/>
        <v>10812.321042475247</v>
      </c>
      <c r="P91" s="71">
        <f t="shared" si="10"/>
        <v>901.02675353960387</v>
      </c>
      <c r="Q91" s="71">
        <f t="shared" si="10"/>
        <v>901.02675353960387</v>
      </c>
      <c r="R91" s="71">
        <f t="shared" si="10"/>
        <v>901.02675353960387</v>
      </c>
      <c r="S91" s="71">
        <f t="shared" si="10"/>
        <v>901.02675353960387</v>
      </c>
      <c r="T91" s="71">
        <f t="shared" si="10"/>
        <v>901.02675353960387</v>
      </c>
      <c r="U91" s="71">
        <f t="shared" si="10"/>
        <v>901.02675353960387</v>
      </c>
      <c r="V91" s="71">
        <f t="shared" si="10"/>
        <v>901.02675353960387</v>
      </c>
      <c r="W91" s="71">
        <f t="shared" si="10"/>
        <v>901.02675353960387</v>
      </c>
      <c r="X91" s="71">
        <f t="shared" si="10"/>
        <v>901.02675353960387</v>
      </c>
      <c r="Y91" s="71">
        <f t="shared" si="10"/>
        <v>901.02675353960387</v>
      </c>
      <c r="Z91" s="71">
        <f t="shared" si="10"/>
        <v>901.02675353960387</v>
      </c>
      <c r="AA91" s="71">
        <f t="shared" si="10"/>
        <v>901.02675353960387</v>
      </c>
      <c r="AB91" s="478">
        <f>SUM(P91:AA91)</f>
        <v>10812.321042475247</v>
      </c>
      <c r="AC91" s="254">
        <f t="shared" si="11"/>
        <v>0</v>
      </c>
      <c r="AD91" t="s">
        <v>454</v>
      </c>
      <c r="AE91" t="str">
        <f t="shared" si="12"/>
        <v>Employee Benefits and Payroll Taxes</v>
      </c>
    </row>
    <row r="92" spans="2:31" x14ac:dyDescent="0.25">
      <c r="B92" s="78"/>
      <c r="C92" s="78"/>
      <c r="D92" s="99" t="s">
        <v>355</v>
      </c>
      <c r="E92" s="99">
        <v>0</v>
      </c>
      <c r="F92" s="99">
        <v>50175.307871986304</v>
      </c>
      <c r="G92" s="99">
        <v>19080.750880896201</v>
      </c>
      <c r="H92" s="99">
        <v>6360.2502936320652</v>
      </c>
      <c r="I92" s="99">
        <v>16253.972972615282</v>
      </c>
      <c r="J92" s="99">
        <v>7066.9447707022955</v>
      </c>
      <c r="K92" s="99">
        <v>0</v>
      </c>
      <c r="L92" s="99">
        <v>98937.226789832144</v>
      </c>
      <c r="N92" s="99">
        <f t="shared" si="9"/>
        <v>73496.225615303876</v>
      </c>
      <c r="P92" s="99">
        <f t="shared" si="10"/>
        <v>6124.6854679419894</v>
      </c>
      <c r="Q92" s="99">
        <f t="shared" si="10"/>
        <v>6124.6854679419894</v>
      </c>
      <c r="R92" s="99">
        <f t="shared" si="10"/>
        <v>6124.6854679419894</v>
      </c>
      <c r="S92" s="99">
        <f t="shared" si="10"/>
        <v>6124.6854679419894</v>
      </c>
      <c r="T92" s="99">
        <f t="shared" si="10"/>
        <v>6124.6854679419894</v>
      </c>
      <c r="U92" s="99">
        <f t="shared" si="10"/>
        <v>6124.6854679419894</v>
      </c>
      <c r="V92" s="99">
        <f t="shared" si="10"/>
        <v>6124.6854679419894</v>
      </c>
      <c r="W92" s="99">
        <f t="shared" si="10"/>
        <v>6124.6854679419894</v>
      </c>
      <c r="X92" s="99">
        <f t="shared" si="10"/>
        <v>6124.6854679419894</v>
      </c>
      <c r="Y92" s="99">
        <f t="shared" si="10"/>
        <v>6124.6854679419894</v>
      </c>
      <c r="Z92" s="99">
        <f t="shared" si="10"/>
        <v>6124.6854679419894</v>
      </c>
      <c r="AA92" s="99">
        <f t="shared" si="10"/>
        <v>6124.6854679419894</v>
      </c>
      <c r="AB92" s="479">
        <f>SUM(P92:AA92)</f>
        <v>73496.225615303891</v>
      </c>
      <c r="AC92" s="254">
        <f t="shared" si="11"/>
        <v>0</v>
      </c>
      <c r="AD92" t="s">
        <v>442</v>
      </c>
      <c r="AE92" t="str">
        <f t="shared" si="12"/>
        <v/>
      </c>
    </row>
    <row r="93" spans="2:31" x14ac:dyDescent="0.25">
      <c r="B93" s="78"/>
      <c r="C93" s="78" t="s">
        <v>18</v>
      </c>
      <c r="D93" s="71"/>
      <c r="E93" s="71"/>
      <c r="F93" s="71"/>
      <c r="G93" s="71"/>
      <c r="H93" s="71"/>
      <c r="I93" s="71"/>
      <c r="J93" s="71"/>
      <c r="K93" s="71"/>
      <c r="L93" s="71"/>
      <c r="N93" s="71">
        <f t="shared" si="9"/>
        <v>0</v>
      </c>
      <c r="P93" s="71">
        <f t="shared" ref="P93:AA108" si="13">$N93/12</f>
        <v>0</v>
      </c>
      <c r="Q93" s="71">
        <f t="shared" si="13"/>
        <v>0</v>
      </c>
      <c r="R93" s="71">
        <f t="shared" si="13"/>
        <v>0</v>
      </c>
      <c r="S93" s="71">
        <f t="shared" si="13"/>
        <v>0</v>
      </c>
      <c r="T93" s="71">
        <f t="shared" si="13"/>
        <v>0</v>
      </c>
      <c r="U93" s="71">
        <f t="shared" si="13"/>
        <v>0</v>
      </c>
      <c r="V93" s="71">
        <f t="shared" si="13"/>
        <v>0</v>
      </c>
      <c r="W93" s="71">
        <f t="shared" si="13"/>
        <v>0</v>
      </c>
      <c r="X93" s="71">
        <f t="shared" si="13"/>
        <v>0</v>
      </c>
      <c r="Y93" s="71">
        <f t="shared" si="13"/>
        <v>0</v>
      </c>
      <c r="Z93" s="71">
        <f t="shared" si="13"/>
        <v>0</v>
      </c>
      <c r="AA93" s="71">
        <f t="shared" si="13"/>
        <v>0</v>
      </c>
      <c r="AB93" s="478">
        <f>SUM(P93:AA93)</f>
        <v>0</v>
      </c>
      <c r="AC93" s="254">
        <f t="shared" si="11"/>
        <v>0</v>
      </c>
      <c r="AD93" t="s">
        <v>442</v>
      </c>
      <c r="AE93" t="str">
        <f t="shared" si="12"/>
        <v/>
      </c>
    </row>
    <row r="94" spans="2:31" x14ac:dyDescent="0.25">
      <c r="B94" s="78"/>
      <c r="C94" s="78"/>
      <c r="D94" s="71" t="s">
        <v>356</v>
      </c>
      <c r="E94" s="71">
        <v>0</v>
      </c>
      <c r="F94" s="71">
        <v>230662.80000000002</v>
      </c>
      <c r="G94" s="71">
        <v>0</v>
      </c>
      <c r="H94" s="71">
        <v>160009.98240000001</v>
      </c>
      <c r="I94" s="71">
        <v>0</v>
      </c>
      <c r="J94" s="71">
        <v>0</v>
      </c>
      <c r="K94" s="71">
        <v>0</v>
      </c>
      <c r="L94" s="71">
        <v>390672.78240000003</v>
      </c>
      <c r="N94" s="71">
        <f t="shared" si="9"/>
        <v>230662.80000000002</v>
      </c>
      <c r="P94" s="71">
        <f t="shared" si="13"/>
        <v>19221.900000000001</v>
      </c>
      <c r="Q94" s="71">
        <f t="shared" si="13"/>
        <v>19221.900000000001</v>
      </c>
      <c r="R94" s="71">
        <f t="shared" si="13"/>
        <v>19221.900000000001</v>
      </c>
      <c r="S94" s="71">
        <f t="shared" si="13"/>
        <v>19221.900000000001</v>
      </c>
      <c r="T94" s="71">
        <f t="shared" si="13"/>
        <v>19221.900000000001</v>
      </c>
      <c r="U94" s="71">
        <f t="shared" si="13"/>
        <v>19221.900000000001</v>
      </c>
      <c r="V94" s="71">
        <f t="shared" si="13"/>
        <v>19221.900000000001</v>
      </c>
      <c r="W94" s="71">
        <f t="shared" si="13"/>
        <v>19221.900000000001</v>
      </c>
      <c r="X94" s="71">
        <f t="shared" si="13"/>
        <v>19221.900000000001</v>
      </c>
      <c r="Y94" s="71">
        <f t="shared" si="13"/>
        <v>19221.900000000001</v>
      </c>
      <c r="Z94" s="71">
        <f t="shared" si="13"/>
        <v>19221.900000000001</v>
      </c>
      <c r="AA94" s="71">
        <f t="shared" si="13"/>
        <v>19221.900000000001</v>
      </c>
      <c r="AB94" s="478">
        <f>SUM(P94:AA94)</f>
        <v>230662.79999999996</v>
      </c>
      <c r="AC94" s="254">
        <f t="shared" si="11"/>
        <v>0</v>
      </c>
      <c r="AD94" t="s">
        <v>457</v>
      </c>
      <c r="AE94" t="str">
        <f t="shared" si="12"/>
        <v>Rent</v>
      </c>
    </row>
    <row r="95" spans="2:31" x14ac:dyDescent="0.25">
      <c r="B95" s="78"/>
      <c r="C95" s="78"/>
      <c r="D95" s="99" t="s">
        <v>357</v>
      </c>
      <c r="E95" s="99">
        <v>0</v>
      </c>
      <c r="F95" s="99">
        <v>230662.80000000002</v>
      </c>
      <c r="G95" s="99">
        <v>0</v>
      </c>
      <c r="H95" s="99">
        <v>160009.98240000001</v>
      </c>
      <c r="I95" s="99">
        <v>0</v>
      </c>
      <c r="J95" s="99">
        <v>0</v>
      </c>
      <c r="K95" s="99">
        <v>0</v>
      </c>
      <c r="L95" s="99">
        <v>390672.78240000003</v>
      </c>
      <c r="N95" s="99">
        <f t="shared" si="9"/>
        <v>230662.80000000002</v>
      </c>
      <c r="P95" s="99">
        <f t="shared" si="13"/>
        <v>19221.900000000001</v>
      </c>
      <c r="Q95" s="99">
        <f t="shared" si="13"/>
        <v>19221.900000000001</v>
      </c>
      <c r="R95" s="99">
        <f t="shared" si="13"/>
        <v>19221.900000000001</v>
      </c>
      <c r="S95" s="99">
        <f t="shared" si="13"/>
        <v>19221.900000000001</v>
      </c>
      <c r="T95" s="99">
        <f t="shared" si="13"/>
        <v>19221.900000000001</v>
      </c>
      <c r="U95" s="99">
        <f t="shared" si="13"/>
        <v>19221.900000000001</v>
      </c>
      <c r="V95" s="99">
        <f t="shared" si="13"/>
        <v>19221.900000000001</v>
      </c>
      <c r="W95" s="99">
        <f t="shared" si="13"/>
        <v>19221.900000000001</v>
      </c>
      <c r="X95" s="99">
        <f t="shared" si="13"/>
        <v>19221.900000000001</v>
      </c>
      <c r="Y95" s="99">
        <f t="shared" si="13"/>
        <v>19221.900000000001</v>
      </c>
      <c r="Z95" s="99">
        <f t="shared" si="13"/>
        <v>19221.900000000001</v>
      </c>
      <c r="AA95" s="99">
        <f t="shared" si="13"/>
        <v>19221.900000000001</v>
      </c>
      <c r="AB95" s="479">
        <f>SUM(P95:AA95)</f>
        <v>230662.79999999996</v>
      </c>
      <c r="AC95" s="254">
        <f t="shared" si="11"/>
        <v>0</v>
      </c>
      <c r="AD95" t="s">
        <v>442</v>
      </c>
      <c r="AE95" t="str">
        <f t="shared" si="12"/>
        <v/>
      </c>
    </row>
    <row r="96" spans="2:31" x14ac:dyDescent="0.25">
      <c r="B96" s="78"/>
      <c r="C96" s="78" t="s">
        <v>358</v>
      </c>
      <c r="D96" s="71"/>
      <c r="E96" s="71"/>
      <c r="F96" s="71"/>
      <c r="G96" s="71"/>
      <c r="H96" s="71"/>
      <c r="I96" s="71"/>
      <c r="J96" s="71"/>
      <c r="K96" s="71"/>
      <c r="L96" s="71"/>
      <c r="N96" s="71">
        <f t="shared" si="9"/>
        <v>0</v>
      </c>
      <c r="P96" s="71">
        <f t="shared" si="13"/>
        <v>0</v>
      </c>
      <c r="Q96" s="71">
        <f t="shared" si="13"/>
        <v>0</v>
      </c>
      <c r="R96" s="71">
        <f t="shared" si="13"/>
        <v>0</v>
      </c>
      <c r="S96" s="71">
        <f t="shared" si="13"/>
        <v>0</v>
      </c>
      <c r="T96" s="71">
        <f t="shared" si="13"/>
        <v>0</v>
      </c>
      <c r="U96" s="71">
        <f t="shared" si="13"/>
        <v>0</v>
      </c>
      <c r="V96" s="71">
        <f t="shared" si="13"/>
        <v>0</v>
      </c>
      <c r="W96" s="71">
        <f t="shared" si="13"/>
        <v>0</v>
      </c>
      <c r="X96" s="71">
        <f t="shared" si="13"/>
        <v>0</v>
      </c>
      <c r="Y96" s="71">
        <f t="shared" si="13"/>
        <v>0</v>
      </c>
      <c r="Z96" s="71">
        <f t="shared" si="13"/>
        <v>0</v>
      </c>
      <c r="AA96" s="71">
        <f t="shared" si="13"/>
        <v>0</v>
      </c>
      <c r="AB96" s="478">
        <f>SUM(P96:AA96)</f>
        <v>0</v>
      </c>
      <c r="AC96" s="254">
        <f t="shared" si="11"/>
        <v>0</v>
      </c>
      <c r="AD96" t="s">
        <v>442</v>
      </c>
      <c r="AE96" t="str">
        <f t="shared" si="12"/>
        <v/>
      </c>
    </row>
    <row r="97" spans="2:31" x14ac:dyDescent="0.25">
      <c r="B97" s="78"/>
      <c r="C97" s="78"/>
      <c r="D97" s="71" t="s">
        <v>359</v>
      </c>
      <c r="E97" s="71">
        <v>0</v>
      </c>
      <c r="F97" s="71">
        <v>33359.9228</v>
      </c>
      <c r="G97" s="71">
        <v>0</v>
      </c>
      <c r="H97" s="71">
        <v>510</v>
      </c>
      <c r="I97" s="71">
        <v>369486.83999999997</v>
      </c>
      <c r="J97" s="71">
        <v>0</v>
      </c>
      <c r="K97" s="71">
        <v>0</v>
      </c>
      <c r="L97" s="71">
        <v>403356.76279999997</v>
      </c>
      <c r="N97" s="71">
        <f t="shared" si="9"/>
        <v>402846.76279999997</v>
      </c>
      <c r="P97" s="71">
        <f t="shared" si="13"/>
        <v>33570.563566666664</v>
      </c>
      <c r="Q97" s="71">
        <f t="shared" si="13"/>
        <v>33570.563566666664</v>
      </c>
      <c r="R97" s="71">
        <f t="shared" si="13"/>
        <v>33570.563566666664</v>
      </c>
      <c r="S97" s="71">
        <f t="shared" si="13"/>
        <v>33570.563566666664</v>
      </c>
      <c r="T97" s="71">
        <f t="shared" si="13"/>
        <v>33570.563566666664</v>
      </c>
      <c r="U97" s="71">
        <f t="shared" si="13"/>
        <v>33570.563566666664</v>
      </c>
      <c r="V97" s="71">
        <f t="shared" si="13"/>
        <v>33570.563566666664</v>
      </c>
      <c r="W97" s="71">
        <f t="shared" si="13"/>
        <v>33570.563566666664</v>
      </c>
      <c r="X97" s="71">
        <f t="shared" si="13"/>
        <v>33570.563566666664</v>
      </c>
      <c r="Y97" s="71">
        <f t="shared" si="13"/>
        <v>33570.563566666664</v>
      </c>
      <c r="Z97" s="71">
        <f t="shared" si="13"/>
        <v>33570.563566666664</v>
      </c>
      <c r="AA97" s="71">
        <f t="shared" si="13"/>
        <v>33570.563566666664</v>
      </c>
      <c r="AB97" s="478">
        <f>SUM(P97:AA97)</f>
        <v>402846.76280000008</v>
      </c>
      <c r="AC97" s="254">
        <f t="shared" si="11"/>
        <v>0</v>
      </c>
      <c r="AD97" t="s">
        <v>458</v>
      </c>
      <c r="AE97" t="str">
        <f t="shared" si="12"/>
        <v>Other Occupancy Expenses</v>
      </c>
    </row>
    <row r="98" spans="2:31" x14ac:dyDescent="0.25">
      <c r="B98" s="78"/>
      <c r="C98" s="78"/>
      <c r="D98" s="71" t="s">
        <v>360</v>
      </c>
      <c r="E98" s="71">
        <v>0</v>
      </c>
      <c r="F98" s="71">
        <v>60748.571921428571</v>
      </c>
      <c r="G98" s="71">
        <v>0</v>
      </c>
      <c r="H98" s="71">
        <v>0</v>
      </c>
      <c r="I98" s="71">
        <v>625233.75469999993</v>
      </c>
      <c r="J98" s="71">
        <v>12527.038200000001</v>
      </c>
      <c r="K98" s="71">
        <v>0</v>
      </c>
      <c r="L98" s="71">
        <v>698509.36482142843</v>
      </c>
      <c r="N98" s="71">
        <f t="shared" si="9"/>
        <v>698509.36482142843</v>
      </c>
      <c r="P98" s="71">
        <f t="shared" si="13"/>
        <v>58209.113735119034</v>
      </c>
      <c r="Q98" s="71">
        <f t="shared" si="13"/>
        <v>58209.113735119034</v>
      </c>
      <c r="R98" s="71">
        <f t="shared" si="13"/>
        <v>58209.113735119034</v>
      </c>
      <c r="S98" s="71">
        <f t="shared" si="13"/>
        <v>58209.113735119034</v>
      </c>
      <c r="T98" s="71">
        <f t="shared" si="13"/>
        <v>58209.113735119034</v>
      </c>
      <c r="U98" s="71">
        <f t="shared" si="13"/>
        <v>58209.113735119034</v>
      </c>
      <c r="V98" s="71">
        <f t="shared" si="13"/>
        <v>58209.113735119034</v>
      </c>
      <c r="W98" s="71">
        <f t="shared" si="13"/>
        <v>58209.113735119034</v>
      </c>
      <c r="X98" s="71">
        <f t="shared" si="13"/>
        <v>58209.113735119034</v>
      </c>
      <c r="Y98" s="71">
        <f t="shared" si="13"/>
        <v>58209.113735119034</v>
      </c>
      <c r="Z98" s="71">
        <f t="shared" si="13"/>
        <v>58209.113735119034</v>
      </c>
      <c r="AA98" s="71">
        <f t="shared" si="13"/>
        <v>58209.113735119034</v>
      </c>
      <c r="AB98" s="478">
        <f>SUM(P98:AA98)</f>
        <v>698509.36482142843</v>
      </c>
      <c r="AC98" s="254">
        <f t="shared" si="11"/>
        <v>0</v>
      </c>
      <c r="AD98" t="s">
        <v>459</v>
      </c>
      <c r="AE98" t="str">
        <f t="shared" si="12"/>
        <v>Contracted Building Services</v>
      </c>
    </row>
    <row r="99" spans="2:31" x14ac:dyDescent="0.25">
      <c r="B99" s="78"/>
      <c r="C99" s="78"/>
      <c r="D99" s="71" t="s">
        <v>361</v>
      </c>
      <c r="E99" s="71">
        <v>0</v>
      </c>
      <c r="F99" s="71">
        <v>0</v>
      </c>
      <c r="G99" s="71">
        <v>0</v>
      </c>
      <c r="H99" s="71">
        <v>0</v>
      </c>
      <c r="I99" s="71">
        <v>150000</v>
      </c>
      <c r="J99" s="71">
        <v>0</v>
      </c>
      <c r="K99" s="71">
        <v>0</v>
      </c>
      <c r="L99" s="71">
        <v>150000</v>
      </c>
      <c r="N99" s="71">
        <f t="shared" si="9"/>
        <v>150000</v>
      </c>
      <c r="P99" s="71">
        <f t="shared" si="13"/>
        <v>12500</v>
      </c>
      <c r="Q99" s="71">
        <f t="shared" si="13"/>
        <v>12500</v>
      </c>
      <c r="R99" s="71">
        <f t="shared" si="13"/>
        <v>12500</v>
      </c>
      <c r="S99" s="71">
        <f t="shared" si="13"/>
        <v>12500</v>
      </c>
      <c r="T99" s="71">
        <f t="shared" si="13"/>
        <v>12500</v>
      </c>
      <c r="U99" s="71">
        <f t="shared" si="13"/>
        <v>12500</v>
      </c>
      <c r="V99" s="71">
        <f t="shared" si="13"/>
        <v>12500</v>
      </c>
      <c r="W99" s="71">
        <f t="shared" si="13"/>
        <v>12500</v>
      </c>
      <c r="X99" s="71">
        <f t="shared" si="13"/>
        <v>12500</v>
      </c>
      <c r="Y99" s="71">
        <f t="shared" si="13"/>
        <v>12500</v>
      </c>
      <c r="Z99" s="71">
        <f t="shared" si="13"/>
        <v>12500</v>
      </c>
      <c r="AA99" s="71">
        <f t="shared" si="13"/>
        <v>12500</v>
      </c>
      <c r="AB99" s="478">
        <f>SUM(P99:AA99)</f>
        <v>150000</v>
      </c>
      <c r="AC99" s="254">
        <f t="shared" si="11"/>
        <v>0</v>
      </c>
      <c r="AD99" t="s">
        <v>460</v>
      </c>
      <c r="AE99" t="str">
        <f t="shared" si="12"/>
        <v>Building Maintenance and Repairs</v>
      </c>
    </row>
    <row r="100" spans="2:31" x14ac:dyDescent="0.25">
      <c r="B100" s="78"/>
      <c r="C100" s="78"/>
      <c r="D100" s="71" t="s">
        <v>362</v>
      </c>
      <c r="E100" s="71">
        <v>0</v>
      </c>
      <c r="F100" s="71">
        <v>0</v>
      </c>
      <c r="G100" s="71">
        <v>0</v>
      </c>
      <c r="H100" s="71">
        <v>0</v>
      </c>
      <c r="I100" s="71">
        <v>1050.5591601562501</v>
      </c>
      <c r="J100" s="71">
        <v>0</v>
      </c>
      <c r="K100" s="71">
        <v>0</v>
      </c>
      <c r="L100" s="71">
        <v>1050.5591601562501</v>
      </c>
      <c r="N100" s="71">
        <f t="shared" si="9"/>
        <v>1050.5591601562501</v>
      </c>
      <c r="P100" s="71">
        <f t="shared" si="13"/>
        <v>87.546596679687511</v>
      </c>
      <c r="Q100" s="71">
        <f t="shared" si="13"/>
        <v>87.546596679687511</v>
      </c>
      <c r="R100" s="71">
        <f t="shared" si="13"/>
        <v>87.546596679687511</v>
      </c>
      <c r="S100" s="71">
        <f t="shared" si="13"/>
        <v>87.546596679687511</v>
      </c>
      <c r="T100" s="71">
        <f t="shared" si="13"/>
        <v>87.546596679687511</v>
      </c>
      <c r="U100" s="71">
        <f t="shared" si="13"/>
        <v>87.546596679687511</v>
      </c>
      <c r="V100" s="71">
        <f t="shared" si="13"/>
        <v>87.546596679687511</v>
      </c>
      <c r="W100" s="71">
        <f t="shared" si="13"/>
        <v>87.546596679687511</v>
      </c>
      <c r="X100" s="71">
        <f t="shared" si="13"/>
        <v>87.546596679687511</v>
      </c>
      <c r="Y100" s="71">
        <f t="shared" si="13"/>
        <v>87.546596679687511</v>
      </c>
      <c r="Z100" s="71">
        <f t="shared" si="13"/>
        <v>87.546596679687511</v>
      </c>
      <c r="AA100" s="71">
        <f t="shared" si="13"/>
        <v>87.546596679687511</v>
      </c>
      <c r="AB100" s="478">
        <f>SUM(P100:AA100)</f>
        <v>1050.5591601562498</v>
      </c>
      <c r="AC100" s="254">
        <f t="shared" si="11"/>
        <v>0</v>
      </c>
      <c r="AD100" t="s">
        <v>460</v>
      </c>
      <c r="AE100" t="str">
        <f t="shared" si="12"/>
        <v>Building Maintenance and Repairs</v>
      </c>
    </row>
    <row r="101" spans="2:31" x14ac:dyDescent="0.25">
      <c r="B101" s="78"/>
      <c r="C101" s="78"/>
      <c r="D101" s="99" t="s">
        <v>363</v>
      </c>
      <c r="E101" s="99">
        <v>0</v>
      </c>
      <c r="F101" s="99">
        <v>94108.494721428578</v>
      </c>
      <c r="G101" s="99">
        <v>0</v>
      </c>
      <c r="H101" s="99">
        <v>510</v>
      </c>
      <c r="I101" s="99">
        <v>1145771.153860156</v>
      </c>
      <c r="J101" s="99">
        <v>12527.038200000001</v>
      </c>
      <c r="K101" s="99">
        <v>0</v>
      </c>
      <c r="L101" s="99">
        <v>1252916.6867815845</v>
      </c>
      <c r="N101" s="99">
        <f t="shared" si="9"/>
        <v>1252406.6867815845</v>
      </c>
      <c r="P101" s="99">
        <f t="shared" si="13"/>
        <v>104367.22389846538</v>
      </c>
      <c r="Q101" s="99">
        <f t="shared" si="13"/>
        <v>104367.22389846538</v>
      </c>
      <c r="R101" s="99">
        <f t="shared" si="13"/>
        <v>104367.22389846538</v>
      </c>
      <c r="S101" s="99">
        <f t="shared" si="13"/>
        <v>104367.22389846538</v>
      </c>
      <c r="T101" s="99">
        <f t="shared" si="13"/>
        <v>104367.22389846538</v>
      </c>
      <c r="U101" s="99">
        <f t="shared" si="13"/>
        <v>104367.22389846538</v>
      </c>
      <c r="V101" s="99">
        <f t="shared" si="13"/>
        <v>104367.22389846538</v>
      </c>
      <c r="W101" s="99">
        <f t="shared" si="13"/>
        <v>104367.22389846538</v>
      </c>
      <c r="X101" s="99">
        <f t="shared" si="13"/>
        <v>104367.22389846538</v>
      </c>
      <c r="Y101" s="99">
        <f t="shared" si="13"/>
        <v>104367.22389846538</v>
      </c>
      <c r="Z101" s="99">
        <f t="shared" si="13"/>
        <v>104367.22389846538</v>
      </c>
      <c r="AA101" s="99">
        <f t="shared" si="13"/>
        <v>104367.22389846538</v>
      </c>
      <c r="AB101" s="479">
        <f>SUM(P101:AA101)</f>
        <v>1252406.6867815845</v>
      </c>
      <c r="AC101" s="254">
        <f t="shared" si="11"/>
        <v>0</v>
      </c>
      <c r="AD101" t="s">
        <v>442</v>
      </c>
      <c r="AE101" t="str">
        <f t="shared" si="12"/>
        <v/>
      </c>
    </row>
    <row r="102" spans="2:31" x14ac:dyDescent="0.25">
      <c r="B102" s="78"/>
      <c r="C102" s="78" t="s">
        <v>14</v>
      </c>
      <c r="D102" s="71"/>
      <c r="E102" s="71"/>
      <c r="F102" s="71"/>
      <c r="G102" s="71"/>
      <c r="H102" s="71"/>
      <c r="I102" s="71"/>
      <c r="J102" s="71"/>
      <c r="K102" s="71"/>
      <c r="L102" s="71"/>
      <c r="N102" s="71">
        <f t="shared" si="9"/>
        <v>0</v>
      </c>
      <c r="P102" s="71">
        <f t="shared" si="13"/>
        <v>0</v>
      </c>
      <c r="Q102" s="71">
        <f t="shared" si="13"/>
        <v>0</v>
      </c>
      <c r="R102" s="71">
        <f t="shared" si="13"/>
        <v>0</v>
      </c>
      <c r="S102" s="71">
        <f t="shared" si="13"/>
        <v>0</v>
      </c>
      <c r="T102" s="71">
        <f t="shared" si="13"/>
        <v>0</v>
      </c>
      <c r="U102" s="71">
        <f t="shared" si="13"/>
        <v>0</v>
      </c>
      <c r="V102" s="71">
        <f t="shared" si="13"/>
        <v>0</v>
      </c>
      <c r="W102" s="71">
        <f t="shared" si="13"/>
        <v>0</v>
      </c>
      <c r="X102" s="71">
        <f t="shared" si="13"/>
        <v>0</v>
      </c>
      <c r="Y102" s="71">
        <f t="shared" si="13"/>
        <v>0</v>
      </c>
      <c r="Z102" s="71">
        <f t="shared" si="13"/>
        <v>0</v>
      </c>
      <c r="AA102" s="71">
        <f t="shared" si="13"/>
        <v>0</v>
      </c>
      <c r="AB102" s="478">
        <f>SUM(P102:AA102)</f>
        <v>0</v>
      </c>
      <c r="AC102" s="254">
        <f t="shared" si="11"/>
        <v>0</v>
      </c>
      <c r="AD102" t="s">
        <v>442</v>
      </c>
      <c r="AE102" t="str">
        <f t="shared" si="12"/>
        <v/>
      </c>
    </row>
    <row r="103" spans="2:31" x14ac:dyDescent="0.25">
      <c r="B103" s="78"/>
      <c r="C103" s="78"/>
      <c r="D103" s="71" t="s">
        <v>364</v>
      </c>
      <c r="E103" s="71">
        <v>0</v>
      </c>
      <c r="F103" s="71">
        <v>100000</v>
      </c>
      <c r="G103" s="71">
        <v>20000</v>
      </c>
      <c r="H103" s="71">
        <v>0</v>
      </c>
      <c r="I103" s="71">
        <v>30000</v>
      </c>
      <c r="J103" s="71">
        <v>29000</v>
      </c>
      <c r="K103" s="71">
        <v>0</v>
      </c>
      <c r="L103" s="71">
        <v>179000</v>
      </c>
      <c r="N103" s="71">
        <f t="shared" si="9"/>
        <v>159000</v>
      </c>
      <c r="P103" s="71">
        <f t="shared" si="13"/>
        <v>13250</v>
      </c>
      <c r="Q103" s="71">
        <f t="shared" si="13"/>
        <v>13250</v>
      </c>
      <c r="R103" s="71">
        <f t="shared" si="13"/>
        <v>13250</v>
      </c>
      <c r="S103" s="71">
        <f t="shared" si="13"/>
        <v>13250</v>
      </c>
      <c r="T103" s="71">
        <f t="shared" si="13"/>
        <v>13250</v>
      </c>
      <c r="U103" s="71">
        <f t="shared" si="13"/>
        <v>13250</v>
      </c>
      <c r="V103" s="71">
        <f t="shared" si="13"/>
        <v>13250</v>
      </c>
      <c r="W103" s="71">
        <f t="shared" si="13"/>
        <v>13250</v>
      </c>
      <c r="X103" s="71">
        <f t="shared" si="13"/>
        <v>13250</v>
      </c>
      <c r="Y103" s="71">
        <f t="shared" si="13"/>
        <v>13250</v>
      </c>
      <c r="Z103" s="71">
        <f t="shared" si="13"/>
        <v>13250</v>
      </c>
      <c r="AA103" s="71">
        <f t="shared" si="13"/>
        <v>13250</v>
      </c>
      <c r="AB103" s="478">
        <f>SUM(P103:AA103)</f>
        <v>159000</v>
      </c>
      <c r="AC103" s="254">
        <f t="shared" si="11"/>
        <v>0</v>
      </c>
      <c r="AD103" t="s">
        <v>461</v>
      </c>
      <c r="AE103" t="str">
        <f t="shared" si="12"/>
        <v>Educational Supplies and Textbooks</v>
      </c>
    </row>
    <row r="104" spans="2:31" x14ac:dyDescent="0.25">
      <c r="B104" s="78"/>
      <c r="C104" s="78"/>
      <c r="D104" s="71" t="s">
        <v>365</v>
      </c>
      <c r="E104" s="71">
        <v>0</v>
      </c>
      <c r="F104" s="71">
        <v>24918.6</v>
      </c>
      <c r="G104" s="71">
        <v>1716.1194</v>
      </c>
      <c r="H104" s="71">
        <v>0</v>
      </c>
      <c r="I104" s="71">
        <v>35700</v>
      </c>
      <c r="J104" s="71">
        <v>22079.450400000002</v>
      </c>
      <c r="K104" s="71">
        <v>0</v>
      </c>
      <c r="L104" s="71">
        <v>84414.169800000003</v>
      </c>
      <c r="N104" s="71">
        <f t="shared" si="9"/>
        <v>82698.050400000007</v>
      </c>
      <c r="P104" s="71">
        <f t="shared" si="13"/>
        <v>6891.5042000000003</v>
      </c>
      <c r="Q104" s="71">
        <f t="shared" si="13"/>
        <v>6891.5042000000003</v>
      </c>
      <c r="R104" s="71">
        <f t="shared" si="13"/>
        <v>6891.5042000000003</v>
      </c>
      <c r="S104" s="71">
        <f t="shared" si="13"/>
        <v>6891.5042000000003</v>
      </c>
      <c r="T104" s="71">
        <f t="shared" si="13"/>
        <v>6891.5042000000003</v>
      </c>
      <c r="U104" s="71">
        <f t="shared" si="13"/>
        <v>6891.5042000000003</v>
      </c>
      <c r="V104" s="71">
        <f t="shared" si="13"/>
        <v>6891.5042000000003</v>
      </c>
      <c r="W104" s="71">
        <f t="shared" si="13"/>
        <v>6891.5042000000003</v>
      </c>
      <c r="X104" s="71">
        <f t="shared" si="13"/>
        <v>6891.5042000000003</v>
      </c>
      <c r="Y104" s="71">
        <f t="shared" si="13"/>
        <v>6891.5042000000003</v>
      </c>
      <c r="Z104" s="71">
        <f t="shared" si="13"/>
        <v>6891.5042000000003</v>
      </c>
      <c r="AA104" s="71">
        <f t="shared" si="13"/>
        <v>6891.5042000000003</v>
      </c>
      <c r="AB104" s="478">
        <f>SUM(P104:AA104)</f>
        <v>82698.050400000007</v>
      </c>
      <c r="AC104" s="254">
        <f t="shared" si="11"/>
        <v>0</v>
      </c>
      <c r="AD104" t="s">
        <v>462</v>
      </c>
      <c r="AE104" t="str">
        <f t="shared" si="12"/>
        <v>Student Assessment Materials/Program Evaluation</v>
      </c>
    </row>
    <row r="105" spans="2:31" x14ac:dyDescent="0.25">
      <c r="B105" s="78"/>
      <c r="C105" s="78"/>
      <c r="D105" s="71" t="s">
        <v>366</v>
      </c>
      <c r="E105" s="71">
        <v>0</v>
      </c>
      <c r="F105" s="71">
        <v>13330.269173076924</v>
      </c>
      <c r="G105" s="71">
        <v>3613.0745999999999</v>
      </c>
      <c r="H105" s="71">
        <v>0</v>
      </c>
      <c r="I105" s="71">
        <v>0</v>
      </c>
      <c r="J105" s="71">
        <v>5611.961538461539</v>
      </c>
      <c r="K105" s="71">
        <v>0</v>
      </c>
      <c r="L105" s="71">
        <v>22555.305311538461</v>
      </c>
      <c r="N105" s="71">
        <f t="shared" si="9"/>
        <v>18942.230711538461</v>
      </c>
      <c r="P105" s="71">
        <f t="shared" si="13"/>
        <v>1578.5192259615385</v>
      </c>
      <c r="Q105" s="71">
        <f t="shared" si="13"/>
        <v>1578.5192259615385</v>
      </c>
      <c r="R105" s="71">
        <f t="shared" si="13"/>
        <v>1578.5192259615385</v>
      </c>
      <c r="S105" s="71">
        <f t="shared" si="13"/>
        <v>1578.5192259615385</v>
      </c>
      <c r="T105" s="71">
        <f t="shared" si="13"/>
        <v>1578.5192259615385</v>
      </c>
      <c r="U105" s="71">
        <f t="shared" si="13"/>
        <v>1578.5192259615385</v>
      </c>
      <c r="V105" s="71">
        <f t="shared" si="13"/>
        <v>1578.5192259615385</v>
      </c>
      <c r="W105" s="71">
        <f t="shared" si="13"/>
        <v>1578.5192259615385</v>
      </c>
      <c r="X105" s="71">
        <f t="shared" si="13"/>
        <v>1578.5192259615385</v>
      </c>
      <c r="Y105" s="71">
        <f t="shared" si="13"/>
        <v>1578.5192259615385</v>
      </c>
      <c r="Z105" s="71">
        <f t="shared" si="13"/>
        <v>1578.5192259615385</v>
      </c>
      <c r="AA105" s="71">
        <f t="shared" si="13"/>
        <v>1578.5192259615385</v>
      </c>
      <c r="AB105" s="478">
        <f>SUM(P105:AA105)</f>
        <v>18942.230711538461</v>
      </c>
      <c r="AC105" s="254">
        <f t="shared" si="11"/>
        <v>0</v>
      </c>
      <c r="AD105" t="s">
        <v>461</v>
      </c>
      <c r="AE105" t="str">
        <f t="shared" si="12"/>
        <v>Educational Supplies and Textbooks</v>
      </c>
    </row>
    <row r="106" spans="2:31" x14ac:dyDescent="0.25">
      <c r="B106" s="78"/>
      <c r="C106" s="78"/>
      <c r="D106" s="71" t="s">
        <v>367</v>
      </c>
      <c r="E106" s="71">
        <v>0</v>
      </c>
      <c r="F106" s="71">
        <v>6473.0678564345808</v>
      </c>
      <c r="G106" s="71">
        <v>0</v>
      </c>
      <c r="H106" s="71">
        <v>0</v>
      </c>
      <c r="I106" s="71">
        <v>0</v>
      </c>
      <c r="J106" s="71">
        <v>0</v>
      </c>
      <c r="K106" s="71">
        <v>0</v>
      </c>
      <c r="L106" s="71">
        <v>6473.0678564345808</v>
      </c>
      <c r="N106" s="71">
        <f t="shared" si="9"/>
        <v>6473.0678564345808</v>
      </c>
      <c r="P106" s="71">
        <f t="shared" si="13"/>
        <v>539.4223213695484</v>
      </c>
      <c r="Q106" s="71">
        <f t="shared" si="13"/>
        <v>539.4223213695484</v>
      </c>
      <c r="R106" s="71">
        <f t="shared" si="13"/>
        <v>539.4223213695484</v>
      </c>
      <c r="S106" s="71">
        <f t="shared" si="13"/>
        <v>539.4223213695484</v>
      </c>
      <c r="T106" s="71">
        <f t="shared" si="13"/>
        <v>539.4223213695484</v>
      </c>
      <c r="U106" s="71">
        <f t="shared" si="13"/>
        <v>539.4223213695484</v>
      </c>
      <c r="V106" s="71">
        <f t="shared" si="13"/>
        <v>539.4223213695484</v>
      </c>
      <c r="W106" s="71">
        <f t="shared" si="13"/>
        <v>539.4223213695484</v>
      </c>
      <c r="X106" s="71">
        <f t="shared" si="13"/>
        <v>539.4223213695484</v>
      </c>
      <c r="Y106" s="71">
        <f t="shared" si="13"/>
        <v>539.4223213695484</v>
      </c>
      <c r="Z106" s="71">
        <f t="shared" si="13"/>
        <v>539.4223213695484</v>
      </c>
      <c r="AA106" s="71">
        <f t="shared" si="13"/>
        <v>539.4223213695484</v>
      </c>
      <c r="AB106" s="478">
        <f>SUM(P106:AA106)</f>
        <v>6473.0678564345826</v>
      </c>
      <c r="AC106" s="254">
        <f t="shared" si="11"/>
        <v>0</v>
      </c>
      <c r="AD106" t="s">
        <v>463</v>
      </c>
      <c r="AE106" t="str">
        <f t="shared" si="12"/>
        <v>Other Direct Student Expense</v>
      </c>
    </row>
    <row r="107" spans="2:31" x14ac:dyDescent="0.25">
      <c r="B107" s="78"/>
      <c r="C107" s="78"/>
      <c r="D107" s="71" t="s">
        <v>368</v>
      </c>
      <c r="E107" s="71">
        <v>0</v>
      </c>
      <c r="F107" s="71">
        <v>0</v>
      </c>
      <c r="G107" s="71">
        <v>16159.35</v>
      </c>
      <c r="H107" s="71">
        <v>0</v>
      </c>
      <c r="I107" s="71">
        <v>0</v>
      </c>
      <c r="J107" s="71">
        <v>215901.4008</v>
      </c>
      <c r="K107" s="71">
        <v>0</v>
      </c>
      <c r="L107" s="71">
        <v>232060.75080000001</v>
      </c>
      <c r="N107" s="71">
        <f t="shared" si="9"/>
        <v>215901.4008</v>
      </c>
      <c r="P107" s="71">
        <f t="shared" si="13"/>
        <v>17991.7834</v>
      </c>
      <c r="Q107" s="71">
        <f t="shared" si="13"/>
        <v>17991.7834</v>
      </c>
      <c r="R107" s="71">
        <f t="shared" si="13"/>
        <v>17991.7834</v>
      </c>
      <c r="S107" s="71">
        <f t="shared" si="13"/>
        <v>17991.7834</v>
      </c>
      <c r="T107" s="71">
        <f t="shared" si="13"/>
        <v>17991.7834</v>
      </c>
      <c r="U107" s="71">
        <f t="shared" si="13"/>
        <v>17991.7834</v>
      </c>
      <c r="V107" s="71">
        <f t="shared" si="13"/>
        <v>17991.7834</v>
      </c>
      <c r="W107" s="71">
        <f t="shared" si="13"/>
        <v>17991.7834</v>
      </c>
      <c r="X107" s="71">
        <f t="shared" si="13"/>
        <v>17991.7834</v>
      </c>
      <c r="Y107" s="71">
        <f t="shared" si="13"/>
        <v>17991.7834</v>
      </c>
      <c r="Z107" s="71">
        <f t="shared" si="13"/>
        <v>17991.7834</v>
      </c>
      <c r="AA107" s="71">
        <f t="shared" si="13"/>
        <v>17991.7834</v>
      </c>
      <c r="AB107" s="478">
        <f>SUM(P107:AA107)</f>
        <v>215901.40080000006</v>
      </c>
      <c r="AC107" s="254">
        <f t="shared" si="11"/>
        <v>0</v>
      </c>
      <c r="AD107" t="s">
        <v>456</v>
      </c>
      <c r="AE107" t="str">
        <f t="shared" si="12"/>
        <v>Contracted Student Services</v>
      </c>
    </row>
    <row r="108" spans="2:31" x14ac:dyDescent="0.25">
      <c r="B108" s="78"/>
      <c r="C108" s="78"/>
      <c r="D108" s="71" t="s">
        <v>369</v>
      </c>
      <c r="E108" s="71">
        <v>0</v>
      </c>
      <c r="F108" s="71">
        <v>56878.958700000003</v>
      </c>
      <c r="G108" s="71">
        <v>8542.5</v>
      </c>
      <c r="H108" s="71">
        <v>0</v>
      </c>
      <c r="I108" s="71">
        <v>0</v>
      </c>
      <c r="J108" s="71">
        <v>0</v>
      </c>
      <c r="K108" s="71">
        <v>0</v>
      </c>
      <c r="L108" s="71">
        <v>65421.458700000003</v>
      </c>
      <c r="N108" s="71">
        <f t="shared" si="9"/>
        <v>56878.958700000003</v>
      </c>
      <c r="P108" s="71">
        <f t="shared" si="13"/>
        <v>4739.9132250000002</v>
      </c>
      <c r="Q108" s="71">
        <f t="shared" si="13"/>
        <v>4739.9132250000002</v>
      </c>
      <c r="R108" s="71">
        <f t="shared" si="13"/>
        <v>4739.9132250000002</v>
      </c>
      <c r="S108" s="71">
        <f t="shared" si="13"/>
        <v>4739.9132250000002</v>
      </c>
      <c r="T108" s="71">
        <f t="shared" si="13"/>
        <v>4739.9132250000002</v>
      </c>
      <c r="U108" s="71">
        <f t="shared" si="13"/>
        <v>4739.9132250000002</v>
      </c>
      <c r="V108" s="71">
        <f t="shared" si="13"/>
        <v>4739.9132250000002</v>
      </c>
      <c r="W108" s="71">
        <f t="shared" si="13"/>
        <v>4739.9132250000002</v>
      </c>
      <c r="X108" s="71">
        <f t="shared" si="13"/>
        <v>4739.9132250000002</v>
      </c>
      <c r="Y108" s="71">
        <f t="shared" si="13"/>
        <v>4739.9132250000002</v>
      </c>
      <c r="Z108" s="71">
        <f t="shared" si="13"/>
        <v>4739.9132250000002</v>
      </c>
      <c r="AA108" s="71">
        <f t="shared" si="13"/>
        <v>4739.9132250000002</v>
      </c>
      <c r="AB108" s="478">
        <f>SUM(P108:AA108)</f>
        <v>56878.958699999988</v>
      </c>
      <c r="AC108" s="254">
        <f t="shared" si="11"/>
        <v>0</v>
      </c>
      <c r="AD108" t="s">
        <v>456</v>
      </c>
      <c r="AE108" t="str">
        <f t="shared" si="12"/>
        <v>Contracted Student Services</v>
      </c>
    </row>
    <row r="109" spans="2:31" x14ac:dyDescent="0.25">
      <c r="B109" s="78"/>
      <c r="C109" s="78"/>
      <c r="D109" s="71" t="s">
        <v>370</v>
      </c>
      <c r="E109" s="71">
        <v>0</v>
      </c>
      <c r="F109" s="71">
        <v>99249.733679000667</v>
      </c>
      <c r="G109" s="71">
        <v>0</v>
      </c>
      <c r="H109" s="71">
        <v>0</v>
      </c>
      <c r="I109" s="71">
        <v>0</v>
      </c>
      <c r="J109" s="71">
        <v>0</v>
      </c>
      <c r="K109" s="71">
        <v>0</v>
      </c>
      <c r="L109" s="71">
        <v>99249.733679000667</v>
      </c>
      <c r="N109" s="71">
        <f t="shared" si="9"/>
        <v>99249.733679000667</v>
      </c>
      <c r="P109" s="71">
        <f t="shared" ref="P109:AA124" si="14">$N109/12</f>
        <v>8270.8111399167228</v>
      </c>
      <c r="Q109" s="71">
        <f t="shared" si="14"/>
        <v>8270.8111399167228</v>
      </c>
      <c r="R109" s="71">
        <f t="shared" si="14"/>
        <v>8270.8111399167228</v>
      </c>
      <c r="S109" s="71">
        <f t="shared" si="14"/>
        <v>8270.8111399167228</v>
      </c>
      <c r="T109" s="71">
        <f t="shared" si="14"/>
        <v>8270.8111399167228</v>
      </c>
      <c r="U109" s="71">
        <f t="shared" si="14"/>
        <v>8270.8111399167228</v>
      </c>
      <c r="V109" s="71">
        <f t="shared" si="14"/>
        <v>8270.8111399167228</v>
      </c>
      <c r="W109" s="71">
        <f t="shared" si="14"/>
        <v>8270.8111399167228</v>
      </c>
      <c r="X109" s="71">
        <f t="shared" si="14"/>
        <v>8270.8111399167228</v>
      </c>
      <c r="Y109" s="71">
        <f t="shared" si="14"/>
        <v>8270.8111399167228</v>
      </c>
      <c r="Z109" s="71">
        <f t="shared" si="14"/>
        <v>8270.8111399167228</v>
      </c>
      <c r="AA109" s="71">
        <f t="shared" si="14"/>
        <v>8270.8111399167228</v>
      </c>
      <c r="AB109" s="478">
        <f>SUM(P109:AA109)</f>
        <v>99249.733679000681</v>
      </c>
      <c r="AC109" s="254">
        <f t="shared" si="11"/>
        <v>0</v>
      </c>
      <c r="AD109" t="s">
        <v>464</v>
      </c>
      <c r="AE109" t="str">
        <f t="shared" si="12"/>
        <v>Food Service</v>
      </c>
    </row>
    <row r="110" spans="2:31" x14ac:dyDescent="0.25">
      <c r="B110" s="78"/>
      <c r="C110" s="78"/>
      <c r="D110" s="71" t="s">
        <v>371</v>
      </c>
      <c r="E110" s="71">
        <v>0</v>
      </c>
      <c r="F110" s="71">
        <v>35812.092561984886</v>
      </c>
      <c r="G110" s="71">
        <v>1020</v>
      </c>
      <c r="H110" s="71">
        <v>0</v>
      </c>
      <c r="I110" s="71">
        <v>0</v>
      </c>
      <c r="J110" s="71">
        <v>29843.410468320741</v>
      </c>
      <c r="K110" s="71">
        <v>0</v>
      </c>
      <c r="L110" s="71">
        <v>66675.503030305626</v>
      </c>
      <c r="N110" s="71">
        <f t="shared" si="9"/>
        <v>65655.503030305626</v>
      </c>
      <c r="P110" s="71">
        <f t="shared" si="14"/>
        <v>5471.2919191921355</v>
      </c>
      <c r="Q110" s="71">
        <f t="shared" si="14"/>
        <v>5471.2919191921355</v>
      </c>
      <c r="R110" s="71">
        <f t="shared" si="14"/>
        <v>5471.2919191921355</v>
      </c>
      <c r="S110" s="71">
        <f t="shared" si="14"/>
        <v>5471.2919191921355</v>
      </c>
      <c r="T110" s="71">
        <f t="shared" si="14"/>
        <v>5471.2919191921355</v>
      </c>
      <c r="U110" s="71">
        <f t="shared" si="14"/>
        <v>5471.2919191921355</v>
      </c>
      <c r="V110" s="71">
        <f t="shared" si="14"/>
        <v>5471.2919191921355</v>
      </c>
      <c r="W110" s="71">
        <f t="shared" si="14"/>
        <v>5471.2919191921355</v>
      </c>
      <c r="X110" s="71">
        <f t="shared" si="14"/>
        <v>5471.2919191921355</v>
      </c>
      <c r="Y110" s="71">
        <f t="shared" si="14"/>
        <v>5471.2919191921355</v>
      </c>
      <c r="Z110" s="71">
        <f t="shared" si="14"/>
        <v>5471.2919191921355</v>
      </c>
      <c r="AA110" s="71">
        <f t="shared" si="14"/>
        <v>5471.2919191921355</v>
      </c>
      <c r="AB110" s="478">
        <f>SUM(P110:AA110)</f>
        <v>65655.503030305641</v>
      </c>
      <c r="AC110" s="254">
        <f t="shared" si="11"/>
        <v>0</v>
      </c>
      <c r="AD110" t="s">
        <v>463</v>
      </c>
      <c r="AE110" t="str">
        <f t="shared" si="12"/>
        <v>Other Direct Student Expense</v>
      </c>
    </row>
    <row r="111" spans="2:31" x14ac:dyDescent="0.25">
      <c r="B111" s="78"/>
      <c r="C111" s="78"/>
      <c r="D111" s="71" t="s">
        <v>372</v>
      </c>
      <c r="E111" s="71">
        <v>0</v>
      </c>
      <c r="F111" s="71">
        <v>15300.00019921875</v>
      </c>
      <c r="G111" s="71">
        <v>0</v>
      </c>
      <c r="H111" s="71">
        <v>0</v>
      </c>
      <c r="I111" s="71">
        <v>0</v>
      </c>
      <c r="J111" s="71">
        <v>0</v>
      </c>
      <c r="K111" s="71">
        <v>0</v>
      </c>
      <c r="L111" s="71">
        <v>15300.00019921875</v>
      </c>
      <c r="N111" s="71">
        <f t="shared" si="9"/>
        <v>15300.00019921875</v>
      </c>
      <c r="P111" s="71">
        <f t="shared" si="14"/>
        <v>1275.0000166015625</v>
      </c>
      <c r="Q111" s="71">
        <f t="shared" si="14"/>
        <v>1275.0000166015625</v>
      </c>
      <c r="R111" s="71">
        <f t="shared" si="14"/>
        <v>1275.0000166015625</v>
      </c>
      <c r="S111" s="71">
        <f t="shared" si="14"/>
        <v>1275.0000166015625</v>
      </c>
      <c r="T111" s="71">
        <f t="shared" si="14"/>
        <v>1275.0000166015625</v>
      </c>
      <c r="U111" s="71">
        <f t="shared" si="14"/>
        <v>1275.0000166015625</v>
      </c>
      <c r="V111" s="71">
        <f t="shared" si="14"/>
        <v>1275.0000166015625</v>
      </c>
      <c r="W111" s="71">
        <f t="shared" si="14"/>
        <v>1275.0000166015625</v>
      </c>
      <c r="X111" s="71">
        <f t="shared" si="14"/>
        <v>1275.0000166015625</v>
      </c>
      <c r="Y111" s="71">
        <f t="shared" si="14"/>
        <v>1275.0000166015625</v>
      </c>
      <c r="Z111" s="71">
        <f t="shared" si="14"/>
        <v>1275.0000166015625</v>
      </c>
      <c r="AA111" s="71">
        <f t="shared" si="14"/>
        <v>1275.0000166015625</v>
      </c>
      <c r="AB111" s="478">
        <f>SUM(P111:AA111)</f>
        <v>15300.000199218754</v>
      </c>
      <c r="AC111" s="254">
        <f t="shared" si="11"/>
        <v>0</v>
      </c>
      <c r="AD111" t="s">
        <v>463</v>
      </c>
      <c r="AE111" t="str">
        <f t="shared" si="12"/>
        <v>Other Direct Student Expense</v>
      </c>
    </row>
    <row r="112" spans="2:31" x14ac:dyDescent="0.25">
      <c r="B112" s="78"/>
      <c r="C112" s="78"/>
      <c r="D112" s="71" t="s">
        <v>373</v>
      </c>
      <c r="E112" s="71">
        <v>0</v>
      </c>
      <c r="F112" s="71">
        <v>40000</v>
      </c>
      <c r="G112" s="71">
        <v>0</v>
      </c>
      <c r="H112" s="71">
        <v>0</v>
      </c>
      <c r="I112" s="71">
        <v>0</v>
      </c>
      <c r="J112" s="71">
        <v>125000</v>
      </c>
      <c r="K112" s="71">
        <v>0</v>
      </c>
      <c r="L112" s="71">
        <v>165000</v>
      </c>
      <c r="N112" s="71">
        <f t="shared" si="9"/>
        <v>165000</v>
      </c>
      <c r="P112" s="71">
        <f t="shared" si="14"/>
        <v>13750</v>
      </c>
      <c r="Q112" s="71">
        <f t="shared" si="14"/>
        <v>13750</v>
      </c>
      <c r="R112" s="71">
        <f t="shared" si="14"/>
        <v>13750</v>
      </c>
      <c r="S112" s="71">
        <f t="shared" si="14"/>
        <v>13750</v>
      </c>
      <c r="T112" s="71">
        <f t="shared" si="14"/>
        <v>13750</v>
      </c>
      <c r="U112" s="71">
        <f t="shared" si="14"/>
        <v>13750</v>
      </c>
      <c r="V112" s="71">
        <f t="shared" si="14"/>
        <v>13750</v>
      </c>
      <c r="W112" s="71">
        <f t="shared" si="14"/>
        <v>13750</v>
      </c>
      <c r="X112" s="71">
        <f t="shared" si="14"/>
        <v>13750</v>
      </c>
      <c r="Y112" s="71">
        <f t="shared" si="14"/>
        <v>13750</v>
      </c>
      <c r="Z112" s="71">
        <f t="shared" si="14"/>
        <v>13750</v>
      </c>
      <c r="AA112" s="71">
        <f t="shared" si="14"/>
        <v>13750</v>
      </c>
      <c r="AB112" s="478">
        <f>SUM(P112:AA112)</f>
        <v>165000</v>
      </c>
      <c r="AC112" s="254">
        <f t="shared" si="11"/>
        <v>0</v>
      </c>
      <c r="AD112" t="s">
        <v>463</v>
      </c>
      <c r="AE112" t="str">
        <f t="shared" si="12"/>
        <v>Other Direct Student Expense</v>
      </c>
    </row>
    <row r="113" spans="2:31" x14ac:dyDescent="0.25">
      <c r="B113" s="78"/>
      <c r="C113" s="78"/>
      <c r="D113" s="71" t="s">
        <v>374</v>
      </c>
      <c r="E113" s="71">
        <v>0</v>
      </c>
      <c r="F113" s="71">
        <v>38957.795894409828</v>
      </c>
      <c r="G113" s="71">
        <v>19753.248622517662</v>
      </c>
      <c r="H113" s="71">
        <v>0</v>
      </c>
      <c r="I113" s="71">
        <v>12620.131064386283</v>
      </c>
      <c r="J113" s="71">
        <v>5487.0135062549052</v>
      </c>
      <c r="K113" s="71">
        <v>0</v>
      </c>
      <c r="L113" s="71">
        <v>76818.18908756868</v>
      </c>
      <c r="N113" s="71">
        <f t="shared" si="9"/>
        <v>57064.940465051011</v>
      </c>
      <c r="P113" s="71">
        <f t="shared" si="14"/>
        <v>4755.4117054209173</v>
      </c>
      <c r="Q113" s="71">
        <f t="shared" si="14"/>
        <v>4755.4117054209173</v>
      </c>
      <c r="R113" s="71">
        <f t="shared" si="14"/>
        <v>4755.4117054209173</v>
      </c>
      <c r="S113" s="71">
        <f t="shared" si="14"/>
        <v>4755.4117054209173</v>
      </c>
      <c r="T113" s="71">
        <f t="shared" si="14"/>
        <v>4755.4117054209173</v>
      </c>
      <c r="U113" s="71">
        <f t="shared" si="14"/>
        <v>4755.4117054209173</v>
      </c>
      <c r="V113" s="71">
        <f t="shared" si="14"/>
        <v>4755.4117054209173</v>
      </c>
      <c r="W113" s="71">
        <f t="shared" si="14"/>
        <v>4755.4117054209173</v>
      </c>
      <c r="X113" s="71">
        <f t="shared" si="14"/>
        <v>4755.4117054209173</v>
      </c>
      <c r="Y113" s="71">
        <f t="shared" si="14"/>
        <v>4755.4117054209173</v>
      </c>
      <c r="Z113" s="71">
        <f t="shared" si="14"/>
        <v>4755.4117054209173</v>
      </c>
      <c r="AA113" s="71">
        <f t="shared" si="14"/>
        <v>4755.4117054209173</v>
      </c>
      <c r="AB113" s="478">
        <f>SUM(P113:AA113)</f>
        <v>57064.940465051019</v>
      </c>
      <c r="AC113" s="254">
        <f t="shared" si="11"/>
        <v>0</v>
      </c>
      <c r="AD113" t="s">
        <v>463</v>
      </c>
      <c r="AE113" t="str">
        <f t="shared" si="12"/>
        <v>Other Direct Student Expense</v>
      </c>
    </row>
    <row r="114" spans="2:31" x14ac:dyDescent="0.25">
      <c r="B114" s="78"/>
      <c r="C114" s="78"/>
      <c r="D114" s="71" t="s">
        <v>375</v>
      </c>
      <c r="E114" s="71">
        <v>0</v>
      </c>
      <c r="F114" s="71">
        <v>18736.028724184867</v>
      </c>
      <c r="G114" s="71">
        <v>9499.9582263472566</v>
      </c>
      <c r="H114" s="71">
        <v>0</v>
      </c>
      <c r="I114" s="71">
        <v>6069.4177557218582</v>
      </c>
      <c r="J114" s="71">
        <v>2638.8772850964601</v>
      </c>
      <c r="K114" s="71">
        <v>0</v>
      </c>
      <c r="L114" s="71">
        <v>36944.281991350443</v>
      </c>
      <c r="N114" s="71">
        <f t="shared" si="9"/>
        <v>27444.323765003184</v>
      </c>
      <c r="P114" s="71">
        <f t="shared" si="14"/>
        <v>2287.026980416932</v>
      </c>
      <c r="Q114" s="71">
        <f t="shared" si="14"/>
        <v>2287.026980416932</v>
      </c>
      <c r="R114" s="71">
        <f t="shared" si="14"/>
        <v>2287.026980416932</v>
      </c>
      <c r="S114" s="71">
        <f t="shared" si="14"/>
        <v>2287.026980416932</v>
      </c>
      <c r="T114" s="71">
        <f t="shared" si="14"/>
        <v>2287.026980416932</v>
      </c>
      <c r="U114" s="71">
        <f t="shared" si="14"/>
        <v>2287.026980416932</v>
      </c>
      <c r="V114" s="71">
        <f t="shared" si="14"/>
        <v>2287.026980416932</v>
      </c>
      <c r="W114" s="71">
        <f t="shared" si="14"/>
        <v>2287.026980416932</v>
      </c>
      <c r="X114" s="71">
        <f t="shared" si="14"/>
        <v>2287.026980416932</v>
      </c>
      <c r="Y114" s="71">
        <f t="shared" si="14"/>
        <v>2287.026980416932</v>
      </c>
      <c r="Z114" s="71">
        <f t="shared" si="14"/>
        <v>2287.026980416932</v>
      </c>
      <c r="AA114" s="71">
        <f t="shared" si="14"/>
        <v>2287.026980416932</v>
      </c>
      <c r="AB114" s="478">
        <f>SUM(P114:AA114)</f>
        <v>27444.323765003192</v>
      </c>
      <c r="AC114" s="254">
        <f t="shared" si="11"/>
        <v>0</v>
      </c>
      <c r="AD114" t="s">
        <v>463</v>
      </c>
      <c r="AE114" t="str">
        <f t="shared" si="12"/>
        <v>Other Direct Student Expense</v>
      </c>
    </row>
    <row r="115" spans="2:31" x14ac:dyDescent="0.25">
      <c r="B115" s="78"/>
      <c r="C115" s="78"/>
      <c r="D115" s="71" t="s">
        <v>376</v>
      </c>
      <c r="E115" s="71">
        <v>0</v>
      </c>
      <c r="F115" s="71">
        <v>13870.878958329757</v>
      </c>
      <c r="G115" s="71">
        <v>0</v>
      </c>
      <c r="H115" s="71">
        <v>0</v>
      </c>
      <c r="I115" s="71">
        <v>0</v>
      </c>
      <c r="J115" s="71">
        <v>0</v>
      </c>
      <c r="K115" s="71">
        <v>0</v>
      </c>
      <c r="L115" s="71">
        <v>13870.878958329757</v>
      </c>
      <c r="N115" s="71">
        <f t="shared" si="9"/>
        <v>13870.878958329757</v>
      </c>
      <c r="P115" s="71">
        <f t="shared" si="14"/>
        <v>1155.9065798608131</v>
      </c>
      <c r="Q115" s="71">
        <f t="shared" si="14"/>
        <v>1155.9065798608131</v>
      </c>
      <c r="R115" s="71">
        <f t="shared" si="14"/>
        <v>1155.9065798608131</v>
      </c>
      <c r="S115" s="71">
        <f t="shared" si="14"/>
        <v>1155.9065798608131</v>
      </c>
      <c r="T115" s="71">
        <f t="shared" si="14"/>
        <v>1155.9065798608131</v>
      </c>
      <c r="U115" s="71">
        <f t="shared" si="14"/>
        <v>1155.9065798608131</v>
      </c>
      <c r="V115" s="71">
        <f t="shared" si="14"/>
        <v>1155.9065798608131</v>
      </c>
      <c r="W115" s="71">
        <f t="shared" si="14"/>
        <v>1155.9065798608131</v>
      </c>
      <c r="X115" s="71">
        <f t="shared" si="14"/>
        <v>1155.9065798608131</v>
      </c>
      <c r="Y115" s="71">
        <f t="shared" si="14"/>
        <v>1155.9065798608131</v>
      </c>
      <c r="Z115" s="71">
        <f t="shared" si="14"/>
        <v>1155.9065798608131</v>
      </c>
      <c r="AA115" s="71">
        <f t="shared" si="14"/>
        <v>1155.9065798608131</v>
      </c>
      <c r="AB115" s="478">
        <f>SUM(P115:AA115)</f>
        <v>13870.87895832976</v>
      </c>
      <c r="AC115" s="254">
        <f t="shared" si="11"/>
        <v>0</v>
      </c>
      <c r="AD115" t="s">
        <v>463</v>
      </c>
      <c r="AE115" t="str">
        <f t="shared" si="12"/>
        <v>Other Direct Student Expense</v>
      </c>
    </row>
    <row r="116" spans="2:31" x14ac:dyDescent="0.25">
      <c r="B116" s="78"/>
      <c r="C116" s="78"/>
      <c r="D116" s="71" t="s">
        <v>377</v>
      </c>
      <c r="E116" s="71">
        <v>0</v>
      </c>
      <c r="F116" s="71">
        <v>0</v>
      </c>
      <c r="G116" s="71">
        <v>13870.87908475704</v>
      </c>
      <c r="H116" s="71">
        <v>0</v>
      </c>
      <c r="I116" s="71">
        <v>0</v>
      </c>
      <c r="J116" s="71">
        <v>0</v>
      </c>
      <c r="K116" s="71">
        <v>0</v>
      </c>
      <c r="L116" s="71">
        <v>13870.87908475704</v>
      </c>
      <c r="N116" s="71">
        <f t="shared" si="9"/>
        <v>0</v>
      </c>
      <c r="P116" s="71">
        <f t="shared" si="14"/>
        <v>0</v>
      </c>
      <c r="Q116" s="71">
        <f t="shared" si="14"/>
        <v>0</v>
      </c>
      <c r="R116" s="71">
        <f t="shared" si="14"/>
        <v>0</v>
      </c>
      <c r="S116" s="71">
        <f t="shared" si="14"/>
        <v>0</v>
      </c>
      <c r="T116" s="71">
        <f t="shared" si="14"/>
        <v>0</v>
      </c>
      <c r="U116" s="71">
        <f t="shared" si="14"/>
        <v>0</v>
      </c>
      <c r="V116" s="71">
        <f t="shared" si="14"/>
        <v>0</v>
      </c>
      <c r="W116" s="71">
        <f t="shared" si="14"/>
        <v>0</v>
      </c>
      <c r="X116" s="71">
        <f t="shared" si="14"/>
        <v>0</v>
      </c>
      <c r="Y116" s="71">
        <f t="shared" si="14"/>
        <v>0</v>
      </c>
      <c r="Z116" s="71">
        <f t="shared" si="14"/>
        <v>0</v>
      </c>
      <c r="AA116" s="71">
        <f t="shared" si="14"/>
        <v>0</v>
      </c>
      <c r="AB116" s="478">
        <f>SUM(P116:AA116)</f>
        <v>0</v>
      </c>
      <c r="AC116" s="254">
        <f t="shared" si="11"/>
        <v>0</v>
      </c>
      <c r="AD116" t="s">
        <v>463</v>
      </c>
      <c r="AE116" t="str">
        <f t="shared" si="12"/>
        <v>Other Direct Student Expense</v>
      </c>
    </row>
    <row r="117" spans="2:31" x14ac:dyDescent="0.25">
      <c r="B117" s="78"/>
      <c r="C117" s="78"/>
      <c r="D117" s="99" t="s">
        <v>378</v>
      </c>
      <c r="E117" s="99">
        <v>0</v>
      </c>
      <c r="F117" s="99">
        <v>463527.42574664019</v>
      </c>
      <c r="G117" s="99">
        <v>94175.129933621953</v>
      </c>
      <c r="H117" s="99">
        <v>0</v>
      </c>
      <c r="I117" s="99">
        <v>84389.548820108146</v>
      </c>
      <c r="J117" s="99">
        <v>435562.11399813357</v>
      </c>
      <c r="K117" s="99">
        <v>0</v>
      </c>
      <c r="L117" s="99">
        <v>1077654.218498504</v>
      </c>
      <c r="N117" s="99">
        <f t="shared" si="9"/>
        <v>983479.08856488194</v>
      </c>
      <c r="P117" s="99">
        <f t="shared" si="14"/>
        <v>81956.590713740166</v>
      </c>
      <c r="Q117" s="99">
        <f t="shared" si="14"/>
        <v>81956.590713740166</v>
      </c>
      <c r="R117" s="99">
        <f t="shared" si="14"/>
        <v>81956.590713740166</v>
      </c>
      <c r="S117" s="99">
        <f t="shared" si="14"/>
        <v>81956.590713740166</v>
      </c>
      <c r="T117" s="99">
        <f t="shared" si="14"/>
        <v>81956.590713740166</v>
      </c>
      <c r="U117" s="99">
        <f t="shared" si="14"/>
        <v>81956.590713740166</v>
      </c>
      <c r="V117" s="99">
        <f t="shared" si="14"/>
        <v>81956.590713740166</v>
      </c>
      <c r="W117" s="99">
        <f t="shared" si="14"/>
        <v>81956.590713740166</v>
      </c>
      <c r="X117" s="99">
        <f t="shared" si="14"/>
        <v>81956.590713740166</v>
      </c>
      <c r="Y117" s="99">
        <f t="shared" si="14"/>
        <v>81956.590713740166</v>
      </c>
      <c r="Z117" s="99">
        <f t="shared" si="14"/>
        <v>81956.590713740166</v>
      </c>
      <c r="AA117" s="99">
        <f t="shared" si="14"/>
        <v>81956.590713740166</v>
      </c>
      <c r="AB117" s="479">
        <f>SUM(P117:AA117)</f>
        <v>983479.08856488217</v>
      </c>
      <c r="AC117" s="254">
        <f t="shared" si="11"/>
        <v>0</v>
      </c>
      <c r="AD117" t="s">
        <v>442</v>
      </c>
      <c r="AE117" t="str">
        <f t="shared" si="12"/>
        <v/>
      </c>
    </row>
    <row r="118" spans="2:31" x14ac:dyDescent="0.25">
      <c r="B118" s="78"/>
      <c r="C118" s="78" t="s">
        <v>379</v>
      </c>
      <c r="D118" s="71"/>
      <c r="E118" s="71"/>
      <c r="F118" s="71"/>
      <c r="G118" s="71"/>
      <c r="H118" s="71"/>
      <c r="I118" s="71"/>
      <c r="J118" s="71"/>
      <c r="K118" s="71"/>
      <c r="L118" s="71"/>
      <c r="N118" s="71">
        <f t="shared" si="9"/>
        <v>0</v>
      </c>
      <c r="P118" s="71">
        <f t="shared" si="14"/>
        <v>0</v>
      </c>
      <c r="Q118" s="71">
        <f t="shared" si="14"/>
        <v>0</v>
      </c>
      <c r="R118" s="71">
        <f t="shared" si="14"/>
        <v>0</v>
      </c>
      <c r="S118" s="71">
        <f t="shared" si="14"/>
        <v>0</v>
      </c>
      <c r="T118" s="71">
        <f t="shared" si="14"/>
        <v>0</v>
      </c>
      <c r="U118" s="71">
        <f t="shared" si="14"/>
        <v>0</v>
      </c>
      <c r="V118" s="71">
        <f t="shared" si="14"/>
        <v>0</v>
      </c>
      <c r="W118" s="71">
        <f t="shared" si="14"/>
        <v>0</v>
      </c>
      <c r="X118" s="71">
        <f t="shared" si="14"/>
        <v>0</v>
      </c>
      <c r="Y118" s="71">
        <f t="shared" si="14"/>
        <v>0</v>
      </c>
      <c r="Z118" s="71">
        <f t="shared" si="14"/>
        <v>0</v>
      </c>
      <c r="AA118" s="71">
        <f t="shared" si="14"/>
        <v>0</v>
      </c>
      <c r="AB118" s="478">
        <f>SUM(P118:AA118)</f>
        <v>0</v>
      </c>
      <c r="AC118" s="254">
        <f t="shared" si="11"/>
        <v>0</v>
      </c>
      <c r="AD118" t="s">
        <v>442</v>
      </c>
      <c r="AE118" t="str">
        <f t="shared" si="12"/>
        <v/>
      </c>
    </row>
    <row r="119" spans="2:31" x14ac:dyDescent="0.25">
      <c r="B119" s="78"/>
      <c r="C119" s="78"/>
      <c r="D119" s="71" t="s">
        <v>380</v>
      </c>
      <c r="E119" s="71">
        <v>0</v>
      </c>
      <c r="F119" s="71">
        <v>45781.947039271763</v>
      </c>
      <c r="G119" s="71">
        <v>17410.036198032925</v>
      </c>
      <c r="H119" s="71">
        <v>5803.3453993443072</v>
      </c>
      <c r="I119" s="71">
        <v>14830.771576102121</v>
      </c>
      <c r="J119" s="71">
        <v>6448.1615548270083</v>
      </c>
      <c r="K119" s="71">
        <v>0</v>
      </c>
      <c r="L119" s="71">
        <v>90274.261767578122</v>
      </c>
      <c r="N119" s="71">
        <f t="shared" si="9"/>
        <v>67060.880170200893</v>
      </c>
      <c r="P119" s="71">
        <f t="shared" si="14"/>
        <v>5588.4066808500747</v>
      </c>
      <c r="Q119" s="71">
        <f t="shared" si="14"/>
        <v>5588.4066808500747</v>
      </c>
      <c r="R119" s="71">
        <f t="shared" si="14"/>
        <v>5588.4066808500747</v>
      </c>
      <c r="S119" s="71">
        <f t="shared" si="14"/>
        <v>5588.4066808500747</v>
      </c>
      <c r="T119" s="71">
        <f t="shared" si="14"/>
        <v>5588.4066808500747</v>
      </c>
      <c r="U119" s="71">
        <f t="shared" si="14"/>
        <v>5588.4066808500747</v>
      </c>
      <c r="V119" s="71">
        <f t="shared" si="14"/>
        <v>5588.4066808500747</v>
      </c>
      <c r="W119" s="71">
        <f t="shared" si="14"/>
        <v>5588.4066808500747</v>
      </c>
      <c r="X119" s="71">
        <f t="shared" si="14"/>
        <v>5588.4066808500747</v>
      </c>
      <c r="Y119" s="71">
        <f t="shared" si="14"/>
        <v>5588.4066808500747</v>
      </c>
      <c r="Z119" s="71">
        <f t="shared" si="14"/>
        <v>5588.4066808500747</v>
      </c>
      <c r="AA119" s="71">
        <f t="shared" si="14"/>
        <v>5588.4066808500747</v>
      </c>
      <c r="AB119" s="478">
        <f>SUM(P119:AA119)</f>
        <v>67060.880170200879</v>
      </c>
      <c r="AC119" s="254">
        <f t="shared" si="11"/>
        <v>0</v>
      </c>
      <c r="AD119" t="s">
        <v>465</v>
      </c>
      <c r="AE119" t="str">
        <f t="shared" si="12"/>
        <v>Office Supplies and Materials</v>
      </c>
    </row>
    <row r="120" spans="2:31" x14ac:dyDescent="0.25">
      <c r="B120" s="78"/>
      <c r="C120" s="78"/>
      <c r="D120" s="71" t="s">
        <v>381</v>
      </c>
      <c r="E120" s="71">
        <v>0</v>
      </c>
      <c r="F120" s="71">
        <v>12197.790872419084</v>
      </c>
      <c r="G120" s="71">
        <v>4638.5965289481028</v>
      </c>
      <c r="H120" s="71">
        <v>1546.1988429827009</v>
      </c>
      <c r="I120" s="71">
        <v>3951.3970431780135</v>
      </c>
      <c r="J120" s="71">
        <v>1717.9987144252232</v>
      </c>
      <c r="K120" s="71">
        <v>0</v>
      </c>
      <c r="L120" s="71">
        <v>24051.982001953125</v>
      </c>
      <c r="N120" s="71">
        <f t="shared" si="9"/>
        <v>17867.186630022319</v>
      </c>
      <c r="P120" s="71">
        <f t="shared" si="14"/>
        <v>1488.9322191685267</v>
      </c>
      <c r="Q120" s="71">
        <f t="shared" si="14"/>
        <v>1488.9322191685267</v>
      </c>
      <c r="R120" s="71">
        <f t="shared" si="14"/>
        <v>1488.9322191685267</v>
      </c>
      <c r="S120" s="71">
        <f t="shared" si="14"/>
        <v>1488.9322191685267</v>
      </c>
      <c r="T120" s="71">
        <f t="shared" si="14"/>
        <v>1488.9322191685267</v>
      </c>
      <c r="U120" s="71">
        <f t="shared" si="14"/>
        <v>1488.9322191685267</v>
      </c>
      <c r="V120" s="71">
        <f t="shared" si="14"/>
        <v>1488.9322191685267</v>
      </c>
      <c r="W120" s="71">
        <f t="shared" si="14"/>
        <v>1488.9322191685267</v>
      </c>
      <c r="X120" s="71">
        <f t="shared" si="14"/>
        <v>1488.9322191685267</v>
      </c>
      <c r="Y120" s="71">
        <f t="shared" si="14"/>
        <v>1488.9322191685267</v>
      </c>
      <c r="Z120" s="71">
        <f t="shared" si="14"/>
        <v>1488.9322191685267</v>
      </c>
      <c r="AA120" s="71">
        <f t="shared" si="14"/>
        <v>1488.9322191685267</v>
      </c>
      <c r="AB120" s="478">
        <f>SUM(P120:AA120)</f>
        <v>17867.186630022316</v>
      </c>
      <c r="AC120" s="254">
        <f t="shared" si="11"/>
        <v>0</v>
      </c>
      <c r="AD120" t="s">
        <v>466</v>
      </c>
      <c r="AE120" t="str">
        <f t="shared" si="12"/>
        <v>Office Equipment Rental and Maintenance</v>
      </c>
    </row>
    <row r="121" spans="2:31" x14ac:dyDescent="0.25">
      <c r="B121" s="78"/>
      <c r="C121" s="78"/>
      <c r="D121" s="71" t="s">
        <v>382</v>
      </c>
      <c r="E121" s="71">
        <v>0</v>
      </c>
      <c r="F121" s="71">
        <v>53613.814191984842</v>
      </c>
      <c r="G121" s="71">
        <v>20388.351875825225</v>
      </c>
      <c r="H121" s="71">
        <v>6796.1172919417404</v>
      </c>
      <c r="I121" s="71">
        <v>17367.855301628893</v>
      </c>
      <c r="J121" s="71">
        <v>7551.2414354908224</v>
      </c>
      <c r="K121" s="71">
        <v>0</v>
      </c>
      <c r="L121" s="71">
        <v>105717.38009687152</v>
      </c>
      <c r="N121" s="71">
        <f t="shared" si="9"/>
        <v>78532.910929104561</v>
      </c>
      <c r="P121" s="71">
        <f t="shared" si="14"/>
        <v>6544.4092440920467</v>
      </c>
      <c r="Q121" s="71">
        <f t="shared" si="14"/>
        <v>6544.4092440920467</v>
      </c>
      <c r="R121" s="71">
        <f t="shared" si="14"/>
        <v>6544.4092440920467</v>
      </c>
      <c r="S121" s="71">
        <f t="shared" si="14"/>
        <v>6544.4092440920467</v>
      </c>
      <c r="T121" s="71">
        <f t="shared" si="14"/>
        <v>6544.4092440920467</v>
      </c>
      <c r="U121" s="71">
        <f t="shared" si="14"/>
        <v>6544.4092440920467</v>
      </c>
      <c r="V121" s="71">
        <f t="shared" si="14"/>
        <v>6544.4092440920467</v>
      </c>
      <c r="W121" s="71">
        <f t="shared" si="14"/>
        <v>6544.4092440920467</v>
      </c>
      <c r="X121" s="71">
        <f t="shared" si="14"/>
        <v>6544.4092440920467</v>
      </c>
      <c r="Y121" s="71">
        <f t="shared" si="14"/>
        <v>6544.4092440920467</v>
      </c>
      <c r="Z121" s="71">
        <f t="shared" si="14"/>
        <v>6544.4092440920467</v>
      </c>
      <c r="AA121" s="71">
        <f t="shared" si="14"/>
        <v>6544.4092440920467</v>
      </c>
      <c r="AB121" s="478">
        <f>SUM(P121:AA121)</f>
        <v>78532.910929104575</v>
      </c>
      <c r="AC121" s="254">
        <f t="shared" si="11"/>
        <v>0</v>
      </c>
      <c r="AD121" t="s">
        <v>467</v>
      </c>
      <c r="AE121" t="str">
        <f t="shared" si="12"/>
        <v>Telephone/Telecommunications</v>
      </c>
    </row>
    <row r="122" spans="2:31" x14ac:dyDescent="0.25">
      <c r="B122" s="78"/>
      <c r="C122" s="78"/>
      <c r="D122" s="71" t="s">
        <v>383</v>
      </c>
      <c r="E122" s="71">
        <v>0</v>
      </c>
      <c r="F122" s="71">
        <v>4199.3066698587127</v>
      </c>
      <c r="G122" s="71">
        <v>1596.9194378335951</v>
      </c>
      <c r="H122" s="71">
        <v>532.30647927786504</v>
      </c>
      <c r="I122" s="71">
        <v>1360.3387803767662</v>
      </c>
      <c r="J122" s="71">
        <v>591.45164364207221</v>
      </c>
      <c r="K122" s="71">
        <v>0</v>
      </c>
      <c r="L122" s="71">
        <v>8280.3230109890119</v>
      </c>
      <c r="N122" s="71">
        <f t="shared" si="9"/>
        <v>6151.0970938775517</v>
      </c>
      <c r="P122" s="71">
        <f t="shared" si="14"/>
        <v>512.59142448979594</v>
      </c>
      <c r="Q122" s="71">
        <f t="shared" si="14"/>
        <v>512.59142448979594</v>
      </c>
      <c r="R122" s="71">
        <f t="shared" si="14"/>
        <v>512.59142448979594</v>
      </c>
      <c r="S122" s="71">
        <f t="shared" si="14"/>
        <v>512.59142448979594</v>
      </c>
      <c r="T122" s="71">
        <f t="shared" si="14"/>
        <v>512.59142448979594</v>
      </c>
      <c r="U122" s="71">
        <f t="shared" si="14"/>
        <v>512.59142448979594</v>
      </c>
      <c r="V122" s="71">
        <f t="shared" si="14"/>
        <v>512.59142448979594</v>
      </c>
      <c r="W122" s="71">
        <f t="shared" si="14"/>
        <v>512.59142448979594</v>
      </c>
      <c r="X122" s="71">
        <f t="shared" si="14"/>
        <v>512.59142448979594</v>
      </c>
      <c r="Y122" s="71">
        <f t="shared" si="14"/>
        <v>512.59142448979594</v>
      </c>
      <c r="Z122" s="71">
        <f t="shared" si="14"/>
        <v>512.59142448979594</v>
      </c>
      <c r="AA122" s="71">
        <f t="shared" si="14"/>
        <v>512.59142448979594</v>
      </c>
      <c r="AB122" s="478">
        <f>SUM(P122:AA122)</f>
        <v>6151.0970938775508</v>
      </c>
      <c r="AC122" s="254">
        <f t="shared" si="11"/>
        <v>0</v>
      </c>
      <c r="AD122" t="s">
        <v>468</v>
      </c>
      <c r="AE122" t="str">
        <f t="shared" si="12"/>
        <v>Other General Expense</v>
      </c>
    </row>
    <row r="123" spans="2:31" x14ac:dyDescent="0.25">
      <c r="B123" s="78"/>
      <c r="C123" s="78"/>
      <c r="D123" s="71" t="s">
        <v>384</v>
      </c>
      <c r="E123" s="71">
        <v>0</v>
      </c>
      <c r="F123" s="71">
        <v>10604.63795510204</v>
      </c>
      <c r="G123" s="71">
        <v>4032.7496448979591</v>
      </c>
      <c r="H123" s="71">
        <v>1344.2498816326529</v>
      </c>
      <c r="I123" s="71">
        <v>3435.3052530612244</v>
      </c>
      <c r="J123" s="71">
        <v>1493.6109795918367</v>
      </c>
      <c r="K123" s="71">
        <v>0</v>
      </c>
      <c r="L123" s="71">
        <v>20910.553714285714</v>
      </c>
      <c r="N123" s="71">
        <f t="shared" si="9"/>
        <v>15533.5541877551</v>
      </c>
      <c r="P123" s="71">
        <f t="shared" si="14"/>
        <v>1294.4628489795916</v>
      </c>
      <c r="Q123" s="71">
        <f t="shared" si="14"/>
        <v>1294.4628489795916</v>
      </c>
      <c r="R123" s="71">
        <f t="shared" si="14"/>
        <v>1294.4628489795916</v>
      </c>
      <c r="S123" s="71">
        <f t="shared" si="14"/>
        <v>1294.4628489795916</v>
      </c>
      <c r="T123" s="71">
        <f t="shared" si="14"/>
        <v>1294.4628489795916</v>
      </c>
      <c r="U123" s="71">
        <f t="shared" si="14"/>
        <v>1294.4628489795916</v>
      </c>
      <c r="V123" s="71">
        <f t="shared" si="14"/>
        <v>1294.4628489795916</v>
      </c>
      <c r="W123" s="71">
        <f t="shared" si="14"/>
        <v>1294.4628489795916</v>
      </c>
      <c r="X123" s="71">
        <f t="shared" si="14"/>
        <v>1294.4628489795916</v>
      </c>
      <c r="Y123" s="71">
        <f t="shared" si="14"/>
        <v>1294.4628489795916</v>
      </c>
      <c r="Z123" s="71">
        <f t="shared" si="14"/>
        <v>1294.4628489795916</v>
      </c>
      <c r="AA123" s="71">
        <f t="shared" si="14"/>
        <v>1294.4628489795916</v>
      </c>
      <c r="AB123" s="478">
        <f>SUM(P123:AA123)</f>
        <v>15533.554187755102</v>
      </c>
      <c r="AC123" s="254">
        <f t="shared" si="11"/>
        <v>0</v>
      </c>
      <c r="AD123" t="s">
        <v>468</v>
      </c>
      <c r="AE123" t="str">
        <f t="shared" si="12"/>
        <v>Other General Expense</v>
      </c>
    </row>
    <row r="124" spans="2:31" x14ac:dyDescent="0.25">
      <c r="B124" s="78"/>
      <c r="C124" s="78"/>
      <c r="D124" s="71" t="s">
        <v>385</v>
      </c>
      <c r="E124" s="71">
        <v>0</v>
      </c>
      <c r="F124" s="71">
        <v>38035.714285714283</v>
      </c>
      <c r="G124" s="71">
        <v>14464.285714285716</v>
      </c>
      <c r="H124" s="71">
        <v>4821.4285714285706</v>
      </c>
      <c r="I124" s="71">
        <v>12321.428571428571</v>
      </c>
      <c r="J124" s="71">
        <v>5357.1428571428569</v>
      </c>
      <c r="K124" s="71">
        <v>0</v>
      </c>
      <c r="L124" s="71">
        <v>75000</v>
      </c>
      <c r="N124" s="71">
        <f t="shared" si="9"/>
        <v>55714.28571428571</v>
      </c>
      <c r="P124" s="71">
        <f t="shared" si="14"/>
        <v>4642.8571428571422</v>
      </c>
      <c r="Q124" s="71">
        <f t="shared" si="14"/>
        <v>4642.8571428571422</v>
      </c>
      <c r="R124" s="71">
        <f t="shared" si="14"/>
        <v>4642.8571428571422</v>
      </c>
      <c r="S124" s="71">
        <f t="shared" si="14"/>
        <v>4642.8571428571422</v>
      </c>
      <c r="T124" s="71">
        <f t="shared" si="14"/>
        <v>4642.8571428571422</v>
      </c>
      <c r="U124" s="71">
        <f t="shared" si="14"/>
        <v>4642.8571428571422</v>
      </c>
      <c r="V124" s="71">
        <f t="shared" si="14"/>
        <v>4642.8571428571422</v>
      </c>
      <c r="W124" s="71">
        <f t="shared" si="14"/>
        <v>4642.8571428571422</v>
      </c>
      <c r="X124" s="71">
        <f t="shared" si="14"/>
        <v>4642.8571428571422</v>
      </c>
      <c r="Y124" s="71">
        <f t="shared" si="14"/>
        <v>4642.8571428571422</v>
      </c>
      <c r="Z124" s="71">
        <f t="shared" si="14"/>
        <v>4642.8571428571422</v>
      </c>
      <c r="AA124" s="71">
        <f t="shared" si="14"/>
        <v>4642.8571428571422</v>
      </c>
      <c r="AB124" s="478">
        <f>SUM(P124:AA124)</f>
        <v>55714.285714285717</v>
      </c>
      <c r="AC124" s="254">
        <f t="shared" si="11"/>
        <v>0</v>
      </c>
      <c r="AD124" t="s">
        <v>465</v>
      </c>
      <c r="AE124" t="str">
        <f t="shared" si="12"/>
        <v>Office Supplies and Materials</v>
      </c>
    </row>
    <row r="125" spans="2:31" x14ac:dyDescent="0.25">
      <c r="B125" s="78"/>
      <c r="C125" s="78"/>
      <c r="D125" s="71" t="s">
        <v>386</v>
      </c>
      <c r="E125" s="71">
        <v>0</v>
      </c>
      <c r="F125" s="71">
        <v>92768.363876271382</v>
      </c>
      <c r="G125" s="71">
        <v>35278.110206469399</v>
      </c>
      <c r="H125" s="71">
        <v>11759.370068823131</v>
      </c>
      <c r="I125" s="71">
        <v>30051.723509214673</v>
      </c>
      <c r="J125" s="71">
        <v>13065.966743136814</v>
      </c>
      <c r="K125" s="71">
        <v>0</v>
      </c>
      <c r="L125" s="71">
        <v>182923.5344039154</v>
      </c>
      <c r="N125" s="71">
        <f t="shared" si="9"/>
        <v>135886.05412862287</v>
      </c>
      <c r="P125" s="71">
        <f t="shared" ref="P125:AA140" si="15">$N125/12</f>
        <v>11323.837844051906</v>
      </c>
      <c r="Q125" s="71">
        <f t="shared" si="15"/>
        <v>11323.837844051906</v>
      </c>
      <c r="R125" s="71">
        <f t="shared" si="15"/>
        <v>11323.837844051906</v>
      </c>
      <c r="S125" s="71">
        <f t="shared" si="15"/>
        <v>11323.837844051906</v>
      </c>
      <c r="T125" s="71">
        <f t="shared" si="15"/>
        <v>11323.837844051906</v>
      </c>
      <c r="U125" s="71">
        <f t="shared" si="15"/>
        <v>11323.837844051906</v>
      </c>
      <c r="V125" s="71">
        <f t="shared" si="15"/>
        <v>11323.837844051906</v>
      </c>
      <c r="W125" s="71">
        <f t="shared" si="15"/>
        <v>11323.837844051906</v>
      </c>
      <c r="X125" s="71">
        <f t="shared" si="15"/>
        <v>11323.837844051906</v>
      </c>
      <c r="Y125" s="71">
        <f t="shared" si="15"/>
        <v>11323.837844051906</v>
      </c>
      <c r="Z125" s="71">
        <f t="shared" si="15"/>
        <v>11323.837844051906</v>
      </c>
      <c r="AA125" s="71">
        <f t="shared" si="15"/>
        <v>11323.837844051906</v>
      </c>
      <c r="AB125" s="478">
        <f>SUM(P125:AA125)</f>
        <v>135886.05412862284</v>
      </c>
      <c r="AC125" s="254">
        <f t="shared" si="11"/>
        <v>0</v>
      </c>
      <c r="AD125" t="s">
        <v>469</v>
      </c>
      <c r="AE125" t="str">
        <f t="shared" si="12"/>
        <v>Insurance</v>
      </c>
    </row>
    <row r="126" spans="2:31" x14ac:dyDescent="0.25">
      <c r="B126" s="78"/>
      <c r="C126" s="78"/>
      <c r="D126" s="71" t="s">
        <v>387</v>
      </c>
      <c r="E126" s="71">
        <v>0</v>
      </c>
      <c r="F126" s="71">
        <v>0</v>
      </c>
      <c r="G126" s="71">
        <v>0</v>
      </c>
      <c r="H126" s="71">
        <v>0</v>
      </c>
      <c r="I126" s="71">
        <v>79568.467656247551</v>
      </c>
      <c r="J126" s="71">
        <v>0</v>
      </c>
      <c r="K126" s="71">
        <v>0</v>
      </c>
      <c r="L126" s="71">
        <v>79568.467656247551</v>
      </c>
      <c r="N126" s="71">
        <f t="shared" si="9"/>
        <v>79568.467656247551</v>
      </c>
      <c r="P126" s="71">
        <f t="shared" si="15"/>
        <v>6630.7056380206295</v>
      </c>
      <c r="Q126" s="71">
        <f t="shared" si="15"/>
        <v>6630.7056380206295</v>
      </c>
      <c r="R126" s="71">
        <f t="shared" si="15"/>
        <v>6630.7056380206295</v>
      </c>
      <c r="S126" s="71">
        <f t="shared" si="15"/>
        <v>6630.7056380206295</v>
      </c>
      <c r="T126" s="71">
        <f t="shared" si="15"/>
        <v>6630.7056380206295</v>
      </c>
      <c r="U126" s="71">
        <f t="shared" si="15"/>
        <v>6630.7056380206295</v>
      </c>
      <c r="V126" s="71">
        <f t="shared" si="15"/>
        <v>6630.7056380206295</v>
      </c>
      <c r="W126" s="71">
        <f t="shared" si="15"/>
        <v>6630.7056380206295</v>
      </c>
      <c r="X126" s="71">
        <f t="shared" si="15"/>
        <v>6630.7056380206295</v>
      </c>
      <c r="Y126" s="71">
        <f t="shared" si="15"/>
        <v>6630.7056380206295</v>
      </c>
      <c r="Z126" s="71">
        <f t="shared" si="15"/>
        <v>6630.7056380206295</v>
      </c>
      <c r="AA126" s="71">
        <f t="shared" si="15"/>
        <v>6630.7056380206295</v>
      </c>
      <c r="AB126" s="478">
        <f>SUM(P126:AA126)</f>
        <v>79568.467656247551</v>
      </c>
      <c r="AC126" s="254">
        <f t="shared" si="11"/>
        <v>0</v>
      </c>
      <c r="AD126" t="s">
        <v>470</v>
      </c>
      <c r="AE126" t="str">
        <f t="shared" si="12"/>
        <v>PCSB Administrative Fee</v>
      </c>
    </row>
    <row r="127" spans="2:31" x14ac:dyDescent="0.25">
      <c r="B127" s="78"/>
      <c r="C127" s="78"/>
      <c r="D127" s="71" t="s">
        <v>388</v>
      </c>
      <c r="E127" s="71">
        <v>0</v>
      </c>
      <c r="F127" s="71">
        <v>89799.17544706726</v>
      </c>
      <c r="G127" s="71">
        <v>0</v>
      </c>
      <c r="H127" s="71">
        <v>45531.97628302002</v>
      </c>
      <c r="I127" s="71">
        <v>29089.873736373902</v>
      </c>
      <c r="J127" s="71">
        <v>12647.771189727782</v>
      </c>
      <c r="K127" s="71">
        <v>0</v>
      </c>
      <c r="L127" s="71">
        <v>177068.79665618899</v>
      </c>
      <c r="N127" s="71">
        <f t="shared" si="9"/>
        <v>131536.82037316894</v>
      </c>
      <c r="P127" s="71">
        <f t="shared" si="15"/>
        <v>10961.401697764079</v>
      </c>
      <c r="Q127" s="71">
        <f t="shared" si="15"/>
        <v>10961.401697764079</v>
      </c>
      <c r="R127" s="71">
        <f t="shared" si="15"/>
        <v>10961.401697764079</v>
      </c>
      <c r="S127" s="71">
        <f t="shared" si="15"/>
        <v>10961.401697764079</v>
      </c>
      <c r="T127" s="71">
        <f t="shared" si="15"/>
        <v>10961.401697764079</v>
      </c>
      <c r="U127" s="71">
        <f t="shared" si="15"/>
        <v>10961.401697764079</v>
      </c>
      <c r="V127" s="71">
        <f t="shared" si="15"/>
        <v>10961.401697764079</v>
      </c>
      <c r="W127" s="71">
        <f t="shared" si="15"/>
        <v>10961.401697764079</v>
      </c>
      <c r="X127" s="71">
        <f t="shared" si="15"/>
        <v>10961.401697764079</v>
      </c>
      <c r="Y127" s="71">
        <f t="shared" si="15"/>
        <v>10961.401697764079</v>
      </c>
      <c r="Z127" s="71">
        <f t="shared" si="15"/>
        <v>10961.401697764079</v>
      </c>
      <c r="AA127" s="71">
        <f t="shared" si="15"/>
        <v>10961.401697764079</v>
      </c>
      <c r="AB127" s="478">
        <f>SUM(P127:AA127)</f>
        <v>131536.82037316897</v>
      </c>
      <c r="AC127" s="254">
        <f t="shared" si="11"/>
        <v>0</v>
      </c>
      <c r="AD127" t="s">
        <v>471</v>
      </c>
      <c r="AE127" t="str">
        <f t="shared" si="12"/>
        <v>Legal, Accounting and Payroll Services</v>
      </c>
    </row>
    <row r="128" spans="2:31" x14ac:dyDescent="0.25">
      <c r="B128" s="78"/>
      <c r="C128" s="78"/>
      <c r="D128" s="71" t="s">
        <v>389</v>
      </c>
      <c r="E128" s="71">
        <v>0</v>
      </c>
      <c r="F128" s="71">
        <v>28321.899999999998</v>
      </c>
      <c r="G128" s="71">
        <v>10770.300000000001</v>
      </c>
      <c r="H128" s="71">
        <v>3590.0999999999995</v>
      </c>
      <c r="I128" s="71">
        <v>9174.7000000000007</v>
      </c>
      <c r="J128" s="71">
        <v>3989</v>
      </c>
      <c r="K128" s="71">
        <v>0</v>
      </c>
      <c r="L128" s="71">
        <v>55846</v>
      </c>
      <c r="N128" s="71">
        <f t="shared" si="9"/>
        <v>41485.599999999999</v>
      </c>
      <c r="P128" s="71">
        <f t="shared" si="15"/>
        <v>3457.1333333333332</v>
      </c>
      <c r="Q128" s="71">
        <f t="shared" si="15"/>
        <v>3457.1333333333332</v>
      </c>
      <c r="R128" s="71">
        <f t="shared" si="15"/>
        <v>3457.1333333333332</v>
      </c>
      <c r="S128" s="71">
        <f t="shared" si="15"/>
        <v>3457.1333333333332</v>
      </c>
      <c r="T128" s="71">
        <f t="shared" si="15"/>
        <v>3457.1333333333332</v>
      </c>
      <c r="U128" s="71">
        <f t="shared" si="15"/>
        <v>3457.1333333333332</v>
      </c>
      <c r="V128" s="71">
        <f t="shared" si="15"/>
        <v>3457.1333333333332</v>
      </c>
      <c r="W128" s="71">
        <f t="shared" si="15"/>
        <v>3457.1333333333332</v>
      </c>
      <c r="X128" s="71">
        <f t="shared" si="15"/>
        <v>3457.1333333333332</v>
      </c>
      <c r="Y128" s="71">
        <f t="shared" si="15"/>
        <v>3457.1333333333332</v>
      </c>
      <c r="Z128" s="71">
        <f t="shared" si="15"/>
        <v>3457.1333333333332</v>
      </c>
      <c r="AA128" s="71">
        <f t="shared" si="15"/>
        <v>3457.1333333333332</v>
      </c>
      <c r="AB128" s="478">
        <f>SUM(P128:AA128)</f>
        <v>41485.599999999984</v>
      </c>
      <c r="AC128" s="254">
        <f t="shared" si="11"/>
        <v>0</v>
      </c>
      <c r="AD128" t="s">
        <v>471</v>
      </c>
      <c r="AE128" t="str">
        <f t="shared" si="12"/>
        <v>Legal, Accounting and Payroll Services</v>
      </c>
    </row>
    <row r="129" spans="2:31" x14ac:dyDescent="0.25">
      <c r="B129" s="78"/>
      <c r="C129" s="78"/>
      <c r="D129" s="71" t="s">
        <v>390</v>
      </c>
      <c r="E129" s="71">
        <v>0</v>
      </c>
      <c r="F129" s="71">
        <v>39047.832802330799</v>
      </c>
      <c r="G129" s="71">
        <v>14849.175854407487</v>
      </c>
      <c r="H129" s="71">
        <v>4949.7252848024955</v>
      </c>
      <c r="I129" s="71">
        <v>12649.297950050823</v>
      </c>
      <c r="J129" s="71">
        <v>5499.6947608916616</v>
      </c>
      <c r="K129" s="71">
        <v>0</v>
      </c>
      <c r="L129" s="71">
        <v>76995.726652483267</v>
      </c>
      <c r="N129" s="71">
        <f t="shared" si="9"/>
        <v>57196.825513273281</v>
      </c>
      <c r="P129" s="71">
        <f t="shared" si="15"/>
        <v>4766.4021261061071</v>
      </c>
      <c r="Q129" s="71">
        <f t="shared" si="15"/>
        <v>4766.4021261061071</v>
      </c>
      <c r="R129" s="71">
        <f t="shared" si="15"/>
        <v>4766.4021261061071</v>
      </c>
      <c r="S129" s="71">
        <f t="shared" si="15"/>
        <v>4766.4021261061071</v>
      </c>
      <c r="T129" s="71">
        <f t="shared" si="15"/>
        <v>4766.4021261061071</v>
      </c>
      <c r="U129" s="71">
        <f t="shared" si="15"/>
        <v>4766.4021261061071</v>
      </c>
      <c r="V129" s="71">
        <f t="shared" si="15"/>
        <v>4766.4021261061071</v>
      </c>
      <c r="W129" s="71">
        <f t="shared" si="15"/>
        <v>4766.4021261061071</v>
      </c>
      <c r="X129" s="71">
        <f t="shared" si="15"/>
        <v>4766.4021261061071</v>
      </c>
      <c r="Y129" s="71">
        <f t="shared" si="15"/>
        <v>4766.4021261061071</v>
      </c>
      <c r="Z129" s="71">
        <f t="shared" si="15"/>
        <v>4766.4021261061071</v>
      </c>
      <c r="AA129" s="71">
        <f t="shared" si="15"/>
        <v>4766.4021261061071</v>
      </c>
      <c r="AB129" s="478">
        <f>SUM(P129:AA129)</f>
        <v>57196.825513273281</v>
      </c>
      <c r="AC129" s="254">
        <f t="shared" si="11"/>
        <v>0</v>
      </c>
      <c r="AD129" t="s">
        <v>468</v>
      </c>
      <c r="AE129" t="str">
        <f t="shared" si="12"/>
        <v>Other General Expense</v>
      </c>
    </row>
    <row r="130" spans="2:31" x14ac:dyDescent="0.25">
      <c r="B130" s="78"/>
      <c r="C130" s="78"/>
      <c r="D130" s="71" t="s">
        <v>391</v>
      </c>
      <c r="E130" s="71">
        <v>0</v>
      </c>
      <c r="F130" s="71">
        <v>0</v>
      </c>
      <c r="G130" s="71">
        <v>0</v>
      </c>
      <c r="H130" s="71">
        <v>44791.056840659352</v>
      </c>
      <c r="I130" s="71">
        <v>0</v>
      </c>
      <c r="J130" s="71">
        <v>0</v>
      </c>
      <c r="K130" s="71">
        <v>0</v>
      </c>
      <c r="L130" s="71">
        <v>44791.056840659352</v>
      </c>
      <c r="N130" s="71">
        <f t="shared" si="9"/>
        <v>0</v>
      </c>
      <c r="P130" s="71">
        <f t="shared" si="15"/>
        <v>0</v>
      </c>
      <c r="Q130" s="71">
        <f t="shared" si="15"/>
        <v>0</v>
      </c>
      <c r="R130" s="71">
        <f t="shared" si="15"/>
        <v>0</v>
      </c>
      <c r="S130" s="71">
        <f t="shared" si="15"/>
        <v>0</v>
      </c>
      <c r="T130" s="71">
        <f t="shared" si="15"/>
        <v>0</v>
      </c>
      <c r="U130" s="71">
        <f t="shared" si="15"/>
        <v>0</v>
      </c>
      <c r="V130" s="71">
        <f t="shared" si="15"/>
        <v>0</v>
      </c>
      <c r="W130" s="71">
        <f t="shared" si="15"/>
        <v>0</v>
      </c>
      <c r="X130" s="71">
        <f t="shared" si="15"/>
        <v>0</v>
      </c>
      <c r="Y130" s="71">
        <f t="shared" si="15"/>
        <v>0</v>
      </c>
      <c r="Z130" s="71">
        <f t="shared" si="15"/>
        <v>0</v>
      </c>
      <c r="AA130" s="71">
        <f t="shared" si="15"/>
        <v>0</v>
      </c>
      <c r="AB130" s="478">
        <f>SUM(P130:AA130)</f>
        <v>0</v>
      </c>
      <c r="AC130" s="254">
        <f t="shared" si="11"/>
        <v>0</v>
      </c>
      <c r="AD130" t="s">
        <v>468</v>
      </c>
      <c r="AE130" t="str">
        <f t="shared" si="12"/>
        <v>Other General Expense</v>
      </c>
    </row>
    <row r="131" spans="2:31" x14ac:dyDescent="0.25">
      <c r="B131" s="78"/>
      <c r="C131" s="78"/>
      <c r="D131" s="71" t="s">
        <v>392</v>
      </c>
      <c r="E131" s="71">
        <v>0</v>
      </c>
      <c r="F131" s="71">
        <v>0</v>
      </c>
      <c r="G131" s="71">
        <v>0</v>
      </c>
      <c r="H131" s="71">
        <v>0</v>
      </c>
      <c r="I131" s="71">
        <v>27741.75816951408</v>
      </c>
      <c r="J131" s="71">
        <v>0</v>
      </c>
      <c r="K131" s="71">
        <v>0</v>
      </c>
      <c r="L131" s="71">
        <v>27741.75816951408</v>
      </c>
      <c r="N131" s="71">
        <f t="shared" si="9"/>
        <v>27741.75816951408</v>
      </c>
      <c r="P131" s="71">
        <f t="shared" si="15"/>
        <v>2311.8131807928398</v>
      </c>
      <c r="Q131" s="71">
        <f t="shared" si="15"/>
        <v>2311.8131807928398</v>
      </c>
      <c r="R131" s="71">
        <f t="shared" si="15"/>
        <v>2311.8131807928398</v>
      </c>
      <c r="S131" s="71">
        <f t="shared" si="15"/>
        <v>2311.8131807928398</v>
      </c>
      <c r="T131" s="71">
        <f t="shared" si="15"/>
        <v>2311.8131807928398</v>
      </c>
      <c r="U131" s="71">
        <f t="shared" si="15"/>
        <v>2311.8131807928398</v>
      </c>
      <c r="V131" s="71">
        <f t="shared" si="15"/>
        <v>2311.8131807928398</v>
      </c>
      <c r="W131" s="71">
        <f t="shared" si="15"/>
        <v>2311.8131807928398</v>
      </c>
      <c r="X131" s="71">
        <f t="shared" si="15"/>
        <v>2311.8131807928398</v>
      </c>
      <c r="Y131" s="71">
        <f t="shared" si="15"/>
        <v>2311.8131807928398</v>
      </c>
      <c r="Z131" s="71">
        <f t="shared" si="15"/>
        <v>2311.8131807928398</v>
      </c>
      <c r="AA131" s="71">
        <f t="shared" si="15"/>
        <v>2311.8131807928398</v>
      </c>
      <c r="AB131" s="478">
        <f>SUM(P131:AA131)</f>
        <v>27741.75816951408</v>
      </c>
      <c r="AC131" s="254">
        <f t="shared" si="11"/>
        <v>0</v>
      </c>
      <c r="AD131" t="s">
        <v>468</v>
      </c>
      <c r="AE131" t="str">
        <f t="shared" si="12"/>
        <v>Other General Expense</v>
      </c>
    </row>
    <row r="132" spans="2:31" x14ac:dyDescent="0.25">
      <c r="B132" s="78"/>
      <c r="C132" s="78"/>
      <c r="D132" s="71" t="s">
        <v>393</v>
      </c>
      <c r="E132" s="71">
        <v>0</v>
      </c>
      <c r="F132" s="71">
        <v>0</v>
      </c>
      <c r="G132" s="71">
        <v>0</v>
      </c>
      <c r="H132" s="71">
        <v>0</v>
      </c>
      <c r="I132" s="71">
        <v>16501.241670329669</v>
      </c>
      <c r="J132" s="71">
        <v>0</v>
      </c>
      <c r="K132" s="71">
        <v>0</v>
      </c>
      <c r="L132" s="71">
        <v>16501.241670329669</v>
      </c>
      <c r="N132" s="71">
        <f t="shared" si="9"/>
        <v>16501.241670329669</v>
      </c>
      <c r="P132" s="71">
        <f t="shared" si="15"/>
        <v>1375.1034725274724</v>
      </c>
      <c r="Q132" s="71">
        <f t="shared" si="15"/>
        <v>1375.1034725274724</v>
      </c>
      <c r="R132" s="71">
        <f t="shared" si="15"/>
        <v>1375.1034725274724</v>
      </c>
      <c r="S132" s="71">
        <f t="shared" si="15"/>
        <v>1375.1034725274724</v>
      </c>
      <c r="T132" s="71">
        <f t="shared" si="15"/>
        <v>1375.1034725274724</v>
      </c>
      <c r="U132" s="71">
        <f t="shared" si="15"/>
        <v>1375.1034725274724</v>
      </c>
      <c r="V132" s="71">
        <f t="shared" si="15"/>
        <v>1375.1034725274724</v>
      </c>
      <c r="W132" s="71">
        <f t="shared" si="15"/>
        <v>1375.1034725274724</v>
      </c>
      <c r="X132" s="71">
        <f t="shared" si="15"/>
        <v>1375.1034725274724</v>
      </c>
      <c r="Y132" s="71">
        <f t="shared" si="15"/>
        <v>1375.1034725274724</v>
      </c>
      <c r="Z132" s="71">
        <f t="shared" si="15"/>
        <v>1375.1034725274724</v>
      </c>
      <c r="AA132" s="71">
        <f t="shared" si="15"/>
        <v>1375.1034725274724</v>
      </c>
      <c r="AB132" s="478">
        <f>SUM(P132:AA132)</f>
        <v>16501.241670329673</v>
      </c>
      <c r="AC132" s="254">
        <f t="shared" si="11"/>
        <v>0</v>
      </c>
      <c r="AD132" t="s">
        <v>468</v>
      </c>
      <c r="AE132" t="str">
        <f t="shared" si="12"/>
        <v>Other General Expense</v>
      </c>
    </row>
    <row r="133" spans="2:31" x14ac:dyDescent="0.25">
      <c r="B133" s="78"/>
      <c r="C133" s="78"/>
      <c r="D133" s="71" t="s">
        <v>394</v>
      </c>
      <c r="E133" s="71">
        <v>0</v>
      </c>
      <c r="F133" s="71">
        <v>13995.256373227778</v>
      </c>
      <c r="G133" s="71">
        <v>5322.1397475654931</v>
      </c>
      <c r="H133" s="71">
        <v>1774.0465825218307</v>
      </c>
      <c r="I133" s="71">
        <v>4533.6745997780126</v>
      </c>
      <c r="J133" s="71">
        <v>1971.162869468701</v>
      </c>
      <c r="K133" s="71">
        <v>0</v>
      </c>
      <c r="L133" s="71">
        <v>27596.280172561816</v>
      </c>
      <c r="N133" s="71">
        <f t="shared" si="9"/>
        <v>20500.093842474493</v>
      </c>
      <c r="P133" s="71">
        <f t="shared" si="15"/>
        <v>1708.341153539541</v>
      </c>
      <c r="Q133" s="71">
        <f t="shared" si="15"/>
        <v>1708.341153539541</v>
      </c>
      <c r="R133" s="71">
        <f t="shared" si="15"/>
        <v>1708.341153539541</v>
      </c>
      <c r="S133" s="71">
        <f t="shared" si="15"/>
        <v>1708.341153539541</v>
      </c>
      <c r="T133" s="71">
        <f t="shared" si="15"/>
        <v>1708.341153539541</v>
      </c>
      <c r="U133" s="71">
        <f t="shared" si="15"/>
        <v>1708.341153539541</v>
      </c>
      <c r="V133" s="71">
        <f t="shared" si="15"/>
        <v>1708.341153539541</v>
      </c>
      <c r="W133" s="71">
        <f t="shared" si="15"/>
        <v>1708.341153539541</v>
      </c>
      <c r="X133" s="71">
        <f t="shared" si="15"/>
        <v>1708.341153539541</v>
      </c>
      <c r="Y133" s="71">
        <f t="shared" si="15"/>
        <v>1708.341153539541</v>
      </c>
      <c r="Z133" s="71">
        <f t="shared" si="15"/>
        <v>1708.341153539541</v>
      </c>
      <c r="AA133" s="71">
        <f t="shared" si="15"/>
        <v>1708.341153539541</v>
      </c>
      <c r="AB133" s="478">
        <f>SUM(P133:AA133)</f>
        <v>20500.093842474496</v>
      </c>
      <c r="AC133" s="254">
        <f t="shared" si="11"/>
        <v>0</v>
      </c>
      <c r="AD133" t="s">
        <v>468</v>
      </c>
      <c r="AE133" t="str">
        <f t="shared" si="12"/>
        <v>Other General Expense</v>
      </c>
    </row>
    <row r="134" spans="2:31" x14ac:dyDescent="0.25">
      <c r="B134" s="78"/>
      <c r="C134" s="78"/>
      <c r="D134" s="71" t="s">
        <v>395</v>
      </c>
      <c r="E134" s="71">
        <v>0</v>
      </c>
      <c r="F134" s="71">
        <v>0</v>
      </c>
      <c r="G134" s="71">
        <v>0</v>
      </c>
      <c r="H134" s="71">
        <v>81.599999999999994</v>
      </c>
      <c r="I134" s="71">
        <v>0</v>
      </c>
      <c r="J134" s="71">
        <v>0</v>
      </c>
      <c r="K134" s="71">
        <v>0</v>
      </c>
      <c r="L134" s="71">
        <v>81.599999999999994</v>
      </c>
      <c r="N134" s="71">
        <f t="shared" si="9"/>
        <v>0</v>
      </c>
      <c r="P134" s="71">
        <f t="shared" si="15"/>
        <v>0</v>
      </c>
      <c r="Q134" s="71">
        <f t="shared" si="15"/>
        <v>0</v>
      </c>
      <c r="R134" s="71">
        <f t="shared" si="15"/>
        <v>0</v>
      </c>
      <c r="S134" s="71">
        <f t="shared" si="15"/>
        <v>0</v>
      </c>
      <c r="T134" s="71">
        <f t="shared" si="15"/>
        <v>0</v>
      </c>
      <c r="U134" s="71">
        <f t="shared" si="15"/>
        <v>0</v>
      </c>
      <c r="V134" s="71">
        <f t="shared" si="15"/>
        <v>0</v>
      </c>
      <c r="W134" s="71">
        <f t="shared" si="15"/>
        <v>0</v>
      </c>
      <c r="X134" s="71">
        <f t="shared" si="15"/>
        <v>0</v>
      </c>
      <c r="Y134" s="71">
        <f t="shared" si="15"/>
        <v>0</v>
      </c>
      <c r="Z134" s="71">
        <f t="shared" si="15"/>
        <v>0</v>
      </c>
      <c r="AA134" s="71">
        <f t="shared" si="15"/>
        <v>0</v>
      </c>
      <c r="AB134" s="478">
        <f>SUM(P134:AA134)</f>
        <v>0</v>
      </c>
      <c r="AC134" s="254">
        <f t="shared" si="11"/>
        <v>0</v>
      </c>
      <c r="AD134" t="s">
        <v>468</v>
      </c>
      <c r="AE134" t="str">
        <f t="shared" si="12"/>
        <v>Other General Expense</v>
      </c>
    </row>
    <row r="135" spans="2:31" x14ac:dyDescent="0.25">
      <c r="B135" s="78"/>
      <c r="C135" s="78"/>
      <c r="D135" s="71" t="s">
        <v>396</v>
      </c>
      <c r="E135" s="71">
        <v>0</v>
      </c>
      <c r="F135" s="71">
        <v>0</v>
      </c>
      <c r="G135" s="71">
        <v>0</v>
      </c>
      <c r="H135" s="71">
        <v>0</v>
      </c>
      <c r="I135" s="71">
        <v>44154</v>
      </c>
      <c r="J135" s="71">
        <v>0</v>
      </c>
      <c r="K135" s="71">
        <v>0</v>
      </c>
      <c r="L135" s="71">
        <v>44154</v>
      </c>
      <c r="N135" s="71">
        <f t="shared" si="9"/>
        <v>44154</v>
      </c>
      <c r="P135" s="71">
        <f t="shared" si="15"/>
        <v>3679.5</v>
      </c>
      <c r="Q135" s="71">
        <f t="shared" si="15"/>
        <v>3679.5</v>
      </c>
      <c r="R135" s="71">
        <f t="shared" si="15"/>
        <v>3679.5</v>
      </c>
      <c r="S135" s="71">
        <f t="shared" si="15"/>
        <v>3679.5</v>
      </c>
      <c r="T135" s="71">
        <f t="shared" si="15"/>
        <v>3679.5</v>
      </c>
      <c r="U135" s="71">
        <f t="shared" si="15"/>
        <v>3679.5</v>
      </c>
      <c r="V135" s="71">
        <f t="shared" si="15"/>
        <v>3679.5</v>
      </c>
      <c r="W135" s="71">
        <f t="shared" si="15"/>
        <v>3679.5</v>
      </c>
      <c r="X135" s="71">
        <f t="shared" si="15"/>
        <v>3679.5</v>
      </c>
      <c r="Y135" s="71">
        <f t="shared" si="15"/>
        <v>3679.5</v>
      </c>
      <c r="Z135" s="71">
        <f t="shared" si="15"/>
        <v>3679.5</v>
      </c>
      <c r="AA135" s="71">
        <f t="shared" si="15"/>
        <v>3679.5</v>
      </c>
      <c r="AB135" s="478">
        <f>SUM(P135:AA135)</f>
        <v>44154</v>
      </c>
      <c r="AC135" s="254">
        <f t="shared" si="11"/>
        <v>0</v>
      </c>
      <c r="AD135" t="s">
        <v>468</v>
      </c>
      <c r="AE135" t="str">
        <f t="shared" si="12"/>
        <v>Other General Expense</v>
      </c>
    </row>
    <row r="136" spans="2:31" x14ac:dyDescent="0.25">
      <c r="B136" s="78"/>
      <c r="C136" s="78"/>
      <c r="D136" s="99" t="s">
        <v>397</v>
      </c>
      <c r="E136" s="99">
        <v>0</v>
      </c>
      <c r="F136" s="99">
        <v>428365.73951324797</v>
      </c>
      <c r="G136" s="99">
        <v>128750.6652082659</v>
      </c>
      <c r="H136" s="99">
        <v>133321.52152643469</v>
      </c>
      <c r="I136" s="99">
        <v>306731.83381728432</v>
      </c>
      <c r="J136" s="99">
        <v>60333.202748344782</v>
      </c>
      <c r="K136" s="99">
        <v>0</v>
      </c>
      <c r="L136" s="99">
        <v>1057502.9628135776</v>
      </c>
      <c r="N136" s="99">
        <f t="shared" si="9"/>
        <v>795430.77607887704</v>
      </c>
      <c r="P136" s="99">
        <f t="shared" si="15"/>
        <v>66285.898006573087</v>
      </c>
      <c r="Q136" s="99">
        <f t="shared" si="15"/>
        <v>66285.898006573087</v>
      </c>
      <c r="R136" s="99">
        <f t="shared" si="15"/>
        <v>66285.898006573087</v>
      </c>
      <c r="S136" s="99">
        <f t="shared" si="15"/>
        <v>66285.898006573087</v>
      </c>
      <c r="T136" s="99">
        <f t="shared" si="15"/>
        <v>66285.898006573087</v>
      </c>
      <c r="U136" s="99">
        <f t="shared" si="15"/>
        <v>66285.898006573087</v>
      </c>
      <c r="V136" s="99">
        <f t="shared" si="15"/>
        <v>66285.898006573087</v>
      </c>
      <c r="W136" s="99">
        <f t="shared" si="15"/>
        <v>66285.898006573087</v>
      </c>
      <c r="X136" s="99">
        <f t="shared" si="15"/>
        <v>66285.898006573087</v>
      </c>
      <c r="Y136" s="99">
        <f t="shared" si="15"/>
        <v>66285.898006573087</v>
      </c>
      <c r="Z136" s="99">
        <f t="shared" si="15"/>
        <v>66285.898006573087</v>
      </c>
      <c r="AA136" s="99">
        <f t="shared" si="15"/>
        <v>66285.898006573087</v>
      </c>
      <c r="AB136" s="479">
        <f>SUM(P136:AA136)</f>
        <v>795430.77607887704</v>
      </c>
      <c r="AC136" s="254">
        <f t="shared" si="11"/>
        <v>0</v>
      </c>
      <c r="AD136" t="s">
        <v>442</v>
      </c>
      <c r="AE136" t="str">
        <f t="shared" si="12"/>
        <v/>
      </c>
    </row>
    <row r="137" spans="2:31" x14ac:dyDescent="0.25">
      <c r="B137" s="78"/>
      <c r="C137" s="100" t="s">
        <v>244</v>
      </c>
      <c r="D137" s="99"/>
      <c r="E137" s="99">
        <v>30000</v>
      </c>
      <c r="F137" s="99">
        <v>5664448.5450394154</v>
      </c>
      <c r="G137" s="99">
        <v>2460240.4945932934</v>
      </c>
      <c r="H137" s="99">
        <v>1107113.2734549029</v>
      </c>
      <c r="I137" s="99">
        <v>3610602.9280716344</v>
      </c>
      <c r="J137" s="99">
        <v>1450340.0209599282</v>
      </c>
      <c r="K137" s="99">
        <v>0</v>
      </c>
      <c r="L137" s="99">
        <v>14322745.26211917</v>
      </c>
      <c r="N137" s="99">
        <f t="shared" si="9"/>
        <v>10725391.494070979</v>
      </c>
      <c r="P137" s="99">
        <f t="shared" si="15"/>
        <v>893782.62450591486</v>
      </c>
      <c r="Q137" s="99">
        <f t="shared" si="15"/>
        <v>893782.62450591486</v>
      </c>
      <c r="R137" s="99">
        <f t="shared" si="15"/>
        <v>893782.62450591486</v>
      </c>
      <c r="S137" s="99">
        <f t="shared" si="15"/>
        <v>893782.62450591486</v>
      </c>
      <c r="T137" s="99">
        <f t="shared" si="15"/>
        <v>893782.62450591486</v>
      </c>
      <c r="U137" s="99">
        <f t="shared" si="15"/>
        <v>893782.62450591486</v>
      </c>
      <c r="V137" s="99">
        <f t="shared" si="15"/>
        <v>893782.62450591486</v>
      </c>
      <c r="W137" s="99">
        <f t="shared" si="15"/>
        <v>893782.62450591486</v>
      </c>
      <c r="X137" s="99">
        <f t="shared" si="15"/>
        <v>893782.62450591486</v>
      </c>
      <c r="Y137" s="99">
        <f t="shared" si="15"/>
        <v>893782.62450591486</v>
      </c>
      <c r="Z137" s="99">
        <f t="shared" si="15"/>
        <v>893782.62450591486</v>
      </c>
      <c r="AA137" s="99">
        <f t="shared" si="15"/>
        <v>893782.62450591486</v>
      </c>
      <c r="AB137" s="479">
        <f>SUM(P137:AA137)</f>
        <v>10725391.494070979</v>
      </c>
      <c r="AC137" s="254">
        <f t="shared" si="11"/>
        <v>0</v>
      </c>
      <c r="AD137" t="s">
        <v>442</v>
      </c>
      <c r="AE137" t="str">
        <f t="shared" si="12"/>
        <v/>
      </c>
    </row>
    <row r="138" spans="2:31" x14ac:dyDescent="0.25">
      <c r="B138" s="474" t="s">
        <v>245</v>
      </c>
      <c r="C138" s="474"/>
      <c r="D138" s="475"/>
      <c r="E138" s="475">
        <v>121000</v>
      </c>
      <c r="F138" s="475">
        <v>1398589.5922766328</v>
      </c>
      <c r="G138" s="475">
        <v>782810.50540670659</v>
      </c>
      <c r="H138" s="475">
        <v>-1107113.2734549029</v>
      </c>
      <c r="I138" s="475">
        <v>-3237973.0863803569</v>
      </c>
      <c r="J138" s="475">
        <v>2469063.9260602538</v>
      </c>
      <c r="K138" s="475">
        <v>0</v>
      </c>
      <c r="L138" s="475">
        <v>426377.66390833631</v>
      </c>
      <c r="N138" s="475">
        <f t="shared" si="9"/>
        <v>629680.43195652962</v>
      </c>
      <c r="P138" s="475">
        <f t="shared" si="15"/>
        <v>52473.369329710804</v>
      </c>
      <c r="Q138" s="475">
        <f t="shared" si="15"/>
        <v>52473.369329710804</v>
      </c>
      <c r="R138" s="475">
        <f t="shared" si="15"/>
        <v>52473.369329710804</v>
      </c>
      <c r="S138" s="475">
        <f t="shared" si="15"/>
        <v>52473.369329710804</v>
      </c>
      <c r="T138" s="475">
        <f t="shared" si="15"/>
        <v>52473.369329710804</v>
      </c>
      <c r="U138" s="475">
        <f t="shared" si="15"/>
        <v>52473.369329710804</v>
      </c>
      <c r="V138" s="475">
        <f t="shared" si="15"/>
        <v>52473.369329710804</v>
      </c>
      <c r="W138" s="475">
        <f t="shared" si="15"/>
        <v>52473.369329710804</v>
      </c>
      <c r="X138" s="475">
        <f t="shared" si="15"/>
        <v>52473.369329710804</v>
      </c>
      <c r="Y138" s="475">
        <f t="shared" si="15"/>
        <v>52473.369329710804</v>
      </c>
      <c r="Z138" s="475">
        <f t="shared" si="15"/>
        <v>52473.369329710804</v>
      </c>
      <c r="AA138" s="475">
        <f t="shared" si="15"/>
        <v>52473.369329710804</v>
      </c>
      <c r="AB138" s="480">
        <f>SUM(P138:AA138)</f>
        <v>629680.43195652962</v>
      </c>
      <c r="AC138" s="254">
        <f t="shared" si="11"/>
        <v>0</v>
      </c>
      <c r="AD138" t="s">
        <v>442</v>
      </c>
      <c r="AE138" t="str">
        <f t="shared" si="12"/>
        <v/>
      </c>
    </row>
    <row r="139" spans="2:31" x14ac:dyDescent="0.25">
      <c r="B139" s="78" t="s">
        <v>398</v>
      </c>
      <c r="C139" s="78"/>
      <c r="D139" s="71"/>
      <c r="E139" s="71"/>
      <c r="F139" s="71"/>
      <c r="G139" s="71"/>
      <c r="H139" s="71"/>
      <c r="I139" s="71"/>
      <c r="J139" s="71"/>
      <c r="K139" s="71"/>
      <c r="L139" s="71"/>
      <c r="N139" s="71">
        <f t="shared" si="9"/>
        <v>0</v>
      </c>
      <c r="P139" s="71">
        <f t="shared" si="15"/>
        <v>0</v>
      </c>
      <c r="Q139" s="71">
        <f t="shared" si="15"/>
        <v>0</v>
      </c>
      <c r="R139" s="71">
        <f t="shared" si="15"/>
        <v>0</v>
      </c>
      <c r="S139" s="71">
        <f t="shared" si="15"/>
        <v>0</v>
      </c>
      <c r="T139" s="71">
        <f t="shared" si="15"/>
        <v>0</v>
      </c>
      <c r="U139" s="71">
        <f t="shared" si="15"/>
        <v>0</v>
      </c>
      <c r="V139" s="71">
        <f t="shared" si="15"/>
        <v>0</v>
      </c>
      <c r="W139" s="71">
        <f t="shared" si="15"/>
        <v>0</v>
      </c>
      <c r="X139" s="71">
        <f t="shared" si="15"/>
        <v>0</v>
      </c>
      <c r="Y139" s="71">
        <f t="shared" si="15"/>
        <v>0</v>
      </c>
      <c r="Z139" s="71">
        <f t="shared" si="15"/>
        <v>0</v>
      </c>
      <c r="AA139" s="71">
        <f t="shared" si="15"/>
        <v>0</v>
      </c>
      <c r="AB139" s="478">
        <f>SUM(P139:AA139)</f>
        <v>0</v>
      </c>
      <c r="AC139" s="254">
        <f t="shared" si="11"/>
        <v>0</v>
      </c>
      <c r="AD139" t="s">
        <v>442</v>
      </c>
      <c r="AE139" t="str">
        <f t="shared" si="12"/>
        <v/>
      </c>
    </row>
    <row r="140" spans="2:31" x14ac:dyDescent="0.25">
      <c r="B140" s="78"/>
      <c r="C140" s="78" t="s">
        <v>399</v>
      </c>
      <c r="D140" s="71"/>
      <c r="E140" s="71"/>
      <c r="F140" s="71"/>
      <c r="G140" s="71"/>
      <c r="H140" s="71"/>
      <c r="I140" s="71"/>
      <c r="J140" s="71"/>
      <c r="K140" s="71"/>
      <c r="L140" s="71"/>
      <c r="N140" s="71">
        <f t="shared" si="9"/>
        <v>0</v>
      </c>
      <c r="P140" s="71">
        <f t="shared" si="15"/>
        <v>0</v>
      </c>
      <c r="Q140" s="71">
        <f t="shared" si="15"/>
        <v>0</v>
      </c>
      <c r="R140" s="71">
        <f t="shared" si="15"/>
        <v>0</v>
      </c>
      <c r="S140" s="71">
        <f t="shared" si="15"/>
        <v>0</v>
      </c>
      <c r="T140" s="71">
        <f t="shared" si="15"/>
        <v>0</v>
      </c>
      <c r="U140" s="71">
        <f t="shared" si="15"/>
        <v>0</v>
      </c>
      <c r="V140" s="71">
        <f t="shared" si="15"/>
        <v>0</v>
      </c>
      <c r="W140" s="71">
        <f t="shared" si="15"/>
        <v>0</v>
      </c>
      <c r="X140" s="71">
        <f t="shared" si="15"/>
        <v>0</v>
      </c>
      <c r="Y140" s="71">
        <f t="shared" si="15"/>
        <v>0</v>
      </c>
      <c r="Z140" s="71">
        <f t="shared" si="15"/>
        <v>0</v>
      </c>
      <c r="AA140" s="71">
        <f t="shared" si="15"/>
        <v>0</v>
      </c>
      <c r="AB140" s="478">
        <f>SUM(P140:AA140)</f>
        <v>0</v>
      </c>
      <c r="AC140" s="254">
        <f t="shared" si="11"/>
        <v>0</v>
      </c>
      <c r="AD140" t="s">
        <v>442</v>
      </c>
      <c r="AE140" t="str">
        <f t="shared" si="12"/>
        <v/>
      </c>
    </row>
    <row r="141" spans="2:31" x14ac:dyDescent="0.25">
      <c r="B141" s="78"/>
      <c r="C141" s="78"/>
      <c r="D141" s="71" t="s">
        <v>400</v>
      </c>
      <c r="E141" s="71">
        <v>0</v>
      </c>
      <c r="F141" s="71">
        <v>125371.87308030992</v>
      </c>
      <c r="G141" s="71">
        <v>0</v>
      </c>
      <c r="H141" s="71">
        <v>63568.83705480503</v>
      </c>
      <c r="I141" s="71">
        <v>40613.423673903213</v>
      </c>
      <c r="J141" s="71">
        <v>17658.010293001396</v>
      </c>
      <c r="K141" s="71">
        <v>0</v>
      </c>
      <c r="L141" s="71">
        <v>247212.14410201958</v>
      </c>
      <c r="N141" s="71">
        <f t="shared" ref="N141:N151" si="16">F141+I141+J141</f>
        <v>183643.30704721453</v>
      </c>
      <c r="P141" s="71">
        <f t="shared" ref="P141:AA151" si="17">$N141/12</f>
        <v>15303.608920601211</v>
      </c>
      <c r="Q141" s="71">
        <f t="shared" si="17"/>
        <v>15303.608920601211</v>
      </c>
      <c r="R141" s="71">
        <f t="shared" si="17"/>
        <v>15303.608920601211</v>
      </c>
      <c r="S141" s="71">
        <f t="shared" si="17"/>
        <v>15303.608920601211</v>
      </c>
      <c r="T141" s="71">
        <f t="shared" si="17"/>
        <v>15303.608920601211</v>
      </c>
      <c r="U141" s="71">
        <f t="shared" si="17"/>
        <v>15303.608920601211</v>
      </c>
      <c r="V141" s="71">
        <f t="shared" si="17"/>
        <v>15303.608920601211</v>
      </c>
      <c r="W141" s="71">
        <f t="shared" si="17"/>
        <v>15303.608920601211</v>
      </c>
      <c r="X141" s="71">
        <f t="shared" si="17"/>
        <v>15303.608920601211</v>
      </c>
      <c r="Y141" s="71">
        <f t="shared" si="17"/>
        <v>15303.608920601211</v>
      </c>
      <c r="Z141" s="71">
        <f t="shared" si="17"/>
        <v>15303.608920601211</v>
      </c>
      <c r="AA141" s="71">
        <f t="shared" si="17"/>
        <v>15303.608920601211</v>
      </c>
      <c r="AB141" s="478">
        <f>SUM(P141:AA141)</f>
        <v>183643.30704721448</v>
      </c>
      <c r="AC141" s="254">
        <f t="shared" ref="AC141:AC151" si="18">AB141-N141</f>
        <v>0</v>
      </c>
      <c r="AD141" t="s">
        <v>472</v>
      </c>
      <c r="AE141" t="str">
        <f t="shared" ref="AE141:AE151" si="19">IF(AD141="","",RIGHT(AD141,LEN(AD141)-3))</f>
        <v>Depreciation and Amortization (non-facility)</v>
      </c>
    </row>
    <row r="142" spans="2:31" x14ac:dyDescent="0.25">
      <c r="B142" s="78"/>
      <c r="C142" s="78"/>
      <c r="D142" s="71" t="s">
        <v>401</v>
      </c>
      <c r="E142" s="71">
        <v>0</v>
      </c>
      <c r="F142" s="71">
        <v>0</v>
      </c>
      <c r="G142" s="71">
        <v>0</v>
      </c>
      <c r="H142" s="71">
        <v>0</v>
      </c>
      <c r="I142" s="71">
        <v>655966.33576870186</v>
      </c>
      <c r="J142" s="71">
        <v>0</v>
      </c>
      <c r="K142" s="71">
        <v>0</v>
      </c>
      <c r="L142" s="71">
        <v>655966.33576870186</v>
      </c>
      <c r="N142" s="71">
        <f t="shared" si="16"/>
        <v>655966.33576870186</v>
      </c>
      <c r="P142" s="71">
        <f t="shared" si="17"/>
        <v>54663.861314058486</v>
      </c>
      <c r="Q142" s="71">
        <f t="shared" si="17"/>
        <v>54663.861314058486</v>
      </c>
      <c r="R142" s="71">
        <f t="shared" si="17"/>
        <v>54663.861314058486</v>
      </c>
      <c r="S142" s="71">
        <f t="shared" si="17"/>
        <v>54663.861314058486</v>
      </c>
      <c r="T142" s="71">
        <f t="shared" si="17"/>
        <v>54663.861314058486</v>
      </c>
      <c r="U142" s="71">
        <f t="shared" si="17"/>
        <v>54663.861314058486</v>
      </c>
      <c r="V142" s="71">
        <f t="shared" si="17"/>
        <v>54663.861314058486</v>
      </c>
      <c r="W142" s="71">
        <f t="shared" si="17"/>
        <v>54663.861314058486</v>
      </c>
      <c r="X142" s="71">
        <f t="shared" si="17"/>
        <v>54663.861314058486</v>
      </c>
      <c r="Y142" s="71">
        <f t="shared" si="17"/>
        <v>54663.861314058486</v>
      </c>
      <c r="Z142" s="71">
        <f t="shared" si="17"/>
        <v>54663.861314058486</v>
      </c>
      <c r="AA142" s="71">
        <f t="shared" si="17"/>
        <v>54663.861314058486</v>
      </c>
      <c r="AB142" s="478">
        <f>SUM(P142:AA142)</f>
        <v>655966.33576870197</v>
      </c>
      <c r="AC142" s="254">
        <f t="shared" si="18"/>
        <v>0</v>
      </c>
      <c r="AD142" t="s">
        <v>473</v>
      </c>
      <c r="AE142" t="str">
        <f t="shared" si="19"/>
        <v>Depreciation (facilities only)</v>
      </c>
    </row>
    <row r="143" spans="2:31" x14ac:dyDescent="0.25">
      <c r="B143" s="78"/>
      <c r="C143" s="78"/>
      <c r="D143" s="71" t="s">
        <v>402</v>
      </c>
      <c r="E143" s="71">
        <v>0</v>
      </c>
      <c r="F143" s="71">
        <v>62493.395283762977</v>
      </c>
      <c r="G143" s="71">
        <v>0</v>
      </c>
      <c r="H143" s="71">
        <v>31686.791974865737</v>
      </c>
      <c r="I143" s="71">
        <v>20244.339317275331</v>
      </c>
      <c r="J143" s="71">
        <v>8801.8866596849257</v>
      </c>
      <c r="K143" s="71">
        <v>0</v>
      </c>
      <c r="L143" s="71">
        <v>123226.41323558897</v>
      </c>
      <c r="N143" s="71">
        <f t="shared" si="16"/>
        <v>91539.62126072323</v>
      </c>
      <c r="P143" s="71">
        <f t="shared" si="17"/>
        <v>7628.3017717269358</v>
      </c>
      <c r="Q143" s="71">
        <f t="shared" si="17"/>
        <v>7628.3017717269358</v>
      </c>
      <c r="R143" s="71">
        <f t="shared" si="17"/>
        <v>7628.3017717269358</v>
      </c>
      <c r="S143" s="71">
        <f t="shared" si="17"/>
        <v>7628.3017717269358</v>
      </c>
      <c r="T143" s="71">
        <f t="shared" si="17"/>
        <v>7628.3017717269358</v>
      </c>
      <c r="U143" s="71">
        <f t="shared" si="17"/>
        <v>7628.3017717269358</v>
      </c>
      <c r="V143" s="71">
        <f t="shared" si="17"/>
        <v>7628.3017717269358</v>
      </c>
      <c r="W143" s="71">
        <f t="shared" si="17"/>
        <v>7628.3017717269358</v>
      </c>
      <c r="X143" s="71">
        <f t="shared" si="17"/>
        <v>7628.3017717269358</v>
      </c>
      <c r="Y143" s="71">
        <f t="shared" si="17"/>
        <v>7628.3017717269358</v>
      </c>
      <c r="Z143" s="71">
        <f t="shared" si="17"/>
        <v>7628.3017717269358</v>
      </c>
      <c r="AA143" s="71">
        <f t="shared" si="17"/>
        <v>7628.3017717269358</v>
      </c>
      <c r="AB143" s="478">
        <f>SUM(P143:AA143)</f>
        <v>91539.621260723259</v>
      </c>
      <c r="AC143" s="254">
        <f t="shared" si="18"/>
        <v>0</v>
      </c>
      <c r="AD143" t="s">
        <v>473</v>
      </c>
      <c r="AE143" t="str">
        <f t="shared" si="19"/>
        <v>Depreciation (facilities only)</v>
      </c>
    </row>
    <row r="144" spans="2:31" x14ac:dyDescent="0.25">
      <c r="B144" s="78"/>
      <c r="C144" s="78"/>
      <c r="D144" s="99" t="s">
        <v>403</v>
      </c>
      <c r="E144" s="99">
        <v>0</v>
      </c>
      <c r="F144" s="99">
        <v>187865.26836407289</v>
      </c>
      <c r="G144" s="99">
        <v>0</v>
      </c>
      <c r="H144" s="99">
        <v>95255.629029670759</v>
      </c>
      <c r="I144" s="99">
        <v>716824.09875988041</v>
      </c>
      <c r="J144" s="99">
        <v>26459.896952686322</v>
      </c>
      <c r="K144" s="99">
        <v>0</v>
      </c>
      <c r="L144" s="99">
        <v>1026404.8931063104</v>
      </c>
      <c r="N144" s="99">
        <f t="shared" si="16"/>
        <v>931149.26407663967</v>
      </c>
      <c r="P144" s="99">
        <f t="shared" si="17"/>
        <v>77595.772006386644</v>
      </c>
      <c r="Q144" s="99">
        <f t="shared" si="17"/>
        <v>77595.772006386644</v>
      </c>
      <c r="R144" s="99">
        <f t="shared" si="17"/>
        <v>77595.772006386644</v>
      </c>
      <c r="S144" s="99">
        <f t="shared" si="17"/>
        <v>77595.772006386644</v>
      </c>
      <c r="T144" s="99">
        <f t="shared" si="17"/>
        <v>77595.772006386644</v>
      </c>
      <c r="U144" s="99">
        <f t="shared" si="17"/>
        <v>77595.772006386644</v>
      </c>
      <c r="V144" s="99">
        <f t="shared" si="17"/>
        <v>77595.772006386644</v>
      </c>
      <c r="W144" s="99">
        <f t="shared" si="17"/>
        <v>77595.772006386644</v>
      </c>
      <c r="X144" s="99">
        <f t="shared" si="17"/>
        <v>77595.772006386644</v>
      </c>
      <c r="Y144" s="99">
        <f t="shared" si="17"/>
        <v>77595.772006386644</v>
      </c>
      <c r="Z144" s="99">
        <f t="shared" si="17"/>
        <v>77595.772006386644</v>
      </c>
      <c r="AA144" s="99">
        <f t="shared" si="17"/>
        <v>77595.772006386644</v>
      </c>
      <c r="AB144" s="479">
        <f>SUM(P144:AA144)</f>
        <v>931149.26407663978</v>
      </c>
      <c r="AC144" s="254">
        <f t="shared" si="18"/>
        <v>0</v>
      </c>
      <c r="AD144" t="s">
        <v>442</v>
      </c>
      <c r="AE144" t="str">
        <f t="shared" si="19"/>
        <v/>
      </c>
    </row>
    <row r="145" spans="2:31" x14ac:dyDescent="0.25">
      <c r="B145" s="78"/>
      <c r="C145" s="78" t="s">
        <v>404</v>
      </c>
      <c r="D145" s="71"/>
      <c r="E145" s="71"/>
      <c r="F145" s="71"/>
      <c r="G145" s="71"/>
      <c r="H145" s="71"/>
      <c r="I145" s="71"/>
      <c r="J145" s="71"/>
      <c r="K145" s="71"/>
      <c r="L145" s="71"/>
      <c r="N145" s="71">
        <f t="shared" si="16"/>
        <v>0</v>
      </c>
      <c r="P145" s="71">
        <f t="shared" si="17"/>
        <v>0</v>
      </c>
      <c r="Q145" s="71">
        <f t="shared" si="17"/>
        <v>0</v>
      </c>
      <c r="R145" s="71">
        <f t="shared" si="17"/>
        <v>0</v>
      </c>
      <c r="S145" s="71">
        <f t="shared" si="17"/>
        <v>0</v>
      </c>
      <c r="T145" s="71">
        <f t="shared" si="17"/>
        <v>0</v>
      </c>
      <c r="U145" s="71">
        <f t="shared" si="17"/>
        <v>0</v>
      </c>
      <c r="V145" s="71">
        <f t="shared" si="17"/>
        <v>0</v>
      </c>
      <c r="W145" s="71">
        <f t="shared" si="17"/>
        <v>0</v>
      </c>
      <c r="X145" s="71">
        <f t="shared" si="17"/>
        <v>0</v>
      </c>
      <c r="Y145" s="71">
        <f t="shared" si="17"/>
        <v>0</v>
      </c>
      <c r="Z145" s="71">
        <f t="shared" si="17"/>
        <v>0</v>
      </c>
      <c r="AA145" s="71">
        <f t="shared" si="17"/>
        <v>0</v>
      </c>
      <c r="AB145" s="478">
        <f>SUM(P145:AA145)</f>
        <v>0</v>
      </c>
      <c r="AC145" s="254">
        <f t="shared" si="18"/>
        <v>0</v>
      </c>
      <c r="AD145" t="s">
        <v>442</v>
      </c>
      <c r="AE145" t="str">
        <f t="shared" si="19"/>
        <v/>
      </c>
    </row>
    <row r="146" spans="2:31" x14ac:dyDescent="0.25">
      <c r="B146" s="78"/>
      <c r="C146" s="78"/>
      <c r="D146" s="71" t="s">
        <v>405</v>
      </c>
      <c r="E146" s="71">
        <v>0</v>
      </c>
      <c r="F146" s="71">
        <v>0</v>
      </c>
      <c r="G146" s="71">
        <v>0</v>
      </c>
      <c r="H146" s="71">
        <v>0</v>
      </c>
      <c r="I146" s="71">
        <v>188192.46</v>
      </c>
      <c r="J146" s="71">
        <v>0</v>
      </c>
      <c r="K146" s="71">
        <v>0</v>
      </c>
      <c r="L146" s="71">
        <v>188192.46</v>
      </c>
      <c r="N146" s="71">
        <f t="shared" si="16"/>
        <v>188192.46</v>
      </c>
      <c r="P146" s="71">
        <f t="shared" si="17"/>
        <v>15682.705</v>
      </c>
      <c r="Q146" s="71">
        <f t="shared" si="17"/>
        <v>15682.705</v>
      </c>
      <c r="R146" s="71">
        <f t="shared" si="17"/>
        <v>15682.705</v>
      </c>
      <c r="S146" s="71">
        <f t="shared" si="17"/>
        <v>15682.705</v>
      </c>
      <c r="T146" s="71">
        <f t="shared" si="17"/>
        <v>15682.705</v>
      </c>
      <c r="U146" s="71">
        <f t="shared" si="17"/>
        <v>15682.705</v>
      </c>
      <c r="V146" s="71">
        <f t="shared" si="17"/>
        <v>15682.705</v>
      </c>
      <c r="W146" s="71">
        <f t="shared" si="17"/>
        <v>15682.705</v>
      </c>
      <c r="X146" s="71">
        <f t="shared" si="17"/>
        <v>15682.705</v>
      </c>
      <c r="Y146" s="71">
        <f t="shared" si="17"/>
        <v>15682.705</v>
      </c>
      <c r="Z146" s="71">
        <f t="shared" si="17"/>
        <v>15682.705</v>
      </c>
      <c r="AA146" s="71">
        <f t="shared" si="17"/>
        <v>15682.705</v>
      </c>
      <c r="AB146" s="478">
        <f>SUM(P146:AA146)</f>
        <v>188192.45999999996</v>
      </c>
      <c r="AC146" s="254">
        <f t="shared" si="18"/>
        <v>0</v>
      </c>
      <c r="AD146" t="s">
        <v>474</v>
      </c>
      <c r="AE146" t="str">
        <f t="shared" si="19"/>
        <v>Interest (facilities only)</v>
      </c>
    </row>
    <row r="147" spans="2:31" x14ac:dyDescent="0.25">
      <c r="B147" s="78"/>
      <c r="C147" s="78"/>
      <c r="D147" s="71" t="s">
        <v>406</v>
      </c>
      <c r="E147" s="71">
        <v>0</v>
      </c>
      <c r="F147" s="71">
        <v>0</v>
      </c>
      <c r="G147" s="71">
        <v>0</v>
      </c>
      <c r="H147" s="71">
        <v>5591.2800097656254</v>
      </c>
      <c r="I147" s="71">
        <v>0</v>
      </c>
      <c r="J147" s="71">
        <v>0</v>
      </c>
      <c r="K147" s="71">
        <v>0</v>
      </c>
      <c r="L147" s="71">
        <v>5591.2800097656254</v>
      </c>
      <c r="N147" s="71">
        <f t="shared" si="16"/>
        <v>0</v>
      </c>
      <c r="P147" s="71">
        <f t="shared" si="17"/>
        <v>0</v>
      </c>
      <c r="Q147" s="71">
        <f t="shared" si="17"/>
        <v>0</v>
      </c>
      <c r="R147" s="71">
        <f t="shared" si="17"/>
        <v>0</v>
      </c>
      <c r="S147" s="71">
        <f t="shared" si="17"/>
        <v>0</v>
      </c>
      <c r="T147" s="71">
        <f t="shared" si="17"/>
        <v>0</v>
      </c>
      <c r="U147" s="71">
        <f t="shared" si="17"/>
        <v>0</v>
      </c>
      <c r="V147" s="71">
        <f t="shared" si="17"/>
        <v>0</v>
      </c>
      <c r="W147" s="71">
        <f t="shared" si="17"/>
        <v>0</v>
      </c>
      <c r="X147" s="71">
        <f t="shared" si="17"/>
        <v>0</v>
      </c>
      <c r="Y147" s="71">
        <f t="shared" si="17"/>
        <v>0</v>
      </c>
      <c r="Z147" s="71">
        <f t="shared" si="17"/>
        <v>0</v>
      </c>
      <c r="AA147" s="71">
        <f t="shared" si="17"/>
        <v>0</v>
      </c>
      <c r="AB147" s="478">
        <f>SUM(P147:AA147)</f>
        <v>0</v>
      </c>
      <c r="AC147" s="254">
        <f t="shared" si="18"/>
        <v>0</v>
      </c>
      <c r="AD147" t="s">
        <v>473</v>
      </c>
      <c r="AE147" t="str">
        <f t="shared" si="19"/>
        <v>Depreciation (facilities only)</v>
      </c>
    </row>
    <row r="148" spans="2:31" x14ac:dyDescent="0.25">
      <c r="B148" s="78"/>
      <c r="C148" s="78"/>
      <c r="D148" s="99" t="s">
        <v>407</v>
      </c>
      <c r="E148" s="99">
        <v>0</v>
      </c>
      <c r="F148" s="99">
        <v>0</v>
      </c>
      <c r="G148" s="99">
        <v>0</v>
      </c>
      <c r="H148" s="99">
        <v>5591.2800097656254</v>
      </c>
      <c r="I148" s="99">
        <v>188192.46</v>
      </c>
      <c r="J148" s="99">
        <v>0</v>
      </c>
      <c r="K148" s="99">
        <v>0</v>
      </c>
      <c r="L148" s="99">
        <v>193783.74000976561</v>
      </c>
      <c r="N148" s="99">
        <f t="shared" si="16"/>
        <v>188192.46</v>
      </c>
      <c r="P148" s="99">
        <f t="shared" si="17"/>
        <v>15682.705</v>
      </c>
      <c r="Q148" s="99">
        <f t="shared" si="17"/>
        <v>15682.705</v>
      </c>
      <c r="R148" s="99">
        <f t="shared" si="17"/>
        <v>15682.705</v>
      </c>
      <c r="S148" s="99">
        <f t="shared" si="17"/>
        <v>15682.705</v>
      </c>
      <c r="T148" s="99">
        <f t="shared" si="17"/>
        <v>15682.705</v>
      </c>
      <c r="U148" s="99">
        <f t="shared" si="17"/>
        <v>15682.705</v>
      </c>
      <c r="V148" s="99">
        <f t="shared" si="17"/>
        <v>15682.705</v>
      </c>
      <c r="W148" s="99">
        <f t="shared" si="17"/>
        <v>15682.705</v>
      </c>
      <c r="X148" s="99">
        <f t="shared" si="17"/>
        <v>15682.705</v>
      </c>
      <c r="Y148" s="99">
        <f t="shared" si="17"/>
        <v>15682.705</v>
      </c>
      <c r="Z148" s="99">
        <f t="shared" si="17"/>
        <v>15682.705</v>
      </c>
      <c r="AA148" s="99">
        <f t="shared" si="17"/>
        <v>15682.705</v>
      </c>
      <c r="AB148" s="479">
        <f>SUM(P148:AA148)</f>
        <v>188192.45999999996</v>
      </c>
      <c r="AC148" s="254">
        <f t="shared" si="18"/>
        <v>0</v>
      </c>
      <c r="AD148" t="s">
        <v>442</v>
      </c>
      <c r="AE148" t="str">
        <f t="shared" si="19"/>
        <v/>
      </c>
    </row>
    <row r="149" spans="2:31" x14ac:dyDescent="0.25">
      <c r="B149" s="78"/>
      <c r="C149" s="100" t="s">
        <v>408</v>
      </c>
      <c r="D149" s="99"/>
      <c r="E149" s="99">
        <v>0</v>
      </c>
      <c r="F149" s="99">
        <v>187865.26836407289</v>
      </c>
      <c r="G149" s="99">
        <v>0</v>
      </c>
      <c r="H149" s="99">
        <v>100846.90903943639</v>
      </c>
      <c r="I149" s="99">
        <v>905016.55875988037</v>
      </c>
      <c r="J149" s="99">
        <v>26459.896952686322</v>
      </c>
      <c r="K149" s="99">
        <v>0</v>
      </c>
      <c r="L149" s="99">
        <v>1220188.633116076</v>
      </c>
      <c r="N149" s="99">
        <f t="shared" si="16"/>
        <v>1119341.7240766396</v>
      </c>
      <c r="P149" s="99">
        <f t="shared" si="17"/>
        <v>93278.477006386631</v>
      </c>
      <c r="Q149" s="99">
        <f t="shared" si="17"/>
        <v>93278.477006386631</v>
      </c>
      <c r="R149" s="99">
        <f t="shared" si="17"/>
        <v>93278.477006386631</v>
      </c>
      <c r="S149" s="99">
        <f t="shared" si="17"/>
        <v>93278.477006386631</v>
      </c>
      <c r="T149" s="99">
        <f t="shared" si="17"/>
        <v>93278.477006386631</v>
      </c>
      <c r="U149" s="99">
        <f t="shared" si="17"/>
        <v>93278.477006386631</v>
      </c>
      <c r="V149" s="99">
        <f t="shared" si="17"/>
        <v>93278.477006386631</v>
      </c>
      <c r="W149" s="99">
        <f t="shared" si="17"/>
        <v>93278.477006386631</v>
      </c>
      <c r="X149" s="99">
        <f t="shared" si="17"/>
        <v>93278.477006386631</v>
      </c>
      <c r="Y149" s="99">
        <f t="shared" si="17"/>
        <v>93278.477006386631</v>
      </c>
      <c r="Z149" s="99">
        <f t="shared" si="17"/>
        <v>93278.477006386631</v>
      </c>
      <c r="AA149" s="99">
        <f t="shared" si="17"/>
        <v>93278.477006386631</v>
      </c>
      <c r="AB149" s="479">
        <f>SUM(P149:AA149)</f>
        <v>1119341.7240766396</v>
      </c>
      <c r="AC149" s="254">
        <f t="shared" si="18"/>
        <v>0</v>
      </c>
      <c r="AD149" t="s">
        <v>442</v>
      </c>
      <c r="AE149" t="str">
        <f t="shared" si="19"/>
        <v/>
      </c>
    </row>
    <row r="150" spans="2:31" x14ac:dyDescent="0.25">
      <c r="B150" s="474" t="s">
        <v>117</v>
      </c>
      <c r="C150" s="474"/>
      <c r="D150" s="475"/>
      <c r="E150" s="475">
        <v>30000</v>
      </c>
      <c r="F150" s="475">
        <v>5852313.8134034881</v>
      </c>
      <c r="G150" s="475">
        <v>2460240.4945932934</v>
      </c>
      <c r="H150" s="475">
        <v>1207960.1824943393</v>
      </c>
      <c r="I150" s="475">
        <v>4515619.4868315151</v>
      </c>
      <c r="J150" s="475">
        <v>1476799.9179126145</v>
      </c>
      <c r="K150" s="475">
        <v>0</v>
      </c>
      <c r="L150" s="475">
        <v>15542933.895235246</v>
      </c>
      <c r="N150" s="475">
        <f t="shared" si="16"/>
        <v>11844733.218147617</v>
      </c>
      <c r="P150" s="475">
        <f t="shared" si="17"/>
        <v>987061.10151230136</v>
      </c>
      <c r="Q150" s="475">
        <f t="shared" si="17"/>
        <v>987061.10151230136</v>
      </c>
      <c r="R150" s="475">
        <f t="shared" si="17"/>
        <v>987061.10151230136</v>
      </c>
      <c r="S150" s="475">
        <f t="shared" si="17"/>
        <v>987061.10151230136</v>
      </c>
      <c r="T150" s="475">
        <f t="shared" si="17"/>
        <v>987061.10151230136</v>
      </c>
      <c r="U150" s="475">
        <f t="shared" si="17"/>
        <v>987061.10151230136</v>
      </c>
      <c r="V150" s="475">
        <f t="shared" si="17"/>
        <v>987061.10151230136</v>
      </c>
      <c r="W150" s="475">
        <f t="shared" si="17"/>
        <v>987061.10151230136</v>
      </c>
      <c r="X150" s="475">
        <f t="shared" si="17"/>
        <v>987061.10151230136</v>
      </c>
      <c r="Y150" s="475">
        <f t="shared" si="17"/>
        <v>987061.10151230136</v>
      </c>
      <c r="Z150" s="475">
        <f t="shared" si="17"/>
        <v>987061.10151230136</v>
      </c>
      <c r="AA150" s="475">
        <f t="shared" si="17"/>
        <v>987061.10151230136</v>
      </c>
      <c r="AB150" s="480">
        <f>SUM(P150:AA150)</f>
        <v>11844733.218147619</v>
      </c>
      <c r="AC150" s="254">
        <f t="shared" si="18"/>
        <v>0</v>
      </c>
      <c r="AD150" t="s">
        <v>442</v>
      </c>
      <c r="AE150" t="str">
        <f t="shared" si="19"/>
        <v/>
      </c>
    </row>
    <row r="151" spans="2:31" x14ac:dyDescent="0.25">
      <c r="B151" s="474" t="s">
        <v>32</v>
      </c>
      <c r="C151" s="474"/>
      <c r="D151" s="475"/>
      <c r="E151" s="475">
        <v>121000</v>
      </c>
      <c r="F151" s="475">
        <v>1210724.32391256</v>
      </c>
      <c r="G151" s="475">
        <v>782810.50540670659</v>
      </c>
      <c r="H151" s="475">
        <v>-1207960.1824943393</v>
      </c>
      <c r="I151" s="475">
        <v>-4142989.6451402376</v>
      </c>
      <c r="J151" s="475">
        <v>2442604.0291075674</v>
      </c>
      <c r="K151" s="475">
        <v>0</v>
      </c>
      <c r="L151" s="475">
        <v>-793810.96920773946</v>
      </c>
      <c r="N151" s="475">
        <f t="shared" si="16"/>
        <v>-489661.29212011024</v>
      </c>
      <c r="P151" s="475">
        <f t="shared" si="17"/>
        <v>-40805.107676675856</v>
      </c>
      <c r="Q151" s="475">
        <f t="shared" si="17"/>
        <v>-40805.107676675856</v>
      </c>
      <c r="R151" s="475">
        <f t="shared" si="17"/>
        <v>-40805.107676675856</v>
      </c>
      <c r="S151" s="475">
        <f t="shared" si="17"/>
        <v>-40805.107676675856</v>
      </c>
      <c r="T151" s="475">
        <f t="shared" si="17"/>
        <v>-40805.107676675856</v>
      </c>
      <c r="U151" s="475">
        <f t="shared" si="17"/>
        <v>-40805.107676675856</v>
      </c>
      <c r="V151" s="475">
        <f t="shared" si="17"/>
        <v>-40805.107676675856</v>
      </c>
      <c r="W151" s="475">
        <f t="shared" si="17"/>
        <v>-40805.107676675856</v>
      </c>
      <c r="X151" s="475">
        <f t="shared" si="17"/>
        <v>-40805.107676675856</v>
      </c>
      <c r="Y151" s="475">
        <f t="shared" si="17"/>
        <v>-40805.107676675856</v>
      </c>
      <c r="Z151" s="475">
        <f t="shared" si="17"/>
        <v>-40805.107676675856</v>
      </c>
      <c r="AA151" s="475">
        <f t="shared" si="17"/>
        <v>-40805.107676675856</v>
      </c>
      <c r="AB151" s="480">
        <f>SUM(P151:AA151)</f>
        <v>-489661.29212011019</v>
      </c>
      <c r="AC151" s="254">
        <f t="shared" si="18"/>
        <v>0</v>
      </c>
      <c r="AD151" t="s">
        <v>442</v>
      </c>
      <c r="AE151" t="str">
        <f t="shared" si="19"/>
        <v/>
      </c>
    </row>
    <row r="152" spans="2:31" x14ac:dyDescent="0.25">
      <c r="B152" s="78" t="s">
        <v>246</v>
      </c>
      <c r="C152" s="78"/>
      <c r="D152" s="71"/>
      <c r="E152" s="71"/>
      <c r="F152" s="71"/>
      <c r="G152" s="71"/>
      <c r="H152" s="71"/>
      <c r="I152" s="71"/>
      <c r="J152" s="71"/>
      <c r="K152" s="71"/>
      <c r="L152" s="71"/>
      <c r="N152" s="71"/>
      <c r="P152" s="71"/>
      <c r="Q152" s="71"/>
      <c r="R152" s="71"/>
      <c r="S152" s="71"/>
      <c r="T152" s="71"/>
      <c r="U152" s="71"/>
      <c r="V152" s="71"/>
      <c r="W152" s="71"/>
      <c r="X152" s="71"/>
      <c r="Y152" s="71"/>
      <c r="Z152" s="71"/>
      <c r="AA152" s="71"/>
      <c r="AB152" s="71"/>
      <c r="AC152"/>
    </row>
    <row r="153" spans="2:31" x14ac:dyDescent="0.25">
      <c r="B153" s="78"/>
      <c r="C153" s="78" t="s">
        <v>247</v>
      </c>
      <c r="D153" s="71"/>
      <c r="E153" s="71"/>
      <c r="F153" s="71"/>
      <c r="G153" s="71"/>
      <c r="H153" s="71"/>
      <c r="I153" s="71"/>
      <c r="J153" s="71"/>
      <c r="K153" s="71"/>
      <c r="L153" s="71"/>
      <c r="N153" s="71"/>
      <c r="P153" s="71"/>
      <c r="Q153" s="71"/>
      <c r="R153" s="71"/>
      <c r="S153" s="71"/>
      <c r="T153" s="71"/>
      <c r="U153" s="71"/>
      <c r="V153" s="71"/>
      <c r="W153" s="71"/>
      <c r="X153" s="71"/>
      <c r="Y153" s="71"/>
      <c r="Z153" s="71"/>
      <c r="AA153" s="71"/>
      <c r="AB153" s="71"/>
      <c r="AC153"/>
    </row>
    <row r="154" spans="2:31" x14ac:dyDescent="0.25">
      <c r="B154" s="78"/>
      <c r="C154" s="78"/>
      <c r="D154" s="71" t="s">
        <v>409</v>
      </c>
      <c r="E154" s="71">
        <v>0</v>
      </c>
      <c r="F154" s="71">
        <v>0</v>
      </c>
      <c r="G154" s="71">
        <v>0</v>
      </c>
      <c r="H154" s="71">
        <v>0</v>
      </c>
      <c r="I154" s="71">
        <v>0</v>
      </c>
      <c r="J154" s="71">
        <v>0</v>
      </c>
      <c r="K154" s="71">
        <v>80573.964381655547</v>
      </c>
      <c r="L154" s="71">
        <v>80573.964381655547</v>
      </c>
      <c r="N154" s="71"/>
      <c r="P154" s="71"/>
      <c r="Q154" s="71"/>
      <c r="R154" s="71"/>
      <c r="S154" s="71"/>
      <c r="T154" s="71"/>
      <c r="U154" s="71"/>
      <c r="V154" s="71"/>
      <c r="W154" s="71"/>
      <c r="X154" s="71"/>
      <c r="Y154" s="71"/>
      <c r="Z154" s="71"/>
      <c r="AA154" s="71"/>
      <c r="AB154" s="71"/>
      <c r="AC154"/>
    </row>
    <row r="155" spans="2:31" x14ac:dyDescent="0.25">
      <c r="B155" s="78"/>
      <c r="C155" s="78"/>
      <c r="D155" s="71" t="s">
        <v>410</v>
      </c>
      <c r="E155" s="71">
        <v>0</v>
      </c>
      <c r="F155" s="71">
        <v>0</v>
      </c>
      <c r="G155" s="71">
        <v>0</v>
      </c>
      <c r="H155" s="71">
        <v>0</v>
      </c>
      <c r="I155" s="71">
        <v>0</v>
      </c>
      <c r="J155" s="71">
        <v>0</v>
      </c>
      <c r="K155" s="71">
        <v>73618.714009252901</v>
      </c>
      <c r="L155" s="71">
        <v>73618.714009252901</v>
      </c>
      <c r="N155" s="71"/>
      <c r="P155" s="71"/>
      <c r="Q155" s="71"/>
      <c r="R155" s="71"/>
      <c r="S155" s="71"/>
      <c r="T155" s="71"/>
      <c r="U155" s="71"/>
      <c r="V155" s="71"/>
      <c r="W155" s="71"/>
      <c r="X155" s="71"/>
      <c r="Y155" s="71"/>
      <c r="Z155" s="71"/>
      <c r="AA155" s="71"/>
      <c r="AB155" s="71"/>
      <c r="AC155"/>
    </row>
    <row r="156" spans="2:31" x14ac:dyDescent="0.25">
      <c r="B156" s="78"/>
      <c r="C156" s="78"/>
      <c r="D156" s="71" t="s">
        <v>411</v>
      </c>
      <c r="E156" s="71">
        <v>0</v>
      </c>
      <c r="F156" s="71">
        <v>0</v>
      </c>
      <c r="G156" s="71">
        <v>0</v>
      </c>
      <c r="H156" s="71">
        <v>0</v>
      </c>
      <c r="I156" s="71">
        <v>0</v>
      </c>
      <c r="J156" s="71">
        <v>0</v>
      </c>
      <c r="K156" s="71">
        <v>93019.465711111116</v>
      </c>
      <c r="L156" s="71">
        <v>93019.465711111116</v>
      </c>
      <c r="N156" s="71"/>
      <c r="P156" s="71"/>
      <c r="Q156" s="71"/>
      <c r="R156" s="71"/>
      <c r="S156" s="71"/>
      <c r="T156" s="71"/>
      <c r="U156" s="71"/>
      <c r="V156" s="71"/>
      <c r="W156" s="71"/>
      <c r="X156" s="71"/>
      <c r="Y156" s="71"/>
      <c r="Z156" s="71"/>
      <c r="AA156" s="71"/>
      <c r="AB156" s="71"/>
      <c r="AC156"/>
    </row>
    <row r="157" spans="2:31" x14ac:dyDescent="0.25">
      <c r="B157" s="78"/>
      <c r="C157" s="78"/>
      <c r="D157" s="71" t="s">
        <v>412</v>
      </c>
      <c r="E157" s="71">
        <v>0</v>
      </c>
      <c r="F157" s="71">
        <v>0</v>
      </c>
      <c r="G157" s="71">
        <v>0</v>
      </c>
      <c r="H157" s="71">
        <v>0</v>
      </c>
      <c r="I157" s="71">
        <v>0</v>
      </c>
      <c r="J157" s="71">
        <v>0</v>
      </c>
      <c r="K157" s="71">
        <v>655966.33576870186</v>
      </c>
      <c r="L157" s="71">
        <v>655966.33576870186</v>
      </c>
      <c r="N157" s="71"/>
      <c r="P157" s="71"/>
      <c r="Q157" s="71"/>
      <c r="R157" s="71"/>
      <c r="S157" s="71"/>
      <c r="T157" s="71"/>
      <c r="U157" s="71"/>
      <c r="V157" s="71"/>
      <c r="W157" s="71"/>
      <c r="X157" s="71"/>
      <c r="Y157" s="71"/>
      <c r="Z157" s="71"/>
      <c r="AA157" s="71"/>
      <c r="AB157" s="71"/>
      <c r="AC157"/>
    </row>
    <row r="158" spans="2:31" x14ac:dyDescent="0.25">
      <c r="B158" s="78"/>
      <c r="C158" s="78"/>
      <c r="D158" s="71" t="s">
        <v>413</v>
      </c>
      <c r="E158" s="71">
        <v>0</v>
      </c>
      <c r="F158" s="71">
        <v>0</v>
      </c>
      <c r="G158" s="71">
        <v>0</v>
      </c>
      <c r="H158" s="71">
        <v>0</v>
      </c>
      <c r="I158" s="71">
        <v>0</v>
      </c>
      <c r="J158" s="71">
        <v>0</v>
      </c>
      <c r="K158" s="71">
        <v>123226.41323558897</v>
      </c>
      <c r="L158" s="71">
        <v>123226.41323558897</v>
      </c>
      <c r="N158" s="71"/>
      <c r="P158" s="71"/>
      <c r="Q158" s="71"/>
      <c r="R158" s="71"/>
      <c r="S158" s="71"/>
      <c r="T158" s="71"/>
      <c r="U158" s="71"/>
      <c r="V158" s="71"/>
      <c r="W158" s="71"/>
      <c r="X158" s="71"/>
      <c r="Y158" s="71"/>
      <c r="Z158" s="71"/>
      <c r="AA158" s="71"/>
      <c r="AB158" s="71"/>
      <c r="AC158"/>
    </row>
    <row r="159" spans="2:31" x14ac:dyDescent="0.25">
      <c r="B159" s="78"/>
      <c r="C159" s="78"/>
      <c r="D159" s="99" t="s">
        <v>414</v>
      </c>
      <c r="E159" s="99">
        <v>0</v>
      </c>
      <c r="F159" s="99">
        <v>0</v>
      </c>
      <c r="G159" s="99">
        <v>0</v>
      </c>
      <c r="H159" s="99">
        <v>0</v>
      </c>
      <c r="I159" s="99">
        <v>0</v>
      </c>
      <c r="J159" s="99">
        <v>0</v>
      </c>
      <c r="K159" s="99">
        <v>1026404.8931063104</v>
      </c>
      <c r="L159" s="99">
        <v>1026404.8931063104</v>
      </c>
      <c r="N159" s="99"/>
      <c r="P159" s="99"/>
      <c r="Q159" s="99"/>
      <c r="R159" s="99"/>
      <c r="S159" s="99"/>
      <c r="T159" s="99"/>
      <c r="U159" s="99"/>
      <c r="V159" s="99"/>
      <c r="W159" s="99"/>
      <c r="X159" s="99"/>
      <c r="Y159" s="99"/>
      <c r="Z159" s="99"/>
      <c r="AA159" s="99"/>
      <c r="AB159" s="99"/>
      <c r="AC159"/>
    </row>
    <row r="160" spans="2:31" x14ac:dyDescent="0.25">
      <c r="B160" s="78"/>
      <c r="C160" s="78" t="s">
        <v>248</v>
      </c>
      <c r="D160" s="71"/>
      <c r="E160" s="71"/>
      <c r="F160" s="71"/>
      <c r="G160" s="71"/>
      <c r="H160" s="71"/>
      <c r="I160" s="71"/>
      <c r="J160" s="71"/>
      <c r="K160" s="71"/>
      <c r="L160" s="71"/>
      <c r="N160" s="71"/>
      <c r="P160" s="71"/>
      <c r="Q160" s="71"/>
      <c r="R160" s="71"/>
      <c r="S160" s="71"/>
      <c r="T160" s="71"/>
      <c r="U160" s="71"/>
      <c r="V160" s="71"/>
      <c r="W160" s="71"/>
      <c r="X160" s="71"/>
      <c r="Y160" s="71"/>
      <c r="Z160" s="71"/>
      <c r="AA160" s="71"/>
      <c r="AB160" s="71"/>
      <c r="AC160"/>
    </row>
    <row r="161" spans="2:29" x14ac:dyDescent="0.25">
      <c r="B161" s="78"/>
      <c r="C161" s="78"/>
      <c r="D161" s="71" t="s">
        <v>415</v>
      </c>
      <c r="E161" s="71">
        <v>0</v>
      </c>
      <c r="F161" s="71">
        <v>0</v>
      </c>
      <c r="G161" s="71">
        <v>0</v>
      </c>
      <c r="H161" s="71">
        <v>0</v>
      </c>
      <c r="I161" s="71">
        <v>0</v>
      </c>
      <c r="J161" s="71">
        <v>0</v>
      </c>
      <c r="K161" s="71">
        <v>-69354.397338255498</v>
      </c>
      <c r="L161" s="71">
        <v>-69354.397338255498</v>
      </c>
      <c r="N161" s="71"/>
      <c r="P161" s="71"/>
      <c r="Q161" s="71"/>
      <c r="R161" s="71"/>
      <c r="S161" s="71"/>
      <c r="T161" s="71"/>
      <c r="U161" s="71"/>
      <c r="V161" s="71"/>
      <c r="W161" s="71"/>
      <c r="X161" s="71"/>
      <c r="Y161" s="71"/>
      <c r="Z161" s="71"/>
      <c r="AA161" s="71"/>
      <c r="AB161" s="71"/>
      <c r="AC161"/>
    </row>
    <row r="162" spans="2:29" x14ac:dyDescent="0.25">
      <c r="B162" s="78"/>
      <c r="C162" s="78"/>
      <c r="D162" s="71" t="s">
        <v>416</v>
      </c>
      <c r="E162" s="71">
        <v>0</v>
      </c>
      <c r="F162" s="71">
        <v>0</v>
      </c>
      <c r="G162" s="71">
        <v>0</v>
      </c>
      <c r="H162" s="71">
        <v>0</v>
      </c>
      <c r="I162" s="71">
        <v>0</v>
      </c>
      <c r="J162" s="71">
        <v>0</v>
      </c>
      <c r="K162" s="71">
        <v>-78601.642861092027</v>
      </c>
      <c r="L162" s="71">
        <v>-78601.642861092027</v>
      </c>
      <c r="N162" s="71"/>
      <c r="P162" s="71"/>
      <c r="Q162" s="71"/>
      <c r="R162" s="71"/>
      <c r="S162" s="71"/>
      <c r="T162" s="71"/>
      <c r="U162" s="71"/>
      <c r="V162" s="71"/>
      <c r="W162" s="71"/>
      <c r="X162" s="71"/>
      <c r="Y162" s="71"/>
      <c r="Z162" s="71"/>
      <c r="AA162" s="71"/>
      <c r="AB162" s="71"/>
      <c r="AC162"/>
    </row>
    <row r="163" spans="2:29" x14ac:dyDescent="0.25">
      <c r="B163" s="78"/>
      <c r="C163" s="78"/>
      <c r="D163" s="99" t="s">
        <v>417</v>
      </c>
      <c r="E163" s="99">
        <v>0</v>
      </c>
      <c r="F163" s="99">
        <v>0</v>
      </c>
      <c r="G163" s="99">
        <v>0</v>
      </c>
      <c r="H163" s="99">
        <v>0</v>
      </c>
      <c r="I163" s="99">
        <v>0</v>
      </c>
      <c r="J163" s="99">
        <v>0</v>
      </c>
      <c r="K163" s="99">
        <v>-147956.04019934754</v>
      </c>
      <c r="L163" s="99">
        <v>-147956.04019934754</v>
      </c>
      <c r="N163" s="99"/>
      <c r="P163" s="99"/>
      <c r="Q163" s="99"/>
      <c r="R163" s="99"/>
      <c r="S163" s="99"/>
      <c r="T163" s="99"/>
      <c r="U163" s="99"/>
      <c r="V163" s="99"/>
      <c r="W163" s="99"/>
      <c r="X163" s="99"/>
      <c r="Y163" s="99"/>
      <c r="Z163" s="99"/>
      <c r="AA163" s="99"/>
      <c r="AB163" s="99"/>
      <c r="AC163"/>
    </row>
    <row r="164" spans="2:29" x14ac:dyDescent="0.25">
      <c r="B164" s="78"/>
      <c r="C164" s="78" t="s">
        <v>249</v>
      </c>
      <c r="D164" s="71"/>
      <c r="E164" s="71"/>
      <c r="F164" s="71"/>
      <c r="G164" s="71"/>
      <c r="H164" s="71"/>
      <c r="I164" s="71"/>
      <c r="J164" s="71"/>
      <c r="K164" s="71"/>
      <c r="L164" s="71"/>
      <c r="N164" s="71"/>
      <c r="P164" s="71"/>
      <c r="Q164" s="71"/>
      <c r="R164" s="71"/>
      <c r="S164" s="71"/>
      <c r="T164" s="71"/>
      <c r="U164" s="71"/>
      <c r="V164" s="71"/>
      <c r="W164" s="71"/>
      <c r="X164" s="71"/>
      <c r="Y164" s="71"/>
      <c r="Z164" s="71"/>
      <c r="AA164" s="71"/>
      <c r="AB164" s="71"/>
      <c r="AC164"/>
    </row>
    <row r="165" spans="2:29" x14ac:dyDescent="0.25">
      <c r="B165" s="78"/>
      <c r="C165" s="78"/>
      <c r="D165" s="71" t="s">
        <v>418</v>
      </c>
      <c r="E165" s="71">
        <v>0</v>
      </c>
      <c r="F165" s="71">
        <v>0</v>
      </c>
      <c r="G165" s="71">
        <v>0</v>
      </c>
      <c r="H165" s="71">
        <v>0</v>
      </c>
      <c r="I165" s="71">
        <v>0</v>
      </c>
      <c r="J165" s="71">
        <v>0</v>
      </c>
      <c r="K165" s="71">
        <v>-1054.3407291666372</v>
      </c>
      <c r="L165" s="71">
        <v>-1054.3407291666372</v>
      </c>
      <c r="N165" s="71"/>
      <c r="P165" s="71"/>
      <c r="Q165" s="71"/>
      <c r="R165" s="71"/>
      <c r="S165" s="71"/>
      <c r="T165" s="71"/>
      <c r="U165" s="71"/>
      <c r="V165" s="71"/>
      <c r="W165" s="71"/>
      <c r="X165" s="71"/>
      <c r="Y165" s="71"/>
      <c r="Z165" s="71"/>
      <c r="AA165" s="71"/>
      <c r="AB165" s="71"/>
      <c r="AC165"/>
    </row>
    <row r="166" spans="2:29" x14ac:dyDescent="0.25">
      <c r="B166" s="78"/>
      <c r="C166" s="78"/>
      <c r="D166" s="71" t="s">
        <v>419</v>
      </c>
      <c r="E166" s="71">
        <v>0</v>
      </c>
      <c r="F166" s="71">
        <v>0</v>
      </c>
      <c r="G166" s="71">
        <v>0</v>
      </c>
      <c r="H166" s="71">
        <v>-1234.3</v>
      </c>
      <c r="I166" s="71">
        <v>0</v>
      </c>
      <c r="J166" s="71">
        <v>0</v>
      </c>
      <c r="K166" s="71">
        <v>0</v>
      </c>
      <c r="L166" s="71">
        <v>-1234.3</v>
      </c>
      <c r="N166" s="71"/>
      <c r="P166" s="71"/>
      <c r="Q166" s="71"/>
      <c r="R166" s="71"/>
      <c r="S166" s="71"/>
      <c r="T166" s="71"/>
      <c r="U166" s="71"/>
      <c r="V166" s="71"/>
      <c r="W166" s="71"/>
      <c r="X166" s="71"/>
      <c r="Y166" s="71"/>
      <c r="Z166" s="71"/>
      <c r="AA166" s="71"/>
      <c r="AB166" s="71"/>
      <c r="AC166"/>
    </row>
    <row r="167" spans="2:29" x14ac:dyDescent="0.25">
      <c r="B167" s="78"/>
      <c r="C167" s="78"/>
      <c r="D167" s="99" t="s">
        <v>420</v>
      </c>
      <c r="E167" s="99">
        <v>0</v>
      </c>
      <c r="F167" s="99">
        <v>0</v>
      </c>
      <c r="G167" s="99">
        <v>0</v>
      </c>
      <c r="H167" s="99">
        <v>-1234.3</v>
      </c>
      <c r="I167" s="99">
        <v>0</v>
      </c>
      <c r="J167" s="99">
        <v>0</v>
      </c>
      <c r="K167" s="99">
        <v>-1054.3407291666372</v>
      </c>
      <c r="L167" s="99">
        <v>-2288.6407291666374</v>
      </c>
      <c r="N167" s="99"/>
      <c r="P167" s="99"/>
      <c r="Q167" s="99"/>
      <c r="R167" s="99"/>
      <c r="S167" s="99"/>
      <c r="T167" s="99"/>
      <c r="U167" s="99"/>
      <c r="V167" s="99"/>
      <c r="W167" s="99"/>
      <c r="X167" s="99"/>
      <c r="Y167" s="99"/>
      <c r="Z167" s="99"/>
      <c r="AA167" s="99"/>
      <c r="AB167" s="99"/>
      <c r="AC167"/>
    </row>
    <row r="168" spans="2:29" x14ac:dyDescent="0.25">
      <c r="B168" s="78"/>
      <c r="C168" s="78" t="s">
        <v>250</v>
      </c>
      <c r="D168" s="71"/>
      <c r="E168" s="71"/>
      <c r="F168" s="71"/>
      <c r="G168" s="71"/>
      <c r="H168" s="71"/>
      <c r="I168" s="71"/>
      <c r="J168" s="71"/>
      <c r="K168" s="71"/>
      <c r="L168" s="71"/>
      <c r="N168" s="71"/>
      <c r="P168" s="71"/>
      <c r="Q168" s="71"/>
      <c r="R168" s="71"/>
      <c r="S168" s="71"/>
      <c r="T168" s="71"/>
      <c r="U168" s="71"/>
      <c r="V168" s="71"/>
      <c r="W168" s="71"/>
      <c r="X168" s="71"/>
      <c r="Y168" s="71"/>
      <c r="Z168" s="71"/>
      <c r="AA168" s="71"/>
      <c r="AB168" s="71"/>
      <c r="AC168"/>
    </row>
    <row r="169" spans="2:29" x14ac:dyDescent="0.25">
      <c r="B169" s="78"/>
      <c r="C169" s="78"/>
      <c r="D169" s="71" t="s">
        <v>421</v>
      </c>
      <c r="E169" s="71">
        <v>0</v>
      </c>
      <c r="F169" s="71">
        <v>0</v>
      </c>
      <c r="G169" s="71">
        <v>0</v>
      </c>
      <c r="H169" s="71">
        <v>101541.8</v>
      </c>
      <c r="I169" s="71">
        <v>0</v>
      </c>
      <c r="J169" s="71">
        <v>0</v>
      </c>
      <c r="K169" s="71">
        <v>0</v>
      </c>
      <c r="L169" s="71">
        <v>101541.8</v>
      </c>
      <c r="N169" s="71"/>
      <c r="P169" s="71"/>
      <c r="Q169" s="71"/>
      <c r="R169" s="71"/>
      <c r="S169" s="71"/>
      <c r="T169" s="71"/>
      <c r="U169" s="71"/>
      <c r="V169" s="71"/>
      <c r="W169" s="71"/>
      <c r="X169" s="71"/>
      <c r="Y169" s="71"/>
      <c r="Z169" s="71"/>
      <c r="AA169" s="71"/>
      <c r="AB169" s="71"/>
      <c r="AC169"/>
    </row>
    <row r="170" spans="2:29" x14ac:dyDescent="0.25">
      <c r="B170" s="78"/>
      <c r="C170" s="78"/>
      <c r="D170" s="71" t="s">
        <v>422</v>
      </c>
      <c r="E170" s="71">
        <v>0</v>
      </c>
      <c r="F170" s="71">
        <v>0</v>
      </c>
      <c r="G170" s="71">
        <v>0</v>
      </c>
      <c r="H170" s="71">
        <v>0</v>
      </c>
      <c r="I170" s="71">
        <v>0</v>
      </c>
      <c r="J170" s="71">
        <v>0</v>
      </c>
      <c r="K170" s="71">
        <v>-500000</v>
      </c>
      <c r="L170" s="71">
        <v>-500000</v>
      </c>
      <c r="N170" s="71"/>
      <c r="P170" s="71"/>
      <c r="Q170" s="71"/>
      <c r="R170" s="71"/>
      <c r="S170" s="71"/>
      <c r="T170" s="71"/>
      <c r="U170" s="71"/>
      <c r="V170" s="71"/>
      <c r="W170" s="71"/>
      <c r="X170" s="71"/>
      <c r="Y170" s="71"/>
      <c r="Z170" s="71"/>
      <c r="AA170" s="71"/>
      <c r="AB170" s="71"/>
      <c r="AC170"/>
    </row>
    <row r="171" spans="2:29" x14ac:dyDescent="0.25">
      <c r="B171" s="78"/>
      <c r="C171" s="78"/>
      <c r="D171" s="71" t="s">
        <v>423</v>
      </c>
      <c r="E171" s="71">
        <v>0</v>
      </c>
      <c r="F171" s="71">
        <v>0</v>
      </c>
      <c r="G171" s="71">
        <v>0</v>
      </c>
      <c r="H171" s="71">
        <v>-101541.8</v>
      </c>
      <c r="I171" s="71">
        <v>0</v>
      </c>
      <c r="J171" s="71">
        <v>0</v>
      </c>
      <c r="K171" s="71">
        <v>0</v>
      </c>
      <c r="L171" s="71">
        <v>-101541.8</v>
      </c>
      <c r="N171" s="71"/>
      <c r="P171" s="71"/>
      <c r="Q171" s="71"/>
      <c r="R171" s="71"/>
      <c r="S171" s="71"/>
      <c r="T171" s="71"/>
      <c r="U171" s="71"/>
      <c r="V171" s="71"/>
      <c r="W171" s="71"/>
      <c r="X171" s="71"/>
      <c r="Y171" s="71"/>
      <c r="Z171" s="71"/>
      <c r="AA171" s="71"/>
      <c r="AB171" s="71"/>
      <c r="AC171"/>
    </row>
    <row r="172" spans="2:29" x14ac:dyDescent="0.25">
      <c r="B172" s="78"/>
      <c r="C172" s="78"/>
      <c r="D172" s="71" t="s">
        <v>424</v>
      </c>
      <c r="E172" s="71">
        <v>0</v>
      </c>
      <c r="F172" s="71">
        <v>0</v>
      </c>
      <c r="G172" s="71">
        <v>0</v>
      </c>
      <c r="H172" s="71">
        <v>0</v>
      </c>
      <c r="I172" s="71">
        <v>-101541.8</v>
      </c>
      <c r="J172" s="71">
        <v>0</v>
      </c>
      <c r="K172" s="71">
        <v>0</v>
      </c>
      <c r="L172" s="71">
        <v>-101541.8</v>
      </c>
      <c r="N172" s="71"/>
      <c r="P172" s="71"/>
      <c r="Q172" s="71"/>
      <c r="R172" s="71"/>
      <c r="S172" s="71"/>
      <c r="T172" s="71"/>
      <c r="U172" s="71"/>
      <c r="V172" s="71"/>
      <c r="W172" s="71"/>
      <c r="X172" s="71"/>
      <c r="Y172" s="71"/>
      <c r="Z172" s="71"/>
      <c r="AA172" s="71"/>
      <c r="AB172" s="71"/>
      <c r="AC172"/>
    </row>
    <row r="173" spans="2:29" x14ac:dyDescent="0.25">
      <c r="B173" s="78"/>
      <c r="C173" s="78"/>
      <c r="D173" s="71" t="s">
        <v>425</v>
      </c>
      <c r="E173" s="71">
        <v>0</v>
      </c>
      <c r="F173" s="71">
        <v>0</v>
      </c>
      <c r="G173" s="71">
        <v>0</v>
      </c>
      <c r="H173" s="71">
        <v>5591.2800097656254</v>
      </c>
      <c r="I173" s="71">
        <v>0</v>
      </c>
      <c r="J173" s="71">
        <v>0</v>
      </c>
      <c r="K173" s="71">
        <v>0</v>
      </c>
      <c r="L173" s="71">
        <v>5591.2800097656254</v>
      </c>
      <c r="N173" s="71"/>
      <c r="P173" s="71"/>
      <c r="Q173" s="71"/>
      <c r="R173" s="71"/>
      <c r="S173" s="71"/>
      <c r="T173" s="71"/>
      <c r="U173" s="71"/>
      <c r="V173" s="71"/>
      <c r="W173" s="71"/>
      <c r="X173" s="71"/>
      <c r="Y173" s="71"/>
      <c r="Z173" s="71"/>
      <c r="AA173" s="71"/>
      <c r="AB173" s="71"/>
      <c r="AC173"/>
    </row>
    <row r="174" spans="2:29" x14ac:dyDescent="0.25">
      <c r="B174" s="78"/>
      <c r="C174" s="78"/>
      <c r="D174" s="99" t="s">
        <v>426</v>
      </c>
      <c r="E174" s="99">
        <v>0</v>
      </c>
      <c r="F174" s="99">
        <v>0</v>
      </c>
      <c r="G174" s="99">
        <v>0</v>
      </c>
      <c r="H174" s="99">
        <v>5591.2800097656254</v>
      </c>
      <c r="I174" s="99">
        <v>-101541.8</v>
      </c>
      <c r="J174" s="99">
        <v>0</v>
      </c>
      <c r="K174" s="99">
        <v>-500000</v>
      </c>
      <c r="L174" s="99">
        <v>-595950.5199902344</v>
      </c>
      <c r="N174" s="99"/>
      <c r="P174" s="99"/>
      <c r="Q174" s="99"/>
      <c r="R174" s="99"/>
      <c r="S174" s="99"/>
      <c r="T174" s="99"/>
      <c r="U174" s="99"/>
      <c r="V174" s="99"/>
      <c r="W174" s="99"/>
      <c r="X174" s="99"/>
      <c r="Y174" s="99"/>
      <c r="Z174" s="99"/>
      <c r="AA174" s="99"/>
      <c r="AB174" s="99"/>
      <c r="AC174"/>
    </row>
    <row r="175" spans="2:29" x14ac:dyDescent="0.25">
      <c r="B175" s="78"/>
      <c r="C175" s="100" t="s">
        <v>251</v>
      </c>
      <c r="D175" s="99"/>
      <c r="E175" s="99">
        <v>0</v>
      </c>
      <c r="F175" s="99">
        <v>0</v>
      </c>
      <c r="G175" s="99">
        <v>0</v>
      </c>
      <c r="H175" s="99">
        <v>4356.9800097656225</v>
      </c>
      <c r="I175" s="99">
        <v>-101541.8</v>
      </c>
      <c r="J175" s="99">
        <v>0</v>
      </c>
      <c r="K175" s="99">
        <v>377394.51217779622</v>
      </c>
      <c r="L175" s="99">
        <v>280209.69218756189</v>
      </c>
      <c r="N175" s="99"/>
      <c r="P175" s="99"/>
      <c r="Q175" s="99"/>
      <c r="R175" s="99"/>
      <c r="S175" s="99"/>
      <c r="T175" s="99"/>
      <c r="U175" s="99"/>
      <c r="V175" s="99"/>
      <c r="W175" s="99"/>
      <c r="X175" s="99"/>
      <c r="Y175" s="99"/>
      <c r="Z175" s="99"/>
      <c r="AA175" s="99"/>
      <c r="AB175" s="99"/>
      <c r="AC175"/>
    </row>
    <row r="176" spans="2:29" x14ac:dyDescent="0.25">
      <c r="B176" s="474" t="s">
        <v>252</v>
      </c>
      <c r="C176" s="474"/>
      <c r="D176" s="475"/>
      <c r="E176" s="475">
        <v>121000</v>
      </c>
      <c r="F176" s="475">
        <v>1210724.32391256</v>
      </c>
      <c r="G176" s="475">
        <v>782810.50540670659</v>
      </c>
      <c r="H176" s="475">
        <v>-1203603.2024845737</v>
      </c>
      <c r="I176" s="475">
        <v>-4244531.4451402379</v>
      </c>
      <c r="J176" s="475">
        <v>2442604.0291075674</v>
      </c>
      <c r="K176" s="475">
        <v>377394.51217779622</v>
      </c>
      <c r="L176" s="475">
        <v>-513601.27702017757</v>
      </c>
      <c r="N176" s="475"/>
      <c r="P176" s="475"/>
      <c r="Q176" s="475"/>
      <c r="R176" s="475"/>
      <c r="S176" s="475"/>
      <c r="T176" s="475"/>
      <c r="U176" s="475"/>
      <c r="V176" s="475"/>
      <c r="W176" s="475"/>
      <c r="X176" s="475"/>
      <c r="Y176" s="475"/>
      <c r="Z176" s="475"/>
      <c r="AA176" s="475"/>
      <c r="AB176" s="475"/>
      <c r="AC176"/>
    </row>
    <row r="177" spans="2:29" x14ac:dyDescent="0.25">
      <c r="B177" s="78"/>
      <c r="C177" s="78"/>
      <c r="D177" s="71"/>
      <c r="E177" s="71"/>
      <c r="F177" s="71"/>
      <c r="G177" s="71"/>
      <c r="H177" s="71"/>
      <c r="I177" s="71"/>
      <c r="J177" s="71"/>
      <c r="K177" s="71"/>
      <c r="L177" s="71"/>
      <c r="N177" s="71"/>
      <c r="P177" s="71"/>
      <c r="Q177" s="71"/>
      <c r="R177" s="71"/>
      <c r="S177" s="71"/>
      <c r="T177" s="71"/>
      <c r="U177" s="71"/>
      <c r="V177" s="71"/>
      <c r="W177" s="71"/>
      <c r="X177" s="71"/>
      <c r="Y177" s="71"/>
      <c r="Z177" s="71"/>
      <c r="AA177" s="71"/>
      <c r="AB177" s="71"/>
      <c r="AC177"/>
    </row>
    <row r="178" spans="2:29" x14ac:dyDescent="0.25">
      <c r="B178" s="78"/>
      <c r="C178" s="78"/>
      <c r="D178" s="71"/>
      <c r="E178" s="71"/>
      <c r="F178" s="71"/>
      <c r="G178" s="71"/>
      <c r="H178" s="71"/>
      <c r="I178" s="71"/>
      <c r="J178" s="71"/>
      <c r="K178" s="71"/>
      <c r="L178" s="71"/>
      <c r="N178" s="71"/>
      <c r="P178" s="71"/>
      <c r="Q178" s="71"/>
      <c r="R178" s="71"/>
      <c r="S178" s="71"/>
      <c r="T178" s="71"/>
      <c r="U178" s="71"/>
      <c r="V178" s="71"/>
      <c r="W178" s="71"/>
      <c r="X178" s="71"/>
      <c r="Y178" s="71"/>
      <c r="Z178" s="71"/>
      <c r="AA178" s="71"/>
      <c r="AB178" s="71"/>
      <c r="AC178"/>
    </row>
    <row r="179" spans="2:29" x14ac:dyDescent="0.25">
      <c r="B179" s="78"/>
      <c r="C179" s="78"/>
      <c r="D179" s="71"/>
      <c r="E179" s="71"/>
      <c r="F179" s="71"/>
      <c r="G179" s="71"/>
      <c r="H179" s="71"/>
      <c r="I179" s="71"/>
      <c r="J179" s="71"/>
      <c r="K179" s="71"/>
      <c r="L179" s="71"/>
      <c r="N179" s="71"/>
      <c r="P179" s="71"/>
      <c r="Q179" s="71"/>
      <c r="R179" s="71"/>
      <c r="S179" s="71"/>
      <c r="T179" s="71"/>
      <c r="U179" s="71"/>
      <c r="V179" s="71"/>
      <c r="W179" s="71"/>
      <c r="X179" s="71"/>
      <c r="Y179" s="71"/>
      <c r="Z179" s="71"/>
      <c r="AA179" s="71"/>
      <c r="AB179" s="71"/>
      <c r="AC179"/>
    </row>
    <row r="180" spans="2:29" x14ac:dyDescent="0.25">
      <c r="B180" s="78"/>
      <c r="C180" s="78"/>
      <c r="D180" s="71"/>
      <c r="E180" s="71"/>
      <c r="F180" s="71"/>
      <c r="G180" s="71"/>
      <c r="H180" s="71"/>
      <c r="I180" s="71"/>
      <c r="J180" s="71"/>
      <c r="K180" s="71"/>
      <c r="L180" s="71"/>
      <c r="N180" s="71"/>
      <c r="P180" s="71"/>
      <c r="Q180" s="71"/>
      <c r="R180" s="71"/>
      <c r="S180" s="71"/>
      <c r="T180" s="71"/>
      <c r="U180" s="71"/>
      <c r="V180" s="71"/>
      <c r="W180" s="71"/>
      <c r="X180" s="71"/>
      <c r="Y180" s="71"/>
      <c r="Z180" s="71"/>
      <c r="AA180" s="71"/>
      <c r="AB180" s="71"/>
      <c r="AC180"/>
    </row>
    <row r="181" spans="2:29" x14ac:dyDescent="0.25">
      <c r="B181" s="78"/>
      <c r="C181" s="78"/>
      <c r="D181" s="71"/>
      <c r="E181" s="71"/>
      <c r="F181" s="71"/>
      <c r="G181" s="71"/>
      <c r="H181" s="71"/>
      <c r="I181" s="71"/>
      <c r="J181" s="71"/>
      <c r="K181" s="71"/>
      <c r="L181" s="71"/>
      <c r="N181" s="71"/>
      <c r="P181" s="71"/>
      <c r="Q181" s="71"/>
      <c r="R181" s="71"/>
      <c r="S181" s="71"/>
      <c r="T181" s="71"/>
      <c r="U181" s="71"/>
      <c r="V181" s="71"/>
      <c r="W181" s="71"/>
      <c r="X181" s="71"/>
      <c r="Y181" s="71"/>
      <c r="Z181" s="71"/>
      <c r="AA181" s="71"/>
      <c r="AB181" s="71"/>
      <c r="AC181"/>
    </row>
    <row r="182" spans="2:29" x14ac:dyDescent="0.25">
      <c r="B182" s="78"/>
      <c r="C182" s="78"/>
      <c r="D182" s="71"/>
      <c r="E182" s="71"/>
      <c r="F182" s="71"/>
      <c r="G182" s="71"/>
      <c r="H182" s="71"/>
      <c r="I182" s="71"/>
      <c r="J182" s="71"/>
      <c r="K182" s="71"/>
      <c r="L182" s="71"/>
      <c r="N182" s="71"/>
      <c r="P182" s="71"/>
      <c r="Q182" s="71"/>
      <c r="R182" s="71"/>
      <c r="S182" s="71"/>
      <c r="T182" s="71"/>
      <c r="U182" s="71"/>
      <c r="V182" s="71"/>
      <c r="W182" s="71"/>
      <c r="X182" s="71"/>
      <c r="Y182" s="71"/>
      <c r="Z182" s="71"/>
      <c r="AA182" s="71"/>
      <c r="AB182" s="71"/>
      <c r="AC182"/>
    </row>
    <row r="183" spans="2:29" x14ac:dyDescent="0.25">
      <c r="B183" s="78"/>
      <c r="C183" s="78"/>
      <c r="D183" s="71"/>
      <c r="E183" s="71"/>
      <c r="F183" s="71"/>
      <c r="G183" s="71"/>
      <c r="H183" s="71"/>
      <c r="I183" s="71"/>
      <c r="J183" s="71"/>
      <c r="K183" s="71"/>
      <c r="L183" s="71"/>
      <c r="N183" s="71"/>
      <c r="P183" s="71"/>
      <c r="Q183" s="71"/>
      <c r="R183" s="71"/>
      <c r="S183" s="71"/>
      <c r="T183" s="71"/>
      <c r="U183" s="71"/>
      <c r="V183" s="71"/>
      <c r="W183" s="71"/>
      <c r="X183" s="71"/>
      <c r="Y183" s="71"/>
      <c r="Z183" s="71"/>
      <c r="AA183" s="71"/>
      <c r="AB183" s="71"/>
      <c r="AC183"/>
    </row>
    <row r="184" spans="2:29" x14ac:dyDescent="0.25">
      <c r="B184" s="78"/>
      <c r="C184" s="78"/>
      <c r="D184" s="71"/>
      <c r="E184" s="71"/>
      <c r="F184" s="71"/>
      <c r="G184" s="71"/>
      <c r="H184" s="71"/>
      <c r="I184" s="71"/>
      <c r="J184" s="71"/>
      <c r="K184" s="71"/>
      <c r="L184" s="71"/>
      <c r="N184" s="71"/>
      <c r="P184" s="71"/>
      <c r="Q184" s="71"/>
      <c r="R184" s="71"/>
      <c r="S184" s="71"/>
      <c r="T184" s="71"/>
      <c r="U184" s="71"/>
      <c r="V184" s="71"/>
      <c r="W184" s="71"/>
      <c r="X184" s="71"/>
      <c r="Y184" s="71"/>
      <c r="Z184" s="71"/>
      <c r="AA184" s="71"/>
      <c r="AB184" s="71"/>
      <c r="AC184"/>
    </row>
    <row r="185" spans="2:29" x14ac:dyDescent="0.25">
      <c r="B185" s="78"/>
      <c r="C185" s="78"/>
      <c r="D185" s="71"/>
      <c r="E185" s="71"/>
      <c r="F185" s="71"/>
      <c r="G185" s="71"/>
      <c r="H185" s="71"/>
      <c r="I185" s="71"/>
      <c r="J185" s="71"/>
      <c r="K185" s="71"/>
      <c r="L185" s="71"/>
      <c r="N185" s="71"/>
      <c r="P185" s="71"/>
      <c r="Q185" s="71"/>
      <c r="R185" s="71"/>
      <c r="S185" s="71"/>
      <c r="T185" s="71"/>
      <c r="U185" s="71"/>
      <c r="V185" s="71"/>
      <c r="W185" s="71"/>
      <c r="X185" s="71"/>
      <c r="Y185" s="71"/>
      <c r="Z185" s="71"/>
      <c r="AA185" s="71"/>
      <c r="AB185" s="71"/>
      <c r="AC185"/>
    </row>
    <row r="186" spans="2:29" x14ac:dyDescent="0.25">
      <c r="AC186"/>
    </row>
    <row r="187" spans="2:29" x14ac:dyDescent="0.25">
      <c r="AC187"/>
    </row>
    <row r="188" spans="2:29" x14ac:dyDescent="0.25">
      <c r="AC188"/>
    </row>
    <row r="189" spans="2:29" x14ac:dyDescent="0.25">
      <c r="AC189"/>
    </row>
    <row r="190" spans="2:29" x14ac:dyDescent="0.25">
      <c r="AC190"/>
    </row>
    <row r="191" spans="2:29" x14ac:dyDescent="0.25">
      <c r="AC191"/>
    </row>
    <row r="192" spans="2:29" x14ac:dyDescent="0.25">
      <c r="AC192"/>
    </row>
    <row r="193" spans="29:29" x14ac:dyDescent="0.25">
      <c r="AC193"/>
    </row>
    <row r="194" spans="29:29" x14ac:dyDescent="0.25">
      <c r="AC194"/>
    </row>
    <row r="195" spans="29:29" x14ac:dyDescent="0.25">
      <c r="AC195"/>
    </row>
    <row r="196" spans="29:29" x14ac:dyDescent="0.25">
      <c r="AC196"/>
    </row>
    <row r="197" spans="29:29" x14ac:dyDescent="0.25">
      <c r="AC197"/>
    </row>
    <row r="198" spans="29:29" x14ac:dyDescent="0.25">
      <c r="AC198"/>
    </row>
    <row r="199" spans="29:29" x14ac:dyDescent="0.25">
      <c r="AC199"/>
    </row>
    <row r="200" spans="29:29" x14ac:dyDescent="0.25">
      <c r="AC200"/>
    </row>
    <row r="201" spans="29:29" x14ac:dyDescent="0.25">
      <c r="AC201"/>
    </row>
    <row r="202" spans="29:29" x14ac:dyDescent="0.25">
      <c r="AC202"/>
    </row>
    <row r="203" spans="29:29" x14ac:dyDescent="0.25">
      <c r="AC203"/>
    </row>
    <row r="204" spans="29:29" x14ac:dyDescent="0.25">
      <c r="AC204"/>
    </row>
    <row r="205" spans="29:29" x14ac:dyDescent="0.25">
      <c r="AC205"/>
    </row>
    <row r="206" spans="29:29" x14ac:dyDescent="0.25">
      <c r="AC206"/>
    </row>
    <row r="207" spans="29:29" x14ac:dyDescent="0.25">
      <c r="AC207"/>
    </row>
    <row r="208" spans="29:29" x14ac:dyDescent="0.25">
      <c r="AC208"/>
    </row>
    <row r="209" spans="29:29" x14ac:dyDescent="0.25">
      <c r="AC209"/>
    </row>
    <row r="210" spans="29:29" x14ac:dyDescent="0.25">
      <c r="AC210"/>
    </row>
    <row r="211" spans="29:29" x14ac:dyDescent="0.25">
      <c r="AC211"/>
    </row>
    <row r="212" spans="29:29" x14ac:dyDescent="0.25">
      <c r="AC212"/>
    </row>
    <row r="213" spans="29:29" x14ac:dyDescent="0.25">
      <c r="AC213"/>
    </row>
    <row r="214" spans="29:29" x14ac:dyDescent="0.25">
      <c r="AC214"/>
    </row>
    <row r="215" spans="29:29" x14ac:dyDescent="0.25">
      <c r="AC215"/>
    </row>
    <row r="216" spans="29:29" x14ac:dyDescent="0.25">
      <c r="AC216"/>
    </row>
    <row r="217" spans="29:29" x14ac:dyDescent="0.25">
      <c r="AC217"/>
    </row>
    <row r="218" spans="29:29" x14ac:dyDescent="0.25">
      <c r="AC218"/>
    </row>
    <row r="219" spans="29:29" x14ac:dyDescent="0.25">
      <c r="AC219"/>
    </row>
    <row r="220" spans="29:29" x14ac:dyDescent="0.25">
      <c r="AC220"/>
    </row>
    <row r="221" spans="29:29" x14ac:dyDescent="0.25">
      <c r="AC221"/>
    </row>
    <row r="222" spans="29:29" x14ac:dyDescent="0.25">
      <c r="AC222"/>
    </row>
    <row r="223" spans="29:29" x14ac:dyDescent="0.25">
      <c r="AC223"/>
    </row>
    <row r="224" spans="29:29" x14ac:dyDescent="0.25">
      <c r="AC224"/>
    </row>
    <row r="225" spans="29:29" x14ac:dyDescent="0.25">
      <c r="AC225"/>
    </row>
    <row r="226" spans="29:29" x14ac:dyDescent="0.25">
      <c r="AC226"/>
    </row>
    <row r="227" spans="29:29" x14ac:dyDescent="0.25">
      <c r="AC227"/>
    </row>
    <row r="228" spans="29:29" x14ac:dyDescent="0.25">
      <c r="AC228"/>
    </row>
    <row r="229" spans="29:29" x14ac:dyDescent="0.25">
      <c r="AC229"/>
    </row>
    <row r="230" spans="29:29" x14ac:dyDescent="0.25">
      <c r="AC230"/>
    </row>
    <row r="231" spans="29:29" x14ac:dyDescent="0.25">
      <c r="AC231"/>
    </row>
    <row r="232" spans="29:29" x14ac:dyDescent="0.25">
      <c r="AC232"/>
    </row>
    <row r="233" spans="29:29" x14ac:dyDescent="0.25">
      <c r="AC233"/>
    </row>
    <row r="234" spans="29:29" x14ac:dyDescent="0.25">
      <c r="AC234"/>
    </row>
    <row r="235" spans="29:29" x14ac:dyDescent="0.25">
      <c r="AC235"/>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mbStatementType">
              <controlPr defaultSize="0" autoLine="0" autoPict="0" macro="[4]!ShowReport">
                <anchor moveWithCells="1">
                  <from>
                    <xdr:col>3</xdr:col>
                    <xdr:colOff>2124075</xdr:colOff>
                    <xdr:row>1</xdr:row>
                    <xdr:rowOff>38100</xdr:rowOff>
                  </from>
                  <to>
                    <xdr:col>14</xdr:col>
                    <xdr:colOff>133350</xdr:colOff>
                    <xdr:row>1</xdr:row>
                    <xdr:rowOff>219075</xdr:rowOff>
                  </to>
                </anchor>
              </controlPr>
            </control>
          </mc:Choice>
        </mc:AlternateContent>
        <mc:AlternateContent xmlns:mc="http://schemas.openxmlformats.org/markup-compatibility/2006">
          <mc:Choice Requires="x14">
            <control shapeId="7170" r:id="rId4" name="cmbChartType">
              <controlPr defaultSize="0" autoLine="0" autoPict="0" macro="[4]!ShowReport">
                <anchor moveWithCells="1">
                  <from>
                    <xdr:col>3</xdr:col>
                    <xdr:colOff>2124075</xdr:colOff>
                    <xdr:row>2</xdr:row>
                    <xdr:rowOff>0</xdr:rowOff>
                  </from>
                  <to>
                    <xdr:col>14</xdr:col>
                    <xdr:colOff>285750</xdr:colOff>
                    <xdr:row>3</xdr:row>
                    <xdr:rowOff>0</xdr:rowOff>
                  </to>
                </anchor>
              </controlPr>
            </control>
          </mc:Choice>
        </mc:AlternateContent>
        <mc:AlternateContent xmlns:mc="http://schemas.openxmlformats.org/markup-compatibility/2006">
          <mc:Choice Requires="x14">
            <control shapeId="7171" r:id="rId5" name="cmbPeriod">
              <controlPr defaultSize="0" autoLine="0" autoPict="0" macro="[4]!ShowReport">
                <anchor moveWithCells="1">
                  <from>
                    <xdr:col>3</xdr:col>
                    <xdr:colOff>2124075</xdr:colOff>
                    <xdr:row>3</xdr:row>
                    <xdr:rowOff>66675</xdr:rowOff>
                  </from>
                  <to>
                    <xdr:col>15</xdr:col>
                    <xdr:colOff>485775</xdr:colOff>
                    <xdr:row>4</xdr:row>
                    <xdr:rowOff>76200</xdr:rowOff>
                  </to>
                </anchor>
              </controlPr>
            </control>
          </mc:Choice>
        </mc:AlternateContent>
        <mc:AlternateContent xmlns:mc="http://schemas.openxmlformats.org/markup-compatibility/2006">
          <mc:Choice Requires="x14">
            <control shapeId="7172" r:id="rId6" name="cmbDetailLevel">
              <controlPr defaultSize="0" autoLine="0" autoPict="0" macro="[4]!ShowReport">
                <anchor moveWithCells="1">
                  <from>
                    <xdr:col>3</xdr:col>
                    <xdr:colOff>2133600</xdr:colOff>
                    <xdr:row>4</xdr:row>
                    <xdr:rowOff>142875</xdr:rowOff>
                  </from>
                  <to>
                    <xdr:col>14</xdr:col>
                    <xdr:colOff>238125</xdr:colOff>
                    <xdr:row>5</xdr:row>
                    <xdr:rowOff>142875</xdr:rowOff>
                  </to>
                </anchor>
              </controlPr>
            </control>
          </mc:Choice>
        </mc:AlternateContent>
        <mc:AlternateContent xmlns:mc="http://schemas.openxmlformats.org/markup-compatibility/2006">
          <mc:Choice Requires="x14">
            <control shapeId="7173" r:id="rId7" name="Drop Down 5">
              <controlPr defaultSize="0" autoLine="0" autoPict="0" macro="[4]!ShowReport">
                <anchor moveWithCells="1">
                  <from>
                    <xdr:col>3</xdr:col>
                    <xdr:colOff>2124075</xdr:colOff>
                    <xdr:row>1</xdr:row>
                    <xdr:rowOff>38100</xdr:rowOff>
                  </from>
                  <to>
                    <xdr:col>14</xdr:col>
                    <xdr:colOff>142875</xdr:colOff>
                    <xdr:row>1</xdr:row>
                    <xdr:rowOff>219075</xdr:rowOff>
                  </to>
                </anchor>
              </controlPr>
            </control>
          </mc:Choice>
        </mc:AlternateContent>
        <mc:AlternateContent xmlns:mc="http://schemas.openxmlformats.org/markup-compatibility/2006">
          <mc:Choice Requires="x14">
            <control shapeId="7174" r:id="rId8" name="Drop Down 6">
              <controlPr defaultSize="0" autoLine="0" autoPict="0" macro="[4]!ShowReport">
                <anchor moveWithCells="1">
                  <from>
                    <xdr:col>3</xdr:col>
                    <xdr:colOff>2124075</xdr:colOff>
                    <xdr:row>2</xdr:row>
                    <xdr:rowOff>0</xdr:rowOff>
                  </from>
                  <to>
                    <xdr:col>14</xdr:col>
                    <xdr:colOff>295275</xdr:colOff>
                    <xdr:row>3</xdr:row>
                    <xdr:rowOff>0</xdr:rowOff>
                  </to>
                </anchor>
              </controlPr>
            </control>
          </mc:Choice>
        </mc:AlternateContent>
        <mc:AlternateContent xmlns:mc="http://schemas.openxmlformats.org/markup-compatibility/2006">
          <mc:Choice Requires="x14">
            <control shapeId="7175" r:id="rId9" name="Drop Down 7">
              <controlPr defaultSize="0" autoLine="0" autoPict="0" macro="[4]!ShowReport">
                <anchor moveWithCells="1">
                  <from>
                    <xdr:col>3</xdr:col>
                    <xdr:colOff>2124075</xdr:colOff>
                    <xdr:row>3</xdr:row>
                    <xdr:rowOff>66675</xdr:rowOff>
                  </from>
                  <to>
                    <xdr:col>15</xdr:col>
                    <xdr:colOff>485775</xdr:colOff>
                    <xdr:row>4</xdr:row>
                    <xdr:rowOff>76200</xdr:rowOff>
                  </to>
                </anchor>
              </controlPr>
            </control>
          </mc:Choice>
        </mc:AlternateContent>
        <mc:AlternateContent xmlns:mc="http://schemas.openxmlformats.org/markup-compatibility/2006">
          <mc:Choice Requires="x14">
            <control shapeId="7176" r:id="rId10" name="Drop Down 8">
              <controlPr defaultSize="0" autoLine="0" autoPict="0" macro="[4]!ShowReport">
                <anchor moveWithCells="1">
                  <from>
                    <xdr:col>3</xdr:col>
                    <xdr:colOff>2133600</xdr:colOff>
                    <xdr:row>4</xdr:row>
                    <xdr:rowOff>142875</xdr:rowOff>
                  </from>
                  <to>
                    <xdr:col>14</xdr:col>
                    <xdr:colOff>247650</xdr:colOff>
                    <xdr:row>5</xdr:row>
                    <xdr:rowOff>142875</xdr:rowOff>
                  </to>
                </anchor>
              </controlPr>
            </control>
          </mc:Choice>
        </mc:AlternateContent>
        <mc:AlternateContent xmlns:mc="http://schemas.openxmlformats.org/markup-compatibility/2006">
          <mc:Choice Requires="x14">
            <control shapeId="7177" r:id="rId11" name="Drop Down 9">
              <controlPr defaultSize="0" autoLine="0" autoPict="0" macro="[4]!ShowReport">
                <anchor moveWithCells="1">
                  <from>
                    <xdr:col>3</xdr:col>
                    <xdr:colOff>2124075</xdr:colOff>
                    <xdr:row>1</xdr:row>
                    <xdr:rowOff>38100</xdr:rowOff>
                  </from>
                  <to>
                    <xdr:col>14</xdr:col>
                    <xdr:colOff>142875</xdr:colOff>
                    <xdr:row>1</xdr:row>
                    <xdr:rowOff>219075</xdr:rowOff>
                  </to>
                </anchor>
              </controlPr>
            </control>
          </mc:Choice>
        </mc:AlternateContent>
        <mc:AlternateContent xmlns:mc="http://schemas.openxmlformats.org/markup-compatibility/2006">
          <mc:Choice Requires="x14">
            <control shapeId="7178" r:id="rId12" name="Drop Down 10">
              <controlPr defaultSize="0" autoLine="0" autoPict="0" macro="[4]!ShowReport">
                <anchor moveWithCells="1">
                  <from>
                    <xdr:col>3</xdr:col>
                    <xdr:colOff>2133600</xdr:colOff>
                    <xdr:row>4</xdr:row>
                    <xdr:rowOff>142875</xdr:rowOff>
                  </from>
                  <to>
                    <xdr:col>14</xdr:col>
                    <xdr:colOff>247650</xdr:colOff>
                    <xdr:row>5</xdr:row>
                    <xdr:rowOff>142875</xdr:rowOff>
                  </to>
                </anchor>
              </controlPr>
            </control>
          </mc:Choice>
        </mc:AlternateContent>
        <mc:AlternateContent xmlns:mc="http://schemas.openxmlformats.org/markup-compatibility/2006">
          <mc:Choice Requires="x14">
            <control shapeId="7179" r:id="rId13" name="Drop Down 11">
              <controlPr defaultSize="0" autoLine="0" autoPict="0" macro="[4]!ShowReport">
                <anchor moveWithCells="1">
                  <from>
                    <xdr:col>3</xdr:col>
                    <xdr:colOff>2124075</xdr:colOff>
                    <xdr:row>1</xdr:row>
                    <xdr:rowOff>38100</xdr:rowOff>
                  </from>
                  <to>
                    <xdr:col>14</xdr:col>
                    <xdr:colOff>466725</xdr:colOff>
                    <xdr:row>1</xdr:row>
                    <xdr:rowOff>219075</xdr:rowOff>
                  </to>
                </anchor>
              </controlPr>
            </control>
          </mc:Choice>
        </mc:AlternateContent>
        <mc:AlternateContent xmlns:mc="http://schemas.openxmlformats.org/markup-compatibility/2006">
          <mc:Choice Requires="x14">
            <control shapeId="7180" r:id="rId14" name="Drop Down 12">
              <controlPr defaultSize="0" autoLine="0" autoPict="0" macro="[4]!ShowReport">
                <anchor moveWithCells="1">
                  <from>
                    <xdr:col>3</xdr:col>
                    <xdr:colOff>2124075</xdr:colOff>
                    <xdr:row>2</xdr:row>
                    <xdr:rowOff>0</xdr:rowOff>
                  </from>
                  <to>
                    <xdr:col>14</xdr:col>
                    <xdr:colOff>638175</xdr:colOff>
                    <xdr:row>3</xdr:row>
                    <xdr:rowOff>0</xdr:rowOff>
                  </to>
                </anchor>
              </controlPr>
            </control>
          </mc:Choice>
        </mc:AlternateContent>
        <mc:AlternateContent xmlns:mc="http://schemas.openxmlformats.org/markup-compatibility/2006">
          <mc:Choice Requires="x14">
            <control shapeId="7181" r:id="rId15" name="Drop Down 13">
              <controlPr defaultSize="0" autoLine="0" autoPict="0" macro="[4]!ShowReport">
                <anchor moveWithCells="1">
                  <from>
                    <xdr:col>3</xdr:col>
                    <xdr:colOff>2124075</xdr:colOff>
                    <xdr:row>3</xdr:row>
                    <xdr:rowOff>66675</xdr:rowOff>
                  </from>
                  <to>
                    <xdr:col>16</xdr:col>
                    <xdr:colOff>161925</xdr:colOff>
                    <xdr:row>4</xdr:row>
                    <xdr:rowOff>76200</xdr:rowOff>
                  </to>
                </anchor>
              </controlPr>
            </control>
          </mc:Choice>
        </mc:AlternateContent>
        <mc:AlternateContent xmlns:mc="http://schemas.openxmlformats.org/markup-compatibility/2006">
          <mc:Choice Requires="x14">
            <control shapeId="7182" r:id="rId16" name="Drop Down 14">
              <controlPr defaultSize="0" autoLine="0" autoPict="0" macro="[4]!ShowReport">
                <anchor moveWithCells="1">
                  <from>
                    <xdr:col>3</xdr:col>
                    <xdr:colOff>2133600</xdr:colOff>
                    <xdr:row>4</xdr:row>
                    <xdr:rowOff>142875</xdr:rowOff>
                  </from>
                  <to>
                    <xdr:col>14</xdr:col>
                    <xdr:colOff>561975</xdr:colOff>
                    <xdr:row>5</xdr:row>
                    <xdr:rowOff>142875</xdr:rowOff>
                  </to>
                </anchor>
              </controlPr>
            </control>
          </mc:Choice>
        </mc:AlternateContent>
        <mc:AlternateContent xmlns:mc="http://schemas.openxmlformats.org/markup-compatibility/2006">
          <mc:Choice Requires="x14">
            <control shapeId="7183" r:id="rId17" name="Drop Down 15">
              <controlPr defaultSize="0" autoLine="0" autoPict="0" macro="[4]!ShowReport">
                <anchor moveWithCells="1">
                  <from>
                    <xdr:col>3</xdr:col>
                    <xdr:colOff>2124075</xdr:colOff>
                    <xdr:row>1</xdr:row>
                    <xdr:rowOff>38100</xdr:rowOff>
                  </from>
                  <to>
                    <xdr:col>14</xdr:col>
                    <xdr:colOff>133350</xdr:colOff>
                    <xdr:row>1</xdr:row>
                    <xdr:rowOff>219075</xdr:rowOff>
                  </to>
                </anchor>
              </controlPr>
            </control>
          </mc:Choice>
        </mc:AlternateContent>
        <mc:AlternateContent xmlns:mc="http://schemas.openxmlformats.org/markup-compatibility/2006">
          <mc:Choice Requires="x14">
            <control shapeId="7184" r:id="rId18" name="Drop Down 16">
              <controlPr defaultSize="0" autoLine="0" autoPict="0" macro="[4]!ShowReport">
                <anchor moveWithCells="1">
                  <from>
                    <xdr:col>3</xdr:col>
                    <xdr:colOff>2124075</xdr:colOff>
                    <xdr:row>2</xdr:row>
                    <xdr:rowOff>0</xdr:rowOff>
                  </from>
                  <to>
                    <xdr:col>14</xdr:col>
                    <xdr:colOff>247650</xdr:colOff>
                    <xdr:row>3</xdr:row>
                    <xdr:rowOff>0</xdr:rowOff>
                  </to>
                </anchor>
              </controlPr>
            </control>
          </mc:Choice>
        </mc:AlternateContent>
        <mc:AlternateContent xmlns:mc="http://schemas.openxmlformats.org/markup-compatibility/2006">
          <mc:Choice Requires="x14">
            <control shapeId="7185" r:id="rId19" name="Drop Down 17">
              <controlPr defaultSize="0" autoLine="0" autoPict="0" macro="[4]!ShowReport">
                <anchor moveWithCells="1">
                  <from>
                    <xdr:col>3</xdr:col>
                    <xdr:colOff>2124075</xdr:colOff>
                    <xdr:row>3</xdr:row>
                    <xdr:rowOff>66675</xdr:rowOff>
                  </from>
                  <to>
                    <xdr:col>15</xdr:col>
                    <xdr:colOff>409575</xdr:colOff>
                    <xdr:row>4</xdr:row>
                    <xdr:rowOff>76200</xdr:rowOff>
                  </to>
                </anchor>
              </controlPr>
            </control>
          </mc:Choice>
        </mc:AlternateContent>
        <mc:AlternateContent xmlns:mc="http://schemas.openxmlformats.org/markup-compatibility/2006">
          <mc:Choice Requires="x14">
            <control shapeId="7186" r:id="rId20" name="Drop Down 18">
              <controlPr defaultSize="0" autoLine="0" autoPict="0" macro="[4]!ShowReport">
                <anchor moveWithCells="1">
                  <from>
                    <xdr:col>3</xdr:col>
                    <xdr:colOff>2133600</xdr:colOff>
                    <xdr:row>4</xdr:row>
                    <xdr:rowOff>142875</xdr:rowOff>
                  </from>
                  <to>
                    <xdr:col>14</xdr:col>
                    <xdr:colOff>209550</xdr:colOff>
                    <xdr:row>5</xdr:row>
                    <xdr:rowOff>142875</xdr:rowOff>
                  </to>
                </anchor>
              </controlPr>
            </control>
          </mc:Choice>
        </mc:AlternateContent>
        <mc:AlternateContent xmlns:mc="http://schemas.openxmlformats.org/markup-compatibility/2006">
          <mc:Choice Requires="x14">
            <control shapeId="7187" r:id="rId21" name="Drop Down 19">
              <controlPr defaultSize="0" autoLine="0" autoPict="0" macro="[4]!ShowReport">
                <anchor moveWithCells="1">
                  <from>
                    <xdr:col>3</xdr:col>
                    <xdr:colOff>2124075</xdr:colOff>
                    <xdr:row>1</xdr:row>
                    <xdr:rowOff>38100</xdr:rowOff>
                  </from>
                  <to>
                    <xdr:col>14</xdr:col>
                    <xdr:colOff>628650</xdr:colOff>
                    <xdr:row>1</xdr:row>
                    <xdr:rowOff>219075</xdr:rowOff>
                  </to>
                </anchor>
              </controlPr>
            </control>
          </mc:Choice>
        </mc:AlternateContent>
        <mc:AlternateContent xmlns:mc="http://schemas.openxmlformats.org/markup-compatibility/2006">
          <mc:Choice Requires="x14">
            <control shapeId="7188" r:id="rId22" name="Drop Down 20">
              <controlPr defaultSize="0" autoLine="0" autoPict="0" macro="[4]!ShowReport">
                <anchor moveWithCells="1">
                  <from>
                    <xdr:col>3</xdr:col>
                    <xdr:colOff>2124075</xdr:colOff>
                    <xdr:row>2</xdr:row>
                    <xdr:rowOff>0</xdr:rowOff>
                  </from>
                  <to>
                    <xdr:col>15</xdr:col>
                    <xdr:colOff>123825</xdr:colOff>
                    <xdr:row>3</xdr:row>
                    <xdr:rowOff>0</xdr:rowOff>
                  </to>
                </anchor>
              </controlPr>
            </control>
          </mc:Choice>
        </mc:AlternateContent>
        <mc:AlternateContent xmlns:mc="http://schemas.openxmlformats.org/markup-compatibility/2006">
          <mc:Choice Requires="x14">
            <control shapeId="7189" r:id="rId23" name="Drop Down 21">
              <controlPr defaultSize="0" autoLine="0" autoPict="0" macro="[4]!ShowReport">
                <anchor moveWithCells="1">
                  <from>
                    <xdr:col>3</xdr:col>
                    <xdr:colOff>2124075</xdr:colOff>
                    <xdr:row>3</xdr:row>
                    <xdr:rowOff>66675</xdr:rowOff>
                  </from>
                  <to>
                    <xdr:col>16</xdr:col>
                    <xdr:colOff>295275</xdr:colOff>
                    <xdr:row>4</xdr:row>
                    <xdr:rowOff>76200</xdr:rowOff>
                  </to>
                </anchor>
              </controlPr>
            </control>
          </mc:Choice>
        </mc:AlternateContent>
        <mc:AlternateContent xmlns:mc="http://schemas.openxmlformats.org/markup-compatibility/2006">
          <mc:Choice Requires="x14">
            <control shapeId="7190" r:id="rId24" name="Drop Down 22">
              <controlPr defaultSize="0" autoLine="0" autoPict="0" macro="[4]!ShowReport">
                <anchor moveWithCells="1">
                  <from>
                    <xdr:col>3</xdr:col>
                    <xdr:colOff>2133600</xdr:colOff>
                    <xdr:row>4</xdr:row>
                    <xdr:rowOff>142875</xdr:rowOff>
                  </from>
                  <to>
                    <xdr:col>15</xdr:col>
                    <xdr:colOff>66675</xdr:colOff>
                    <xdr:row>5</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MI555"/>
  <sheetViews>
    <sheetView topLeftCell="A150" workbookViewId="0">
      <selection activeCell="K117" sqref="K117:K120"/>
    </sheetView>
  </sheetViews>
  <sheetFormatPr defaultColWidth="8.85546875" defaultRowHeight="15" x14ac:dyDescent="0.25"/>
  <cols>
    <col min="1" max="1" width="3.7109375" customWidth="1"/>
    <col min="2" max="2" width="21.7109375" customWidth="1"/>
    <col min="3" max="3" width="39.140625" customWidth="1"/>
    <col min="4" max="4" width="23.140625" bestFit="1" customWidth="1"/>
    <col min="5" max="5" width="3.7109375" bestFit="1" customWidth="1"/>
    <col min="6" max="6" width="6.7109375" bestFit="1" customWidth="1"/>
    <col min="7" max="7" width="6.85546875" bestFit="1" customWidth="1"/>
    <col min="8" max="13" width="9" bestFit="1" customWidth="1"/>
    <col min="14" max="33" width="9" customWidth="1"/>
    <col min="34" max="49" width="9.85546875" customWidth="1"/>
    <col min="50" max="50" width="4.42578125" customWidth="1"/>
    <col min="51" max="51" width="5.28515625" bestFit="1" customWidth="1"/>
    <col min="52" max="52" width="6.85546875" bestFit="1" customWidth="1"/>
    <col min="53" max="53" width="6.28515625" bestFit="1" customWidth="1"/>
    <col min="54" max="54" width="9.5703125" bestFit="1" customWidth="1"/>
    <col min="55" max="90" width="9.140625" customWidth="1"/>
  </cols>
  <sheetData>
    <row r="1" spans="1:347" x14ac:dyDescent="0.25">
      <c r="A1" s="70"/>
      <c r="B1" s="143" t="s">
        <v>127</v>
      </c>
      <c r="C1" s="143"/>
      <c r="D1" s="143"/>
      <c r="E1" s="143"/>
      <c r="F1" s="143"/>
      <c r="G1" s="144"/>
      <c r="H1" s="144">
        <v>4</v>
      </c>
      <c r="I1" s="144">
        <f>H1+1</f>
        <v>5</v>
      </c>
      <c r="J1" s="144">
        <f t="shared" ref="J1:AY1" si="0">I1+1</f>
        <v>6</v>
      </c>
      <c r="K1" s="144">
        <f t="shared" si="0"/>
        <v>7</v>
      </c>
      <c r="L1" s="144">
        <f t="shared" si="0"/>
        <v>8</v>
      </c>
      <c r="M1" s="144">
        <f t="shared" si="0"/>
        <v>9</v>
      </c>
      <c r="N1" s="144">
        <f t="shared" si="0"/>
        <v>10</v>
      </c>
      <c r="O1" s="144">
        <f t="shared" si="0"/>
        <v>11</v>
      </c>
      <c r="P1" s="144">
        <f t="shared" si="0"/>
        <v>12</v>
      </c>
      <c r="Q1" s="144">
        <f t="shared" si="0"/>
        <v>13</v>
      </c>
      <c r="R1" s="144">
        <f t="shared" si="0"/>
        <v>14</v>
      </c>
      <c r="S1" s="144">
        <f t="shared" si="0"/>
        <v>15</v>
      </c>
      <c r="T1" s="144">
        <f t="shared" si="0"/>
        <v>16</v>
      </c>
      <c r="U1" s="144">
        <f t="shared" si="0"/>
        <v>17</v>
      </c>
      <c r="V1" s="144">
        <f t="shared" si="0"/>
        <v>18</v>
      </c>
      <c r="W1" s="144">
        <f t="shared" si="0"/>
        <v>19</v>
      </c>
      <c r="X1" s="144">
        <f t="shared" si="0"/>
        <v>20</v>
      </c>
      <c r="Y1" s="144">
        <f t="shared" si="0"/>
        <v>21</v>
      </c>
      <c r="Z1" s="144">
        <f t="shared" si="0"/>
        <v>22</v>
      </c>
      <c r="AA1" s="144">
        <f t="shared" si="0"/>
        <v>23</v>
      </c>
      <c r="AB1" s="144">
        <f t="shared" si="0"/>
        <v>24</v>
      </c>
      <c r="AC1" s="144">
        <f t="shared" si="0"/>
        <v>25</v>
      </c>
      <c r="AD1" s="144">
        <f t="shared" si="0"/>
        <v>26</v>
      </c>
      <c r="AE1" s="144">
        <f t="shared" si="0"/>
        <v>27</v>
      </c>
      <c r="AF1" s="144">
        <f t="shared" si="0"/>
        <v>28</v>
      </c>
      <c r="AG1" s="144">
        <f t="shared" si="0"/>
        <v>29</v>
      </c>
      <c r="AH1" s="144">
        <f t="shared" si="0"/>
        <v>30</v>
      </c>
      <c r="AI1" s="144">
        <f t="shared" si="0"/>
        <v>31</v>
      </c>
      <c r="AJ1" s="144">
        <f t="shared" si="0"/>
        <v>32</v>
      </c>
      <c r="AK1" s="144">
        <f t="shared" si="0"/>
        <v>33</v>
      </c>
      <c r="AL1" s="144">
        <f t="shared" si="0"/>
        <v>34</v>
      </c>
      <c r="AM1" s="144">
        <f t="shared" si="0"/>
        <v>35</v>
      </c>
      <c r="AN1" s="144">
        <f t="shared" si="0"/>
        <v>36</v>
      </c>
      <c r="AO1" s="144">
        <f t="shared" si="0"/>
        <v>37</v>
      </c>
      <c r="AP1" s="144">
        <f t="shared" si="0"/>
        <v>38</v>
      </c>
      <c r="AQ1" s="144">
        <f t="shared" si="0"/>
        <v>39</v>
      </c>
      <c r="AR1" s="144">
        <f t="shared" si="0"/>
        <v>40</v>
      </c>
      <c r="AS1" s="144">
        <f t="shared" si="0"/>
        <v>41</v>
      </c>
      <c r="AT1" s="144">
        <f t="shared" si="0"/>
        <v>42</v>
      </c>
      <c r="AU1" s="144">
        <f t="shared" si="0"/>
        <v>43</v>
      </c>
      <c r="AV1" s="144">
        <f t="shared" si="0"/>
        <v>44</v>
      </c>
      <c r="AW1" s="144">
        <f t="shared" si="0"/>
        <v>45</v>
      </c>
      <c r="AX1" s="144"/>
      <c r="AY1" s="144">
        <f t="shared" si="0"/>
        <v>1</v>
      </c>
      <c r="AZ1" s="144"/>
      <c r="BA1" s="143">
        <f>AY1+1</f>
        <v>2</v>
      </c>
      <c r="BB1" s="143">
        <f>BA1+1</f>
        <v>3</v>
      </c>
    </row>
    <row r="2" spans="1:347" ht="19.5" x14ac:dyDescent="0.4">
      <c r="A2" s="70"/>
      <c r="B2" s="94" t="str">
        <f>"Staff Roster" &amp; ", v" &amp; TEXT(BudgetVersion, "#.0")</f>
        <v>Staff Roster, v15.0</v>
      </c>
      <c r="C2" s="94"/>
      <c r="D2" s="94"/>
      <c r="E2" s="94"/>
      <c r="F2" s="94"/>
      <c r="G2" s="94"/>
      <c r="H2" s="71"/>
      <c r="I2" s="71"/>
      <c r="J2" s="86"/>
      <c r="K2" s="8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row>
    <row r="3" spans="1:347" x14ac:dyDescent="0.25">
      <c r="A3" s="70"/>
      <c r="B3" s="95" t="str">
        <f>SchoolName</f>
        <v>Maya Angelou PCS</v>
      </c>
      <c r="C3" s="95"/>
      <c r="D3" s="95"/>
      <c r="E3" s="95"/>
      <c r="F3" s="95"/>
      <c r="G3" s="95"/>
      <c r="H3" s="444"/>
      <c r="I3" s="444"/>
      <c r="J3" s="444"/>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CM3" s="70"/>
    </row>
    <row r="4" spans="1:347" x14ac:dyDescent="0.25">
      <c r="A4" s="70"/>
      <c r="B4" s="95"/>
      <c r="C4" s="95"/>
      <c r="D4" s="95"/>
      <c r="E4" s="95"/>
      <c r="F4" s="95"/>
      <c r="G4" s="95"/>
      <c r="H4" s="444"/>
      <c r="I4" s="444"/>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BD4" s="445"/>
      <c r="CM4" s="70"/>
    </row>
    <row r="5" spans="1:347" hidden="1" x14ac:dyDescent="0.25">
      <c r="A5" s="70"/>
      <c r="B5" s="118" t="s">
        <v>253</v>
      </c>
      <c r="C5" s="95"/>
      <c r="D5" s="95"/>
      <c r="E5" s="95"/>
      <c r="F5" s="95"/>
      <c r="G5" s="95"/>
      <c r="H5" s="444"/>
      <c r="I5" s="444"/>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BD5" s="445"/>
      <c r="CM5" s="70"/>
    </row>
    <row r="6" spans="1:347" s="70" customFormat="1" ht="11.25" hidden="1" x14ac:dyDescent="0.2">
      <c r="B6" s="70" t="s">
        <v>151</v>
      </c>
      <c r="H6" s="71">
        <f t="shared" ref="H6:AW6" si="1">INDEX(Students,H1)</f>
        <v>364</v>
      </c>
      <c r="I6" s="71">
        <f t="shared" si="1"/>
        <v>330</v>
      </c>
      <c r="J6" s="71">
        <f t="shared" si="1"/>
        <v>330</v>
      </c>
      <c r="K6" s="71">
        <f t="shared" si="1"/>
        <v>330</v>
      </c>
      <c r="L6" s="71">
        <f t="shared" si="1"/>
        <v>330</v>
      </c>
      <c r="M6" s="71">
        <f t="shared" si="1"/>
        <v>330</v>
      </c>
      <c r="N6" s="71">
        <f t="shared" si="1"/>
        <v>330</v>
      </c>
      <c r="O6" s="71">
        <f t="shared" si="1"/>
        <v>330</v>
      </c>
      <c r="P6" s="71">
        <f t="shared" si="1"/>
        <v>330</v>
      </c>
      <c r="Q6" s="71">
        <f t="shared" si="1"/>
        <v>330</v>
      </c>
      <c r="R6" s="71">
        <f t="shared" si="1"/>
        <v>330</v>
      </c>
      <c r="S6" s="71">
        <f t="shared" si="1"/>
        <v>330</v>
      </c>
      <c r="T6" s="71">
        <f t="shared" si="1"/>
        <v>330</v>
      </c>
      <c r="U6" s="71">
        <f t="shared" si="1"/>
        <v>330</v>
      </c>
      <c r="V6" s="71">
        <f t="shared" si="1"/>
        <v>330</v>
      </c>
      <c r="W6" s="71">
        <f t="shared" si="1"/>
        <v>330</v>
      </c>
      <c r="X6" s="71">
        <f t="shared" si="1"/>
        <v>330</v>
      </c>
      <c r="Y6" s="71">
        <f t="shared" si="1"/>
        <v>330</v>
      </c>
      <c r="Z6" s="71">
        <f t="shared" si="1"/>
        <v>330</v>
      </c>
      <c r="AA6" s="71">
        <f t="shared" si="1"/>
        <v>330</v>
      </c>
      <c r="AB6" s="71">
        <f t="shared" si="1"/>
        <v>330</v>
      </c>
      <c r="AC6" s="71">
        <f t="shared" si="1"/>
        <v>330</v>
      </c>
      <c r="AD6" s="71">
        <f t="shared" si="1"/>
        <v>330</v>
      </c>
      <c r="AE6" s="71">
        <f t="shared" si="1"/>
        <v>330</v>
      </c>
      <c r="AF6" s="71">
        <f t="shared" si="1"/>
        <v>330</v>
      </c>
      <c r="AG6" s="71">
        <f t="shared" si="1"/>
        <v>330</v>
      </c>
      <c r="AH6" s="71">
        <f t="shared" si="1"/>
        <v>330</v>
      </c>
      <c r="AI6" s="71">
        <f t="shared" si="1"/>
        <v>330</v>
      </c>
      <c r="AJ6" s="71">
        <f t="shared" si="1"/>
        <v>330</v>
      </c>
      <c r="AK6" s="71">
        <f t="shared" si="1"/>
        <v>330</v>
      </c>
      <c r="AL6" s="71">
        <f t="shared" si="1"/>
        <v>330</v>
      </c>
      <c r="AM6" s="71">
        <f t="shared" si="1"/>
        <v>330</v>
      </c>
      <c r="AN6" s="71">
        <f t="shared" si="1"/>
        <v>330</v>
      </c>
      <c r="AO6" s="71">
        <f t="shared" si="1"/>
        <v>330</v>
      </c>
      <c r="AP6" s="71">
        <f t="shared" si="1"/>
        <v>330</v>
      </c>
      <c r="AQ6" s="71">
        <f t="shared" si="1"/>
        <v>330</v>
      </c>
      <c r="AR6" s="71">
        <f t="shared" si="1"/>
        <v>330</v>
      </c>
      <c r="AS6" s="71">
        <f t="shared" si="1"/>
        <v>330</v>
      </c>
      <c r="AT6" s="71">
        <f t="shared" si="1"/>
        <v>330</v>
      </c>
      <c r="AU6" s="71">
        <f t="shared" si="1"/>
        <v>330</v>
      </c>
      <c r="AV6" s="71">
        <f t="shared" si="1"/>
        <v>330</v>
      </c>
      <c r="AW6" s="71">
        <f t="shared" si="1"/>
        <v>330</v>
      </c>
      <c r="BD6" s="77"/>
    </row>
    <row r="7" spans="1:347" s="70" customFormat="1" ht="11.25" hidden="1" x14ac:dyDescent="0.2">
      <c r="B7" s="70" t="s">
        <v>254</v>
      </c>
      <c r="H7" s="71">
        <f t="shared" ref="H7:AW7" si="2">INDEX(StudentsSpEdWeighted,H1)</f>
        <v>184.39</v>
      </c>
      <c r="I7" s="71">
        <f t="shared" si="2"/>
        <v>183.54000000000002</v>
      </c>
      <c r="J7" s="71">
        <f t="shared" si="2"/>
        <v>183.54000000000002</v>
      </c>
      <c r="K7" s="71">
        <f t="shared" si="2"/>
        <v>183.54</v>
      </c>
      <c r="L7" s="71">
        <f t="shared" si="2"/>
        <v>183.54</v>
      </c>
      <c r="M7" s="71">
        <f t="shared" si="2"/>
        <v>183.54</v>
      </c>
      <c r="N7" s="71">
        <f t="shared" si="2"/>
        <v>140.28</v>
      </c>
      <c r="O7" s="71">
        <f t="shared" si="2"/>
        <v>140.28</v>
      </c>
      <c r="P7" s="71">
        <f t="shared" si="2"/>
        <v>140.28</v>
      </c>
      <c r="Q7" s="71">
        <f t="shared" si="2"/>
        <v>140.28</v>
      </c>
      <c r="R7" s="71">
        <f t="shared" si="2"/>
        <v>140.28</v>
      </c>
      <c r="S7" s="71">
        <f t="shared" si="2"/>
        <v>140.28</v>
      </c>
      <c r="T7" s="71">
        <f t="shared" si="2"/>
        <v>140.28</v>
      </c>
      <c r="U7" s="71">
        <f t="shared" si="2"/>
        <v>140.28</v>
      </c>
      <c r="V7" s="71">
        <f t="shared" si="2"/>
        <v>140.28</v>
      </c>
      <c r="W7" s="71">
        <f t="shared" si="2"/>
        <v>140.28</v>
      </c>
      <c r="X7" s="71">
        <f t="shared" si="2"/>
        <v>140.28</v>
      </c>
      <c r="Y7" s="71">
        <f t="shared" si="2"/>
        <v>140.28</v>
      </c>
      <c r="Z7" s="71">
        <f t="shared" si="2"/>
        <v>140.28</v>
      </c>
      <c r="AA7" s="71">
        <f t="shared" si="2"/>
        <v>140.28</v>
      </c>
      <c r="AB7" s="71">
        <f t="shared" si="2"/>
        <v>140.28</v>
      </c>
      <c r="AC7" s="71">
        <f t="shared" si="2"/>
        <v>140.28</v>
      </c>
      <c r="AD7" s="71">
        <f t="shared" si="2"/>
        <v>140.28</v>
      </c>
      <c r="AE7" s="71">
        <f t="shared" si="2"/>
        <v>140.28</v>
      </c>
      <c r="AF7" s="71">
        <f t="shared" si="2"/>
        <v>140.28</v>
      </c>
      <c r="AG7" s="71">
        <f t="shared" si="2"/>
        <v>140.28</v>
      </c>
      <c r="AH7" s="71">
        <f t="shared" si="2"/>
        <v>140.28</v>
      </c>
      <c r="AI7" s="71">
        <f t="shared" si="2"/>
        <v>140.28</v>
      </c>
      <c r="AJ7" s="71">
        <f t="shared" si="2"/>
        <v>140.28</v>
      </c>
      <c r="AK7" s="71">
        <f t="shared" si="2"/>
        <v>140.28</v>
      </c>
      <c r="AL7" s="71">
        <f t="shared" si="2"/>
        <v>140.28</v>
      </c>
      <c r="AM7" s="71">
        <f t="shared" si="2"/>
        <v>140.28</v>
      </c>
      <c r="AN7" s="71">
        <f t="shared" si="2"/>
        <v>140.28</v>
      </c>
      <c r="AO7" s="71">
        <f t="shared" si="2"/>
        <v>140.28</v>
      </c>
      <c r="AP7" s="71">
        <f t="shared" si="2"/>
        <v>140.28</v>
      </c>
      <c r="AQ7" s="71">
        <f t="shared" si="2"/>
        <v>140.28</v>
      </c>
      <c r="AR7" s="71">
        <f t="shared" si="2"/>
        <v>140.28</v>
      </c>
      <c r="AS7" s="71">
        <f t="shared" si="2"/>
        <v>140.28</v>
      </c>
      <c r="AT7" s="71">
        <f t="shared" si="2"/>
        <v>140.28</v>
      </c>
      <c r="AU7" s="71">
        <f t="shared" si="2"/>
        <v>140.28</v>
      </c>
      <c r="AV7" s="71">
        <f t="shared" si="2"/>
        <v>140.28</v>
      </c>
      <c r="AW7" s="71">
        <f t="shared" si="2"/>
        <v>140.28</v>
      </c>
      <c r="BD7" s="77"/>
    </row>
    <row r="8" spans="1:347" s="70" customFormat="1" ht="11.25" hidden="1" x14ac:dyDescent="0.2">
      <c r="B8" s="70" t="s">
        <v>255</v>
      </c>
      <c r="H8" s="71">
        <f t="shared" ref="H8:AW8" si="3">INDEX(StudentsLEPNEP, H1)+INDEX(StudentsLEPNEPResidential, H1)</f>
        <v>2</v>
      </c>
      <c r="I8" s="71">
        <f t="shared" si="3"/>
        <v>0</v>
      </c>
      <c r="J8" s="71">
        <f t="shared" si="3"/>
        <v>0</v>
      </c>
      <c r="K8" s="71">
        <f t="shared" si="3"/>
        <v>0</v>
      </c>
      <c r="L8" s="71">
        <f t="shared" si="3"/>
        <v>0</v>
      </c>
      <c r="M8" s="71">
        <f t="shared" si="3"/>
        <v>0</v>
      </c>
      <c r="N8" s="71">
        <f t="shared" si="3"/>
        <v>0</v>
      </c>
      <c r="O8" s="71">
        <f t="shared" si="3"/>
        <v>0</v>
      </c>
      <c r="P8" s="71">
        <f t="shared" si="3"/>
        <v>0</v>
      </c>
      <c r="Q8" s="71">
        <f t="shared" si="3"/>
        <v>0</v>
      </c>
      <c r="R8" s="71">
        <f t="shared" si="3"/>
        <v>0</v>
      </c>
      <c r="S8" s="71">
        <f t="shared" si="3"/>
        <v>0</v>
      </c>
      <c r="T8" s="71">
        <f t="shared" si="3"/>
        <v>0</v>
      </c>
      <c r="U8" s="71">
        <f t="shared" si="3"/>
        <v>0</v>
      </c>
      <c r="V8" s="71">
        <f t="shared" si="3"/>
        <v>0</v>
      </c>
      <c r="W8" s="71">
        <f t="shared" si="3"/>
        <v>0</v>
      </c>
      <c r="X8" s="71">
        <f t="shared" si="3"/>
        <v>0</v>
      </c>
      <c r="Y8" s="71">
        <f t="shared" si="3"/>
        <v>0</v>
      </c>
      <c r="Z8" s="71">
        <f t="shared" si="3"/>
        <v>0</v>
      </c>
      <c r="AA8" s="71">
        <f t="shared" si="3"/>
        <v>0</v>
      </c>
      <c r="AB8" s="71">
        <f t="shared" si="3"/>
        <v>0</v>
      </c>
      <c r="AC8" s="71">
        <f t="shared" si="3"/>
        <v>0</v>
      </c>
      <c r="AD8" s="71">
        <f t="shared" si="3"/>
        <v>0</v>
      </c>
      <c r="AE8" s="71">
        <f t="shared" si="3"/>
        <v>0</v>
      </c>
      <c r="AF8" s="71">
        <f t="shared" si="3"/>
        <v>0</v>
      </c>
      <c r="AG8" s="71">
        <f t="shared" si="3"/>
        <v>0</v>
      </c>
      <c r="AH8" s="71">
        <f t="shared" si="3"/>
        <v>0</v>
      </c>
      <c r="AI8" s="71">
        <f t="shared" si="3"/>
        <v>0</v>
      </c>
      <c r="AJ8" s="71">
        <f t="shared" si="3"/>
        <v>0</v>
      </c>
      <c r="AK8" s="71">
        <f t="shared" si="3"/>
        <v>0</v>
      </c>
      <c r="AL8" s="71">
        <f t="shared" si="3"/>
        <v>0</v>
      </c>
      <c r="AM8" s="71">
        <f t="shared" si="3"/>
        <v>0</v>
      </c>
      <c r="AN8" s="71">
        <f t="shared" si="3"/>
        <v>0</v>
      </c>
      <c r="AO8" s="71">
        <f t="shared" si="3"/>
        <v>0</v>
      </c>
      <c r="AP8" s="71">
        <f t="shared" si="3"/>
        <v>0</v>
      </c>
      <c r="AQ8" s="71">
        <f t="shared" si="3"/>
        <v>0</v>
      </c>
      <c r="AR8" s="71">
        <f t="shared" si="3"/>
        <v>0</v>
      </c>
      <c r="AS8" s="71">
        <f t="shared" si="3"/>
        <v>0</v>
      </c>
      <c r="AT8" s="71">
        <f t="shared" si="3"/>
        <v>0</v>
      </c>
      <c r="AU8" s="71">
        <f t="shared" si="3"/>
        <v>0</v>
      </c>
      <c r="AV8" s="71">
        <f t="shared" si="3"/>
        <v>0</v>
      </c>
      <c r="AW8" s="71">
        <f t="shared" si="3"/>
        <v>0</v>
      </c>
      <c r="BD8" s="77"/>
    </row>
    <row r="9" spans="1:347" x14ac:dyDescent="0.25">
      <c r="A9" s="70"/>
      <c r="B9" s="95"/>
      <c r="C9" s="95"/>
      <c r="D9" s="95"/>
      <c r="E9" s="95"/>
      <c r="F9" s="95"/>
      <c r="G9" s="95"/>
      <c r="H9" s="444"/>
      <c r="I9" s="444"/>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BD9" s="445"/>
      <c r="CM9" s="70"/>
    </row>
    <row r="10" spans="1:347" x14ac:dyDescent="0.25">
      <c r="A10" s="70"/>
      <c r="B10" s="70" t="s">
        <v>256</v>
      </c>
      <c r="C10" s="70"/>
      <c r="D10" s="70"/>
      <c r="E10" s="70"/>
      <c r="F10" s="70"/>
      <c r="G10" s="70"/>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0"/>
      <c r="AY10" s="446" t="s">
        <v>280</v>
      </c>
      <c r="AZ10" s="446"/>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row>
    <row r="11" spans="1:347" s="127" customFormat="1" ht="12.75" x14ac:dyDescent="0.2">
      <c r="A11" s="70"/>
      <c r="B11" s="119" t="s">
        <v>223</v>
      </c>
      <c r="C11" s="447" t="s">
        <v>257</v>
      </c>
      <c r="D11" s="447" t="s">
        <v>281</v>
      </c>
      <c r="E11" s="447" t="s">
        <v>258</v>
      </c>
      <c r="F11" s="447" t="s">
        <v>259</v>
      </c>
      <c r="G11" s="447" t="s">
        <v>427</v>
      </c>
      <c r="H11" s="448" t="str">
        <f t="shared" ref="H11:AW11" si="4" xml:space="preserve"> INDEX(SetupBudgetYears,H$1,1)</f>
        <v>SY18-19</v>
      </c>
      <c r="I11" s="449" t="str">
        <f t="shared" si="4"/>
        <v>SY19-20</v>
      </c>
      <c r="J11" s="449" t="str">
        <f t="shared" si="4"/>
        <v>SY20-21</v>
      </c>
      <c r="K11" s="449" t="str">
        <f t="shared" si="4"/>
        <v>SY21-22</v>
      </c>
      <c r="L11" s="449" t="str">
        <f t="shared" si="4"/>
        <v>SY22-23</v>
      </c>
      <c r="M11" s="449" t="str">
        <f t="shared" si="4"/>
        <v>SY23-24</v>
      </c>
      <c r="N11" s="449" t="str">
        <f t="shared" si="4"/>
        <v>SY24-25</v>
      </c>
      <c r="O11" s="449" t="str">
        <f t="shared" si="4"/>
        <v>SY25-26</v>
      </c>
      <c r="P11" s="449" t="str">
        <f t="shared" si="4"/>
        <v>SY26-27</v>
      </c>
      <c r="Q11" s="449" t="str">
        <f t="shared" si="4"/>
        <v>SY27-28</v>
      </c>
      <c r="R11" s="449" t="str">
        <f t="shared" si="4"/>
        <v>SY28-29</v>
      </c>
      <c r="S11" s="449" t="str">
        <f t="shared" si="4"/>
        <v>SY29-30</v>
      </c>
      <c r="T11" s="449" t="str">
        <f t="shared" si="4"/>
        <v>SY30-31</v>
      </c>
      <c r="U11" s="449" t="str">
        <f t="shared" si="4"/>
        <v>SY31-32</v>
      </c>
      <c r="V11" s="449" t="str">
        <f t="shared" si="4"/>
        <v>SY32-33</v>
      </c>
      <c r="W11" s="449" t="str">
        <f t="shared" si="4"/>
        <v>SY33-34</v>
      </c>
      <c r="X11" s="449" t="str">
        <f t="shared" si="4"/>
        <v>SY34-35</v>
      </c>
      <c r="Y11" s="449" t="str">
        <f t="shared" si="4"/>
        <v>SY35-36</v>
      </c>
      <c r="Z11" s="449" t="str">
        <f t="shared" si="4"/>
        <v>SY36-37</v>
      </c>
      <c r="AA11" s="449" t="str">
        <f t="shared" si="4"/>
        <v>SY37-38</v>
      </c>
      <c r="AB11" s="449" t="str">
        <f t="shared" si="4"/>
        <v>SY38-39</v>
      </c>
      <c r="AC11" s="449" t="str">
        <f t="shared" si="4"/>
        <v>SY39-40</v>
      </c>
      <c r="AD11" s="449" t="str">
        <f t="shared" si="4"/>
        <v>SY40-41</v>
      </c>
      <c r="AE11" s="449" t="str">
        <f t="shared" si="4"/>
        <v>SY41-42</v>
      </c>
      <c r="AF11" s="449" t="str">
        <f t="shared" si="4"/>
        <v>SY42-43</v>
      </c>
      <c r="AG11" s="449" t="str">
        <f t="shared" si="4"/>
        <v>SY43-44</v>
      </c>
      <c r="AH11" s="449" t="str">
        <f t="shared" si="4"/>
        <v>SY44-45</v>
      </c>
      <c r="AI11" s="449" t="str">
        <f t="shared" si="4"/>
        <v>SY45-46</v>
      </c>
      <c r="AJ11" s="449" t="str">
        <f t="shared" si="4"/>
        <v>SY46-47</v>
      </c>
      <c r="AK11" s="449" t="str">
        <f t="shared" si="4"/>
        <v>SY47-48</v>
      </c>
      <c r="AL11" s="449" t="str">
        <f t="shared" si="4"/>
        <v>SY48-49</v>
      </c>
      <c r="AM11" s="449" t="str">
        <f t="shared" si="4"/>
        <v>SY49-50</v>
      </c>
      <c r="AN11" s="449" t="str">
        <f t="shared" si="4"/>
        <v>SY50-51</v>
      </c>
      <c r="AO11" s="449" t="str">
        <f t="shared" si="4"/>
        <v>SY51-52</v>
      </c>
      <c r="AP11" s="449" t="str">
        <f t="shared" si="4"/>
        <v>SY52-53</v>
      </c>
      <c r="AQ11" s="449" t="str">
        <f t="shared" si="4"/>
        <v>SY53-54</v>
      </c>
      <c r="AR11" s="449" t="str">
        <f t="shared" si="4"/>
        <v>SY54-55</v>
      </c>
      <c r="AS11" s="449" t="str">
        <f t="shared" si="4"/>
        <v>SY55-56</v>
      </c>
      <c r="AT11" s="449" t="str">
        <f t="shared" si="4"/>
        <v>SY56-57</v>
      </c>
      <c r="AU11" s="449" t="str">
        <f t="shared" si="4"/>
        <v>SY57-58</v>
      </c>
      <c r="AV11" s="449" t="str">
        <f t="shared" si="4"/>
        <v>SY58-59</v>
      </c>
      <c r="AW11" s="449" t="str">
        <f t="shared" si="4"/>
        <v>SY59-60</v>
      </c>
      <c r="AX11" s="70"/>
      <c r="AY11" s="447" t="s">
        <v>274</v>
      </c>
      <c r="AZ11" s="447" t="s">
        <v>282</v>
      </c>
      <c r="BA11" s="447" t="s">
        <v>283</v>
      </c>
      <c r="BB11" s="447" t="s">
        <v>284</v>
      </c>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row>
    <row r="12" spans="1:347" x14ac:dyDescent="0.25">
      <c r="A12" s="70"/>
      <c r="B12" s="120" t="s">
        <v>129</v>
      </c>
      <c r="C12" s="450"/>
      <c r="D12" s="450"/>
      <c r="E12" s="151"/>
      <c r="F12" s="151"/>
      <c r="G12" s="151"/>
      <c r="H12" s="121"/>
      <c r="I12" s="151">
        <f t="shared" ref="I12:R12" si="5" xml:space="preserve"> INDEX(SetupBudgetYears,I$1,3)</f>
        <v>0</v>
      </c>
      <c r="J12" s="151">
        <f t="shared" si="5"/>
        <v>0</v>
      </c>
      <c r="K12" s="151">
        <f t="shared" si="5"/>
        <v>0</v>
      </c>
      <c r="L12" s="151">
        <f t="shared" si="5"/>
        <v>0</v>
      </c>
      <c r="M12" s="151">
        <f t="shared" si="5"/>
        <v>0</v>
      </c>
      <c r="N12" s="151">
        <f t="shared" si="5"/>
        <v>0</v>
      </c>
      <c r="O12" s="151">
        <f t="shared" si="5"/>
        <v>0</v>
      </c>
      <c r="P12" s="151">
        <f t="shared" si="5"/>
        <v>0</v>
      </c>
      <c r="Q12" s="151">
        <f t="shared" si="5"/>
        <v>0</v>
      </c>
      <c r="R12" s="151">
        <f t="shared" si="5"/>
        <v>0</v>
      </c>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1"/>
      <c r="AX12" s="70"/>
      <c r="AY12" s="451"/>
      <c r="AZ12" s="451"/>
      <c r="BA12" s="451"/>
      <c r="BB12" s="451"/>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c r="MD12" s="70"/>
      <c r="ME12" s="70"/>
      <c r="MF12" s="70"/>
      <c r="MG12" s="70"/>
      <c r="MH12" s="70"/>
      <c r="MI12" s="70"/>
    </row>
    <row r="13" spans="1:347" x14ac:dyDescent="0.25">
      <c r="B13" s="68" t="s">
        <v>227</v>
      </c>
      <c r="C13" s="452"/>
      <c r="D13" s="452"/>
      <c r="E13" s="452"/>
      <c r="F13" s="452"/>
      <c r="G13" s="453"/>
      <c r="H13" s="454"/>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70"/>
      <c r="AY13" s="455"/>
      <c r="AZ13" s="455"/>
      <c r="BA13" s="455"/>
      <c r="BB13" s="455"/>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row>
    <row r="14" spans="1:347" x14ac:dyDescent="0.25">
      <c r="B14" s="456" t="str">
        <f>"&gt; "&amp;VLOOKUP(B13,ActMap,8, FALSE)</f>
        <v>&gt; 700 Salaries</v>
      </c>
      <c r="C14" s="457"/>
      <c r="D14" s="457"/>
      <c r="E14" s="457"/>
      <c r="F14" s="457"/>
      <c r="G14" s="457"/>
      <c r="H14" s="122"/>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70"/>
      <c r="AY14" s="458"/>
      <c r="AZ14" s="458"/>
      <c r="BA14" s="458"/>
      <c r="BB14" s="458"/>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row>
    <row r="15" spans="1:347" s="70" customFormat="1" ht="11.25" x14ac:dyDescent="0.2">
      <c r="A15" s="126"/>
      <c r="B15" s="70" t="s">
        <v>227</v>
      </c>
      <c r="C15" s="70" t="s">
        <v>475</v>
      </c>
      <c r="D15" s="70" t="s">
        <v>476</v>
      </c>
      <c r="E15" s="482">
        <v>1</v>
      </c>
      <c r="G15" s="86" t="s">
        <v>433</v>
      </c>
      <c r="H15" s="123">
        <v>101000</v>
      </c>
      <c r="I15" s="124">
        <v>106030</v>
      </c>
      <c r="J15" s="124">
        <f t="shared" ref="J15:AW15" si="6">I15*INDEX(SalInfl,J$1)</f>
        <v>108150.6</v>
      </c>
      <c r="K15" s="124">
        <f t="shared" si="6"/>
        <v>110313.61200000001</v>
      </c>
      <c r="L15" s="124">
        <f t="shared" si="6"/>
        <v>112519.88424000001</v>
      </c>
      <c r="M15" s="124">
        <f t="shared" si="6"/>
        <v>114770.28192480002</v>
      </c>
      <c r="N15" s="124">
        <f t="shared" si="6"/>
        <v>117065.68756329601</v>
      </c>
      <c r="O15" s="124">
        <f t="shared" si="6"/>
        <v>119407.00131456193</v>
      </c>
      <c r="P15" s="124">
        <f t="shared" si="6"/>
        <v>121795.14134085317</v>
      </c>
      <c r="Q15" s="124">
        <f t="shared" si="6"/>
        <v>124231.04416767023</v>
      </c>
      <c r="R15" s="124">
        <f t="shared" si="6"/>
        <v>126715.66505102364</v>
      </c>
      <c r="S15" s="124">
        <f t="shared" si="6"/>
        <v>129249.97835204411</v>
      </c>
      <c r="T15" s="124">
        <f t="shared" si="6"/>
        <v>131834.97791908501</v>
      </c>
      <c r="U15" s="124">
        <f t="shared" si="6"/>
        <v>134471.6774774667</v>
      </c>
      <c r="V15" s="124">
        <f t="shared" si="6"/>
        <v>137161.11102701604</v>
      </c>
      <c r="W15" s="124">
        <f t="shared" si="6"/>
        <v>139904.33324755638</v>
      </c>
      <c r="X15" s="124">
        <f t="shared" si="6"/>
        <v>142702.41991250752</v>
      </c>
      <c r="Y15" s="124">
        <f t="shared" si="6"/>
        <v>145556.46831075769</v>
      </c>
      <c r="Z15" s="124">
        <f t="shared" si="6"/>
        <v>148467.59767697283</v>
      </c>
      <c r="AA15" s="124">
        <f t="shared" si="6"/>
        <v>151436.9496305123</v>
      </c>
      <c r="AB15" s="124">
        <f t="shared" si="6"/>
        <v>154465.68862312255</v>
      </c>
      <c r="AC15" s="124">
        <f t="shared" si="6"/>
        <v>157555.002395585</v>
      </c>
      <c r="AD15" s="124">
        <f t="shared" si="6"/>
        <v>160706.1024434967</v>
      </c>
      <c r="AE15" s="124">
        <f t="shared" si="6"/>
        <v>163920.22449236663</v>
      </c>
      <c r="AF15" s="124">
        <f t="shared" si="6"/>
        <v>167198.62898221397</v>
      </c>
      <c r="AG15" s="124">
        <f t="shared" si="6"/>
        <v>170542.60156185826</v>
      </c>
      <c r="AH15" s="124">
        <f t="shared" si="6"/>
        <v>173953.45359309542</v>
      </c>
      <c r="AI15" s="124">
        <f t="shared" si="6"/>
        <v>177432.52266495733</v>
      </c>
      <c r="AJ15" s="124">
        <f t="shared" si="6"/>
        <v>180981.17311825647</v>
      </c>
      <c r="AK15" s="124">
        <f t="shared" si="6"/>
        <v>184600.79658062159</v>
      </c>
      <c r="AL15" s="124">
        <f t="shared" si="6"/>
        <v>188292.81251223403</v>
      </c>
      <c r="AM15" s="124">
        <f t="shared" si="6"/>
        <v>192058.66876247872</v>
      </c>
      <c r="AN15" s="124">
        <f t="shared" si="6"/>
        <v>195899.84213772829</v>
      </c>
      <c r="AO15" s="124">
        <f t="shared" si="6"/>
        <v>199817.83898048286</v>
      </c>
      <c r="AP15" s="124">
        <f t="shared" si="6"/>
        <v>203814.19576009252</v>
      </c>
      <c r="AQ15" s="124">
        <f t="shared" si="6"/>
        <v>207890.47967529437</v>
      </c>
      <c r="AR15" s="124">
        <f t="shared" si="6"/>
        <v>212048.28926880026</v>
      </c>
      <c r="AS15" s="124">
        <f t="shared" si="6"/>
        <v>216289.25505417626</v>
      </c>
      <c r="AT15" s="124">
        <f t="shared" si="6"/>
        <v>220615.04015525978</v>
      </c>
      <c r="AU15" s="124">
        <f t="shared" si="6"/>
        <v>225027.34095836498</v>
      </c>
      <c r="AV15" s="124">
        <f t="shared" si="6"/>
        <v>229527.88777753228</v>
      </c>
      <c r="AW15" s="124">
        <f t="shared" si="6"/>
        <v>234118.44553308294</v>
      </c>
      <c r="AY15" s="71"/>
      <c r="AZ15" s="71"/>
      <c r="BA15" s="71"/>
      <c r="BB15" s="71">
        <f>BA15-I15</f>
        <v>-106030</v>
      </c>
      <c r="BD15" s="78"/>
      <c r="BE15" s="78"/>
    </row>
    <row r="16" spans="1:347" s="70" customFormat="1" ht="11.25" x14ac:dyDescent="0.2">
      <c r="A16" s="126"/>
      <c r="B16" s="70" t="s">
        <v>227</v>
      </c>
      <c r="C16" s="70" t="s">
        <v>477</v>
      </c>
      <c r="D16" s="70" t="s">
        <v>478</v>
      </c>
      <c r="E16" s="482">
        <v>1</v>
      </c>
      <c r="G16" s="86" t="s">
        <v>429</v>
      </c>
      <c r="H16" s="123">
        <v>82500</v>
      </c>
      <c r="I16" s="124">
        <v>88000</v>
      </c>
      <c r="J16" s="124">
        <f t="shared" ref="J16:J18" si="7">I16*INDEX(SalInfl,J$1)</f>
        <v>89760</v>
      </c>
      <c r="K16" s="124">
        <f t="shared" ref="K16:K18" si="8">J16*INDEX(SalInfl,K$1)</f>
        <v>91555.199999999997</v>
      </c>
      <c r="L16" s="124">
        <f t="shared" ref="L16:L18" si="9">K16*INDEX(SalInfl,L$1)</f>
        <v>93386.304000000004</v>
      </c>
      <c r="M16" s="124">
        <f t="shared" ref="M16:M18" si="10">L16*INDEX(SalInfl,M$1)</f>
        <v>95254.030080000011</v>
      </c>
      <c r="N16" s="124">
        <f t="shared" ref="N16:N18" si="11">M16*INDEX(SalInfl,N$1)</f>
        <v>97159.11068160001</v>
      </c>
      <c r="O16" s="124">
        <f t="shared" ref="O16:O18" si="12">N16*INDEX(SalInfl,O$1)</f>
        <v>99102.292895232007</v>
      </c>
      <c r="P16" s="124">
        <f t="shared" ref="P16:P18" si="13">O16*INDEX(SalInfl,P$1)</f>
        <v>101084.33875313665</v>
      </c>
      <c r="Q16" s="124">
        <f t="shared" ref="Q16:Q18" si="14">P16*INDEX(SalInfl,Q$1)</f>
        <v>103106.02552819937</v>
      </c>
      <c r="R16" s="124">
        <f t="shared" ref="R16:R18" si="15">Q16*INDEX(SalInfl,R$1)</f>
        <v>105168.14603876337</v>
      </c>
      <c r="S16" s="124">
        <f t="shared" ref="S16:S18" si="16">R16*INDEX(SalInfl,S$1)</f>
        <v>107271.50895953864</v>
      </c>
      <c r="T16" s="124">
        <f t="shared" ref="T16:T18" si="17">S16*INDEX(SalInfl,T$1)</f>
        <v>109416.93913872942</v>
      </c>
      <c r="U16" s="124">
        <f t="shared" ref="U16:U18" si="18">T16*INDEX(SalInfl,U$1)</f>
        <v>111605.27792150401</v>
      </c>
      <c r="V16" s="124">
        <f t="shared" ref="V16:V18" si="19">U16*INDEX(SalInfl,V$1)</f>
        <v>113837.38347993408</v>
      </c>
      <c r="W16" s="124">
        <f t="shared" ref="W16:W18" si="20">V16*INDEX(SalInfl,W$1)</f>
        <v>116114.13114953277</v>
      </c>
      <c r="X16" s="124">
        <f t="shared" ref="X16:X18" si="21">W16*INDEX(SalInfl,X$1)</f>
        <v>118436.41377252343</v>
      </c>
      <c r="Y16" s="124">
        <f t="shared" ref="Y16:Y18" si="22">X16*INDEX(SalInfl,Y$1)</f>
        <v>120805.1420479739</v>
      </c>
      <c r="Z16" s="124">
        <f t="shared" ref="Z16:Z18" si="23">Y16*INDEX(SalInfl,Z$1)</f>
        <v>123221.24488893339</v>
      </c>
      <c r="AA16" s="124">
        <f t="shared" ref="AA16:AA18" si="24">Z16*INDEX(SalInfl,AA$1)</f>
        <v>125685.66978671205</v>
      </c>
      <c r="AB16" s="124">
        <f t="shared" ref="AB16:AB18" si="25">AA16*INDEX(SalInfl,AB$1)</f>
        <v>128199.3831824463</v>
      </c>
      <c r="AC16" s="124">
        <f t="shared" ref="AC16:AC18" si="26">AB16*INDEX(SalInfl,AC$1)</f>
        <v>130763.37084609523</v>
      </c>
      <c r="AD16" s="124">
        <f t="shared" ref="AD16:AD18" si="27">AC16*INDEX(SalInfl,AD$1)</f>
        <v>133378.63826301714</v>
      </c>
      <c r="AE16" s="124">
        <f t="shared" ref="AE16:AE18" si="28">AD16*INDEX(SalInfl,AE$1)</f>
        <v>136046.2110282775</v>
      </c>
      <c r="AF16" s="124">
        <f t="shared" ref="AF16:AF18" si="29">AE16*INDEX(SalInfl,AF$1)</f>
        <v>138767.13524884306</v>
      </c>
      <c r="AG16" s="124">
        <f t="shared" ref="AG16:AG18" si="30">AF16*INDEX(SalInfl,AG$1)</f>
        <v>141542.47795381991</v>
      </c>
      <c r="AH16" s="124">
        <f t="shared" ref="AH16:AH18" si="31">AG16*INDEX(SalInfl,AH$1)</f>
        <v>144373.3275128963</v>
      </c>
      <c r="AI16" s="124">
        <f t="shared" ref="AI16:AI18" si="32">AH16*INDEX(SalInfl,AI$1)</f>
        <v>147260.79406315423</v>
      </c>
      <c r="AJ16" s="124">
        <f t="shared" ref="AJ16:AJ18" si="33">AI16*INDEX(SalInfl,AJ$1)</f>
        <v>150206.00994441731</v>
      </c>
      <c r="AK16" s="124">
        <f t="shared" ref="AK16:AK18" si="34">AJ16*INDEX(SalInfl,AK$1)</f>
        <v>153210.13014330567</v>
      </c>
      <c r="AL16" s="124">
        <f t="shared" ref="AL16:AL18" si="35">AK16*INDEX(SalInfl,AL$1)</f>
        <v>156274.33274617177</v>
      </c>
      <c r="AM16" s="124">
        <f t="shared" ref="AM16:AM18" si="36">AL16*INDEX(SalInfl,AM$1)</f>
        <v>159399.81940109521</v>
      </c>
      <c r="AN16" s="124">
        <f t="shared" ref="AN16:AN18" si="37">AM16*INDEX(SalInfl,AN$1)</f>
        <v>162587.81578911713</v>
      </c>
      <c r="AO16" s="124">
        <f t="shared" ref="AO16:AO18" si="38">AN16*INDEX(SalInfl,AO$1)</f>
        <v>165839.57210489947</v>
      </c>
      <c r="AP16" s="124">
        <f t="shared" ref="AP16:AP18" si="39">AO16*INDEX(SalInfl,AP$1)</f>
        <v>169156.36354699745</v>
      </c>
      <c r="AQ16" s="124">
        <f t="shared" ref="AQ16:AQ18" si="40">AP16*INDEX(SalInfl,AQ$1)</f>
        <v>172539.49081793742</v>
      </c>
      <c r="AR16" s="124">
        <f t="shared" ref="AR16:AR18" si="41">AQ16*INDEX(SalInfl,AR$1)</f>
        <v>175990.28063429616</v>
      </c>
      <c r="AS16" s="124">
        <f t="shared" ref="AS16:AS18" si="42">AR16*INDEX(SalInfl,AS$1)</f>
        <v>179510.08624698207</v>
      </c>
      <c r="AT16" s="124">
        <f t="shared" ref="AT16:AT18" si="43">AS16*INDEX(SalInfl,AT$1)</f>
        <v>183100.2879719217</v>
      </c>
      <c r="AU16" s="124">
        <f t="shared" ref="AU16:AU18" si="44">AT16*INDEX(SalInfl,AU$1)</f>
        <v>186762.29373136014</v>
      </c>
      <c r="AV16" s="124">
        <f t="shared" ref="AV16:AV18" si="45">AU16*INDEX(SalInfl,AV$1)</f>
        <v>190497.53960598735</v>
      </c>
      <c r="AW16" s="124">
        <f t="shared" ref="AW16:AW18" si="46">AV16*INDEX(SalInfl,AW$1)</f>
        <v>194307.4903981071</v>
      </c>
      <c r="AY16" s="71"/>
      <c r="AZ16" s="71"/>
      <c r="BA16" s="71"/>
      <c r="BB16" s="71"/>
      <c r="BD16" s="78"/>
      <c r="BE16" s="78"/>
    </row>
    <row r="17" spans="1:57" s="70" customFormat="1" ht="11.25" x14ac:dyDescent="0.2">
      <c r="A17" s="126"/>
      <c r="B17" s="70" t="s">
        <v>227</v>
      </c>
      <c r="C17" s="70" t="s">
        <v>479</v>
      </c>
      <c r="D17" s="70" t="s">
        <v>480</v>
      </c>
      <c r="E17" s="482">
        <v>1</v>
      </c>
      <c r="G17" s="86" t="s">
        <v>429</v>
      </c>
      <c r="H17" s="123">
        <v>115000</v>
      </c>
      <c r="I17" s="124">
        <v>120450</v>
      </c>
      <c r="J17" s="124">
        <f t="shared" si="7"/>
        <v>122859</v>
      </c>
      <c r="K17" s="124">
        <f t="shared" si="8"/>
        <v>125316.18000000001</v>
      </c>
      <c r="L17" s="124">
        <f t="shared" si="9"/>
        <v>127822.50360000001</v>
      </c>
      <c r="M17" s="124">
        <f t="shared" si="10"/>
        <v>130378.95367200002</v>
      </c>
      <c r="N17" s="124">
        <f t="shared" si="11"/>
        <v>132986.53274544002</v>
      </c>
      <c r="O17" s="124">
        <f t="shared" si="12"/>
        <v>135646.26340034883</v>
      </c>
      <c r="P17" s="124">
        <f t="shared" si="13"/>
        <v>138359.18866835581</v>
      </c>
      <c r="Q17" s="124">
        <f t="shared" si="14"/>
        <v>141126.37244172292</v>
      </c>
      <c r="R17" s="124">
        <f t="shared" si="15"/>
        <v>143948.8998905574</v>
      </c>
      <c r="S17" s="124">
        <f t="shared" si="16"/>
        <v>146827.87788836856</v>
      </c>
      <c r="T17" s="124">
        <f t="shared" si="17"/>
        <v>149764.43544613593</v>
      </c>
      <c r="U17" s="124">
        <f t="shared" si="18"/>
        <v>152759.72415505865</v>
      </c>
      <c r="V17" s="124">
        <f t="shared" si="19"/>
        <v>155814.91863815981</v>
      </c>
      <c r="W17" s="124">
        <f t="shared" si="20"/>
        <v>158931.21701092302</v>
      </c>
      <c r="X17" s="124">
        <f t="shared" si="21"/>
        <v>162109.84135114148</v>
      </c>
      <c r="Y17" s="124">
        <f t="shared" si="22"/>
        <v>165352.03817816431</v>
      </c>
      <c r="Z17" s="124">
        <f t="shared" si="23"/>
        <v>168659.07894172761</v>
      </c>
      <c r="AA17" s="124">
        <f t="shared" si="24"/>
        <v>172032.26052056215</v>
      </c>
      <c r="AB17" s="124">
        <f t="shared" si="25"/>
        <v>175472.90573097341</v>
      </c>
      <c r="AC17" s="124">
        <f t="shared" si="26"/>
        <v>178982.36384559289</v>
      </c>
      <c r="AD17" s="124">
        <f t="shared" si="27"/>
        <v>182562.01112250474</v>
      </c>
      <c r="AE17" s="124">
        <f t="shared" si="28"/>
        <v>186213.25134495483</v>
      </c>
      <c r="AF17" s="124">
        <f t="shared" si="29"/>
        <v>189937.51637185394</v>
      </c>
      <c r="AG17" s="124">
        <f t="shared" si="30"/>
        <v>193736.26669929101</v>
      </c>
      <c r="AH17" s="124">
        <f t="shared" si="31"/>
        <v>197610.99203327682</v>
      </c>
      <c r="AI17" s="124">
        <f t="shared" si="32"/>
        <v>201563.21187394237</v>
      </c>
      <c r="AJ17" s="124">
        <f t="shared" si="33"/>
        <v>205594.47611142122</v>
      </c>
      <c r="AK17" s="124">
        <f t="shared" si="34"/>
        <v>209706.36563364964</v>
      </c>
      <c r="AL17" s="124">
        <f t="shared" si="35"/>
        <v>213900.49294632263</v>
      </c>
      <c r="AM17" s="124">
        <f t="shared" si="36"/>
        <v>218178.5028052491</v>
      </c>
      <c r="AN17" s="124">
        <f t="shared" si="37"/>
        <v>222542.07286135407</v>
      </c>
      <c r="AO17" s="124">
        <f t="shared" si="38"/>
        <v>226992.91431858117</v>
      </c>
      <c r="AP17" s="124">
        <f t="shared" si="39"/>
        <v>231532.7726049528</v>
      </c>
      <c r="AQ17" s="124">
        <f t="shared" si="40"/>
        <v>236163.42805705185</v>
      </c>
      <c r="AR17" s="124">
        <f t="shared" si="41"/>
        <v>240886.69661819289</v>
      </c>
      <c r="AS17" s="124">
        <f t="shared" si="42"/>
        <v>245704.43055055675</v>
      </c>
      <c r="AT17" s="124">
        <f t="shared" si="43"/>
        <v>250618.51916156788</v>
      </c>
      <c r="AU17" s="124">
        <f t="shared" si="44"/>
        <v>255630.88954479923</v>
      </c>
      <c r="AV17" s="124">
        <f t="shared" si="45"/>
        <v>260743.50733569521</v>
      </c>
      <c r="AW17" s="124">
        <f t="shared" si="46"/>
        <v>265958.37748240912</v>
      </c>
      <c r="AY17" s="71"/>
      <c r="AZ17" s="71"/>
      <c r="BA17" s="71"/>
      <c r="BB17" s="71"/>
      <c r="BD17" s="78"/>
      <c r="BE17" s="78"/>
    </row>
    <row r="18" spans="1:57" s="70" customFormat="1" ht="11.25" x14ac:dyDescent="0.2">
      <c r="A18" s="126"/>
      <c r="B18" s="70" t="s">
        <v>227</v>
      </c>
      <c r="C18" s="70" t="s">
        <v>481</v>
      </c>
      <c r="D18" s="70" t="s">
        <v>482</v>
      </c>
      <c r="E18" s="482">
        <v>1</v>
      </c>
      <c r="G18" s="86" t="s">
        <v>429</v>
      </c>
      <c r="H18" s="123">
        <v>95000</v>
      </c>
      <c r="I18" s="124">
        <v>97374.999999999985</v>
      </c>
      <c r="J18" s="124">
        <f t="shared" si="7"/>
        <v>99322.499999999985</v>
      </c>
      <c r="K18" s="124">
        <f t="shared" si="8"/>
        <v>101308.94999999998</v>
      </c>
      <c r="L18" s="124">
        <f t="shared" si="9"/>
        <v>103335.12899999999</v>
      </c>
      <c r="M18" s="124">
        <f t="shared" si="10"/>
        <v>105401.83157999998</v>
      </c>
      <c r="N18" s="124">
        <f t="shared" si="11"/>
        <v>107509.86821159998</v>
      </c>
      <c r="O18" s="124">
        <f t="shared" si="12"/>
        <v>109660.06557583199</v>
      </c>
      <c r="P18" s="124">
        <f t="shared" si="13"/>
        <v>111853.26688734864</v>
      </c>
      <c r="Q18" s="124">
        <f t="shared" si="14"/>
        <v>114090.33222509561</v>
      </c>
      <c r="R18" s="124">
        <f t="shared" si="15"/>
        <v>116372.13886959753</v>
      </c>
      <c r="S18" s="124">
        <f t="shared" si="16"/>
        <v>118699.58164698949</v>
      </c>
      <c r="T18" s="124">
        <f t="shared" si="17"/>
        <v>121073.57327992929</v>
      </c>
      <c r="U18" s="124">
        <f t="shared" si="18"/>
        <v>123495.04474552788</v>
      </c>
      <c r="V18" s="124">
        <f t="shared" si="19"/>
        <v>125964.94564043844</v>
      </c>
      <c r="W18" s="124">
        <f t="shared" si="20"/>
        <v>128484.2445532472</v>
      </c>
      <c r="X18" s="124">
        <f t="shared" si="21"/>
        <v>131053.92944431215</v>
      </c>
      <c r="Y18" s="124">
        <f t="shared" si="22"/>
        <v>133675.00803319839</v>
      </c>
      <c r="Z18" s="124">
        <f t="shared" si="23"/>
        <v>136348.50819386236</v>
      </c>
      <c r="AA18" s="124">
        <f t="shared" si="24"/>
        <v>139075.4783577396</v>
      </c>
      <c r="AB18" s="124">
        <f t="shared" si="25"/>
        <v>141856.98792489441</v>
      </c>
      <c r="AC18" s="124">
        <f t="shared" si="26"/>
        <v>144694.12768339229</v>
      </c>
      <c r="AD18" s="124">
        <f t="shared" si="27"/>
        <v>147588.01023706014</v>
      </c>
      <c r="AE18" s="124">
        <f t="shared" si="28"/>
        <v>150539.77044180135</v>
      </c>
      <c r="AF18" s="124">
        <f t="shared" si="29"/>
        <v>153550.56585063739</v>
      </c>
      <c r="AG18" s="124">
        <f t="shared" si="30"/>
        <v>156621.57716765013</v>
      </c>
      <c r="AH18" s="124">
        <f t="shared" si="31"/>
        <v>159754.00871100315</v>
      </c>
      <c r="AI18" s="124">
        <f t="shared" si="32"/>
        <v>162949.0888852232</v>
      </c>
      <c r="AJ18" s="124">
        <f t="shared" si="33"/>
        <v>166208.07066292767</v>
      </c>
      <c r="AK18" s="124">
        <f t="shared" si="34"/>
        <v>169532.23207618622</v>
      </c>
      <c r="AL18" s="124">
        <f t="shared" si="35"/>
        <v>172922.87671770994</v>
      </c>
      <c r="AM18" s="124">
        <f t="shared" si="36"/>
        <v>176381.33425206415</v>
      </c>
      <c r="AN18" s="124">
        <f t="shared" si="37"/>
        <v>179908.96093710544</v>
      </c>
      <c r="AO18" s="124">
        <f t="shared" si="38"/>
        <v>183507.14015584756</v>
      </c>
      <c r="AP18" s="124">
        <f t="shared" si="39"/>
        <v>187177.28295896453</v>
      </c>
      <c r="AQ18" s="124">
        <f t="shared" si="40"/>
        <v>190920.82861814383</v>
      </c>
      <c r="AR18" s="124">
        <f t="shared" si="41"/>
        <v>194739.24519050671</v>
      </c>
      <c r="AS18" s="124">
        <f t="shared" si="42"/>
        <v>198634.03009431684</v>
      </c>
      <c r="AT18" s="124">
        <f t="shared" si="43"/>
        <v>202606.71069620317</v>
      </c>
      <c r="AU18" s="124">
        <f t="shared" si="44"/>
        <v>206658.84491012723</v>
      </c>
      <c r="AV18" s="124">
        <f t="shared" si="45"/>
        <v>210792.02180832977</v>
      </c>
      <c r="AW18" s="124">
        <f t="shared" si="46"/>
        <v>215007.86224449635</v>
      </c>
      <c r="AY18" s="71"/>
      <c r="AZ18" s="71"/>
      <c r="BA18" s="71"/>
      <c r="BB18" s="71"/>
      <c r="BD18" s="78"/>
      <c r="BE18" s="78"/>
    </row>
    <row r="19" spans="1:57" s="70" customFormat="1" ht="11.25" x14ac:dyDescent="0.2">
      <c r="A19" s="126"/>
      <c r="B19" s="87" t="s">
        <v>260</v>
      </c>
      <c r="C19" s="87"/>
      <c r="D19" s="87"/>
      <c r="E19" s="483"/>
      <c r="F19" s="87"/>
      <c r="G19" s="91"/>
      <c r="H19" s="459"/>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0"/>
      <c r="AV19" s="460"/>
      <c r="AW19" s="460"/>
      <c r="BD19" s="78"/>
      <c r="BE19" s="78"/>
    </row>
    <row r="20" spans="1:57" s="70" customFormat="1" ht="11.25" x14ac:dyDescent="0.2">
      <c r="A20" s="126"/>
      <c r="B20" s="461" t="s">
        <v>261</v>
      </c>
      <c r="C20" s="461"/>
      <c r="D20" s="461"/>
      <c r="E20" s="484"/>
      <c r="F20" s="461"/>
      <c r="G20" s="462"/>
      <c r="H20" s="463">
        <f t="shared" ref="H20:AW20" si="47">SUMIF(H13:H19, "&gt;0",$E13:$E19)</f>
        <v>4</v>
      </c>
      <c r="I20" s="464">
        <f t="shared" si="47"/>
        <v>4</v>
      </c>
      <c r="J20" s="464">
        <f t="shared" si="47"/>
        <v>4</v>
      </c>
      <c r="K20" s="464">
        <f t="shared" si="47"/>
        <v>4</v>
      </c>
      <c r="L20" s="464">
        <f t="shared" si="47"/>
        <v>4</v>
      </c>
      <c r="M20" s="464">
        <f t="shared" si="47"/>
        <v>4</v>
      </c>
      <c r="N20" s="464">
        <f t="shared" si="47"/>
        <v>4</v>
      </c>
      <c r="O20" s="464">
        <f t="shared" si="47"/>
        <v>4</v>
      </c>
      <c r="P20" s="464">
        <f t="shared" si="47"/>
        <v>4</v>
      </c>
      <c r="Q20" s="464">
        <f t="shared" si="47"/>
        <v>4</v>
      </c>
      <c r="R20" s="464">
        <f t="shared" si="47"/>
        <v>4</v>
      </c>
      <c r="S20" s="464">
        <f t="shared" si="47"/>
        <v>4</v>
      </c>
      <c r="T20" s="464">
        <f t="shared" si="47"/>
        <v>4</v>
      </c>
      <c r="U20" s="464">
        <f t="shared" si="47"/>
        <v>4</v>
      </c>
      <c r="V20" s="464">
        <f t="shared" si="47"/>
        <v>4</v>
      </c>
      <c r="W20" s="464">
        <f t="shared" si="47"/>
        <v>4</v>
      </c>
      <c r="X20" s="464">
        <f t="shared" si="47"/>
        <v>4</v>
      </c>
      <c r="Y20" s="464">
        <f t="shared" si="47"/>
        <v>4</v>
      </c>
      <c r="Z20" s="464">
        <f t="shared" si="47"/>
        <v>4</v>
      </c>
      <c r="AA20" s="464">
        <f t="shared" si="47"/>
        <v>4</v>
      </c>
      <c r="AB20" s="464">
        <f t="shared" si="47"/>
        <v>4</v>
      </c>
      <c r="AC20" s="464">
        <f t="shared" si="47"/>
        <v>4</v>
      </c>
      <c r="AD20" s="464">
        <f t="shared" si="47"/>
        <v>4</v>
      </c>
      <c r="AE20" s="464">
        <f t="shared" si="47"/>
        <v>4</v>
      </c>
      <c r="AF20" s="464">
        <f t="shared" si="47"/>
        <v>4</v>
      </c>
      <c r="AG20" s="464">
        <f t="shared" si="47"/>
        <v>4</v>
      </c>
      <c r="AH20" s="464">
        <f t="shared" si="47"/>
        <v>4</v>
      </c>
      <c r="AI20" s="464">
        <f t="shared" si="47"/>
        <v>4</v>
      </c>
      <c r="AJ20" s="464">
        <f t="shared" si="47"/>
        <v>4</v>
      </c>
      <c r="AK20" s="464">
        <f t="shared" si="47"/>
        <v>4</v>
      </c>
      <c r="AL20" s="464">
        <f t="shared" si="47"/>
        <v>4</v>
      </c>
      <c r="AM20" s="464">
        <f t="shared" si="47"/>
        <v>4</v>
      </c>
      <c r="AN20" s="464">
        <f t="shared" si="47"/>
        <v>4</v>
      </c>
      <c r="AO20" s="464">
        <f t="shared" si="47"/>
        <v>4</v>
      </c>
      <c r="AP20" s="464">
        <f t="shared" si="47"/>
        <v>4</v>
      </c>
      <c r="AQ20" s="464">
        <f t="shared" si="47"/>
        <v>4</v>
      </c>
      <c r="AR20" s="464">
        <f t="shared" si="47"/>
        <v>4</v>
      </c>
      <c r="AS20" s="464">
        <f t="shared" si="47"/>
        <v>4</v>
      </c>
      <c r="AT20" s="464">
        <f t="shared" si="47"/>
        <v>4</v>
      </c>
      <c r="AU20" s="464">
        <f t="shared" si="47"/>
        <v>4</v>
      </c>
      <c r="AV20" s="464">
        <f t="shared" si="47"/>
        <v>4</v>
      </c>
      <c r="AW20" s="464">
        <f t="shared" si="47"/>
        <v>4</v>
      </c>
      <c r="BD20" s="78"/>
      <c r="BE20" s="78"/>
    </row>
    <row r="21" spans="1:57" s="70" customFormat="1" ht="11.25" x14ac:dyDescent="0.2">
      <c r="A21" s="126"/>
      <c r="B21" s="87" t="s">
        <v>262</v>
      </c>
      <c r="C21" s="87"/>
      <c r="D21" s="87"/>
      <c r="E21" s="483"/>
      <c r="F21" s="87"/>
      <c r="G21" s="91"/>
      <c r="H21" s="465">
        <f t="shared" ref="H21:AW21" si="48">IF(H20=0, "N/A", H6/H20)</f>
        <v>91</v>
      </c>
      <c r="I21" s="370">
        <f t="shared" si="48"/>
        <v>82.5</v>
      </c>
      <c r="J21" s="370">
        <f t="shared" si="48"/>
        <v>82.5</v>
      </c>
      <c r="K21" s="370">
        <f t="shared" si="48"/>
        <v>82.5</v>
      </c>
      <c r="L21" s="370">
        <f t="shared" si="48"/>
        <v>82.5</v>
      </c>
      <c r="M21" s="370">
        <f t="shared" si="48"/>
        <v>82.5</v>
      </c>
      <c r="N21" s="370">
        <f t="shared" si="48"/>
        <v>82.5</v>
      </c>
      <c r="O21" s="370">
        <f t="shared" si="48"/>
        <v>82.5</v>
      </c>
      <c r="P21" s="370">
        <f t="shared" si="48"/>
        <v>82.5</v>
      </c>
      <c r="Q21" s="370">
        <f t="shared" si="48"/>
        <v>82.5</v>
      </c>
      <c r="R21" s="370">
        <f t="shared" si="48"/>
        <v>82.5</v>
      </c>
      <c r="S21" s="370">
        <f t="shared" si="48"/>
        <v>82.5</v>
      </c>
      <c r="T21" s="370">
        <f t="shared" si="48"/>
        <v>82.5</v>
      </c>
      <c r="U21" s="370">
        <f t="shared" si="48"/>
        <v>82.5</v>
      </c>
      <c r="V21" s="370">
        <f t="shared" si="48"/>
        <v>82.5</v>
      </c>
      <c r="W21" s="370">
        <f t="shared" si="48"/>
        <v>82.5</v>
      </c>
      <c r="X21" s="370">
        <f t="shared" si="48"/>
        <v>82.5</v>
      </c>
      <c r="Y21" s="370">
        <f t="shared" si="48"/>
        <v>82.5</v>
      </c>
      <c r="Z21" s="370">
        <f t="shared" si="48"/>
        <v>82.5</v>
      </c>
      <c r="AA21" s="370">
        <f t="shared" si="48"/>
        <v>82.5</v>
      </c>
      <c r="AB21" s="370">
        <f t="shared" si="48"/>
        <v>82.5</v>
      </c>
      <c r="AC21" s="370">
        <f t="shared" si="48"/>
        <v>82.5</v>
      </c>
      <c r="AD21" s="370">
        <f t="shared" si="48"/>
        <v>82.5</v>
      </c>
      <c r="AE21" s="370">
        <f t="shared" si="48"/>
        <v>82.5</v>
      </c>
      <c r="AF21" s="370">
        <f t="shared" si="48"/>
        <v>82.5</v>
      </c>
      <c r="AG21" s="370">
        <f t="shared" si="48"/>
        <v>82.5</v>
      </c>
      <c r="AH21" s="370">
        <f t="shared" si="48"/>
        <v>82.5</v>
      </c>
      <c r="AI21" s="370">
        <f t="shared" si="48"/>
        <v>82.5</v>
      </c>
      <c r="AJ21" s="370">
        <f t="shared" si="48"/>
        <v>82.5</v>
      </c>
      <c r="AK21" s="370">
        <f t="shared" si="48"/>
        <v>82.5</v>
      </c>
      <c r="AL21" s="370">
        <f t="shared" si="48"/>
        <v>82.5</v>
      </c>
      <c r="AM21" s="370">
        <f t="shared" si="48"/>
        <v>82.5</v>
      </c>
      <c r="AN21" s="370">
        <f t="shared" si="48"/>
        <v>82.5</v>
      </c>
      <c r="AO21" s="370">
        <f t="shared" si="48"/>
        <v>82.5</v>
      </c>
      <c r="AP21" s="370">
        <f t="shared" si="48"/>
        <v>82.5</v>
      </c>
      <c r="AQ21" s="370">
        <f t="shared" si="48"/>
        <v>82.5</v>
      </c>
      <c r="AR21" s="370">
        <f t="shared" si="48"/>
        <v>82.5</v>
      </c>
      <c r="AS21" s="370">
        <f t="shared" si="48"/>
        <v>82.5</v>
      </c>
      <c r="AT21" s="370">
        <f t="shared" si="48"/>
        <v>82.5</v>
      </c>
      <c r="AU21" s="370">
        <f t="shared" si="48"/>
        <v>82.5</v>
      </c>
      <c r="AV21" s="370">
        <f t="shared" si="48"/>
        <v>82.5</v>
      </c>
      <c r="AW21" s="370">
        <f t="shared" si="48"/>
        <v>82.5</v>
      </c>
      <c r="BD21" s="78"/>
      <c r="BE21" s="78"/>
    </row>
    <row r="22" spans="1:57" s="70" customFormat="1" ht="11.25" x14ac:dyDescent="0.2">
      <c r="A22" s="126"/>
      <c r="E22" s="485"/>
      <c r="G22" s="86"/>
      <c r="H22" s="125"/>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BD22" s="78"/>
      <c r="BE22" s="78"/>
    </row>
    <row r="23" spans="1:57" s="70" customFormat="1" x14ac:dyDescent="0.25">
      <c r="A23"/>
      <c r="B23" s="68" t="s">
        <v>228</v>
      </c>
      <c r="C23" s="452"/>
      <c r="D23" s="452"/>
      <c r="E23" s="486"/>
      <c r="F23" s="452"/>
      <c r="G23" s="453"/>
      <c r="H23" s="454"/>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Y23" s="455"/>
      <c r="AZ23" s="455"/>
      <c r="BA23" s="455"/>
      <c r="BB23" s="455"/>
      <c r="BD23" s="78"/>
      <c r="BE23" s="78"/>
    </row>
    <row r="24" spans="1:57" s="70" customFormat="1" x14ac:dyDescent="0.25">
      <c r="A24"/>
      <c r="B24" s="456" t="str">
        <f>VLOOKUP(B23,ActMap,8, FALSE)</f>
        <v>700 Salaries</v>
      </c>
      <c r="C24" s="457"/>
      <c r="D24" s="457"/>
      <c r="E24" s="487"/>
      <c r="F24" s="457"/>
      <c r="G24" s="457"/>
      <c r="H24" s="122"/>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8"/>
      <c r="AS24" s="458"/>
      <c r="AT24" s="458"/>
      <c r="AU24" s="458"/>
      <c r="AV24" s="458"/>
      <c r="AW24" s="458"/>
      <c r="AY24" s="458"/>
      <c r="AZ24" s="458"/>
      <c r="BA24" s="458"/>
      <c r="BB24" s="458"/>
      <c r="BD24" s="78"/>
      <c r="BE24" s="78"/>
    </row>
    <row r="25" spans="1:57" s="70" customFormat="1" ht="11.25" x14ac:dyDescent="0.2">
      <c r="A25" s="126"/>
      <c r="B25" s="70" t="s">
        <v>228</v>
      </c>
      <c r="C25" s="70" t="s">
        <v>483</v>
      </c>
      <c r="D25" s="70" t="s">
        <v>290</v>
      </c>
      <c r="E25" s="482">
        <v>1</v>
      </c>
      <c r="G25" s="86" t="s">
        <v>429</v>
      </c>
      <c r="H25" s="123">
        <v>69000</v>
      </c>
      <c r="I25" s="124">
        <v>55000</v>
      </c>
      <c r="J25" s="131">
        <f t="shared" ref="J25:N27" si="49">I25*INDEX(SalInfl,J$1)</f>
        <v>56100</v>
      </c>
      <c r="K25" s="131">
        <f t="shared" si="49"/>
        <v>57222</v>
      </c>
      <c r="L25" s="131">
        <f t="shared" si="49"/>
        <v>58366.44</v>
      </c>
      <c r="M25" s="131">
        <f t="shared" si="49"/>
        <v>59533.768800000005</v>
      </c>
      <c r="N25" s="131">
        <f t="shared" si="49"/>
        <v>60724.444176000005</v>
      </c>
      <c r="O25" s="124">
        <f t="shared" ref="O25:AW25" si="50">N25*INDEX(SalInfl,O$1)</f>
        <v>61938.933059520008</v>
      </c>
      <c r="P25" s="124">
        <f t="shared" si="50"/>
        <v>63177.711720710409</v>
      </c>
      <c r="Q25" s="124">
        <f t="shared" si="50"/>
        <v>64441.265955124618</v>
      </c>
      <c r="R25" s="124">
        <f t="shared" si="50"/>
        <v>65730.091274227118</v>
      </c>
      <c r="S25" s="124">
        <f t="shared" si="50"/>
        <v>67044.693099711658</v>
      </c>
      <c r="T25" s="124">
        <f t="shared" si="50"/>
        <v>68385.586961705892</v>
      </c>
      <c r="U25" s="124">
        <f t="shared" si="50"/>
        <v>69753.298700940009</v>
      </c>
      <c r="V25" s="124">
        <f t="shared" si="50"/>
        <v>71148.364674958808</v>
      </c>
      <c r="W25" s="124">
        <f t="shared" si="50"/>
        <v>72571.331968457991</v>
      </c>
      <c r="X25" s="124">
        <f t="shared" si="50"/>
        <v>74022.758607827156</v>
      </c>
      <c r="Y25" s="124">
        <f t="shared" si="50"/>
        <v>75503.213779983707</v>
      </c>
      <c r="Z25" s="124">
        <f t="shared" si="50"/>
        <v>77013.278055583389</v>
      </c>
      <c r="AA25" s="124">
        <f t="shared" si="50"/>
        <v>78553.543616695053</v>
      </c>
      <c r="AB25" s="124">
        <f t="shared" si="50"/>
        <v>80124.614489028958</v>
      </c>
      <c r="AC25" s="124">
        <f t="shared" si="50"/>
        <v>81727.106778809539</v>
      </c>
      <c r="AD25" s="124">
        <f t="shared" si="50"/>
        <v>83361.648914385732</v>
      </c>
      <c r="AE25" s="124">
        <f t="shared" si="50"/>
        <v>85028.881892673453</v>
      </c>
      <c r="AF25" s="124">
        <f t="shared" si="50"/>
        <v>86729.459530526918</v>
      </c>
      <c r="AG25" s="124">
        <f t="shared" si="50"/>
        <v>88464.048721137457</v>
      </c>
      <c r="AH25" s="124">
        <f t="shared" si="50"/>
        <v>90233.329695560213</v>
      </c>
      <c r="AI25" s="124">
        <f t="shared" si="50"/>
        <v>92037.996289471412</v>
      </c>
      <c r="AJ25" s="124">
        <f t="shared" si="50"/>
        <v>93878.756215260844</v>
      </c>
      <c r="AK25" s="124">
        <f t="shared" si="50"/>
        <v>95756.331339566066</v>
      </c>
      <c r="AL25" s="124">
        <f t="shared" si="50"/>
        <v>97671.457966357382</v>
      </c>
      <c r="AM25" s="124">
        <f t="shared" si="50"/>
        <v>99624.88712568453</v>
      </c>
      <c r="AN25" s="124">
        <f t="shared" si="50"/>
        <v>101617.38486819822</v>
      </c>
      <c r="AO25" s="124">
        <f t="shared" si="50"/>
        <v>103649.73256556218</v>
      </c>
      <c r="AP25" s="124">
        <f t="shared" si="50"/>
        <v>105722.72721687343</v>
      </c>
      <c r="AQ25" s="124">
        <f t="shared" si="50"/>
        <v>107837.1817612109</v>
      </c>
      <c r="AR25" s="124">
        <f t="shared" si="50"/>
        <v>109993.92539643512</v>
      </c>
      <c r="AS25" s="124">
        <f t="shared" si="50"/>
        <v>112193.80390436383</v>
      </c>
      <c r="AT25" s="124">
        <f t="shared" si="50"/>
        <v>114437.67998245111</v>
      </c>
      <c r="AU25" s="124">
        <f t="shared" si="50"/>
        <v>116726.43358210013</v>
      </c>
      <c r="AV25" s="124">
        <f t="shared" si="50"/>
        <v>119060.96225374214</v>
      </c>
      <c r="AW25" s="124">
        <f t="shared" si="50"/>
        <v>121442.18149881698</v>
      </c>
      <c r="BB25" s="71">
        <f>BA25-I25</f>
        <v>-55000</v>
      </c>
      <c r="BD25" s="78"/>
      <c r="BE25" s="78"/>
    </row>
    <row r="26" spans="1:57" s="70" customFormat="1" ht="11.25" x14ac:dyDescent="0.2">
      <c r="A26" s="126"/>
      <c r="B26" s="70" t="s">
        <v>228</v>
      </c>
      <c r="C26" s="70" t="s">
        <v>484</v>
      </c>
      <c r="D26" s="70" t="s">
        <v>485</v>
      </c>
      <c r="E26" s="482">
        <v>1</v>
      </c>
      <c r="G26" s="86" t="s">
        <v>429</v>
      </c>
      <c r="H26" s="123">
        <v>51500</v>
      </c>
      <c r="I26" s="124">
        <v>52787.499999999993</v>
      </c>
      <c r="J26" s="131">
        <f t="shared" si="49"/>
        <v>53843.249999999993</v>
      </c>
      <c r="K26" s="131">
        <f t="shared" si="49"/>
        <v>54920.114999999991</v>
      </c>
      <c r="L26" s="131">
        <f t="shared" si="49"/>
        <v>56018.517299999992</v>
      </c>
      <c r="M26" s="131">
        <f t="shared" si="49"/>
        <v>57138.887645999996</v>
      </c>
      <c r="N26" s="131">
        <f t="shared" si="49"/>
        <v>58281.665398919999</v>
      </c>
      <c r="O26" s="124">
        <f t="shared" ref="O26:AW26" si="51">N26*INDEX(SalInfl,O$1)</f>
        <v>59447.2987068984</v>
      </c>
      <c r="P26" s="124">
        <f t="shared" si="51"/>
        <v>60636.244681036369</v>
      </c>
      <c r="Q26" s="124">
        <f t="shared" si="51"/>
        <v>61848.969574657094</v>
      </c>
      <c r="R26" s="124">
        <f t="shared" si="51"/>
        <v>63085.948966150238</v>
      </c>
      <c r="S26" s="124">
        <f t="shared" si="51"/>
        <v>64347.667945473244</v>
      </c>
      <c r="T26" s="124">
        <f t="shared" si="51"/>
        <v>65634.621304382716</v>
      </c>
      <c r="U26" s="124">
        <f t="shared" si="51"/>
        <v>66947.313730470371</v>
      </c>
      <c r="V26" s="124">
        <f t="shared" si="51"/>
        <v>68286.260005079777</v>
      </c>
      <c r="W26" s="124">
        <f t="shared" si="51"/>
        <v>69651.98520518138</v>
      </c>
      <c r="X26" s="124">
        <f t="shared" si="51"/>
        <v>71045.024909285014</v>
      </c>
      <c r="Y26" s="124">
        <f t="shared" si="51"/>
        <v>72465.925407470713</v>
      </c>
      <c r="Z26" s="124">
        <f t="shared" si="51"/>
        <v>73915.243915620129</v>
      </c>
      <c r="AA26" s="124">
        <f t="shared" si="51"/>
        <v>75393.548793932539</v>
      </c>
      <c r="AB26" s="124">
        <f t="shared" si="51"/>
        <v>76901.419769811197</v>
      </c>
      <c r="AC26" s="124">
        <f t="shared" si="51"/>
        <v>78439.448165207417</v>
      </c>
      <c r="AD26" s="124">
        <f t="shared" si="51"/>
        <v>80008.237128511566</v>
      </c>
      <c r="AE26" s="124">
        <f t="shared" si="51"/>
        <v>81608.401871081805</v>
      </c>
      <c r="AF26" s="124">
        <f t="shared" si="51"/>
        <v>83240.569908503443</v>
      </c>
      <c r="AG26" s="124">
        <f t="shared" si="51"/>
        <v>84905.381306673517</v>
      </c>
      <c r="AH26" s="124">
        <f t="shared" si="51"/>
        <v>86603.488932806984</v>
      </c>
      <c r="AI26" s="124">
        <f t="shared" si="51"/>
        <v>88335.55871146312</v>
      </c>
      <c r="AJ26" s="124">
        <f t="shared" si="51"/>
        <v>90102.269885692382</v>
      </c>
      <c r="AK26" s="124">
        <f t="shared" si="51"/>
        <v>91904.315283406235</v>
      </c>
      <c r="AL26" s="124">
        <f t="shared" si="51"/>
        <v>93742.401589074361</v>
      </c>
      <c r="AM26" s="124">
        <f t="shared" si="51"/>
        <v>95617.249620855844</v>
      </c>
      <c r="AN26" s="124">
        <f t="shared" si="51"/>
        <v>97529.594613272959</v>
      </c>
      <c r="AO26" s="124">
        <f t="shared" si="51"/>
        <v>99480.186505538426</v>
      </c>
      <c r="AP26" s="124">
        <f t="shared" si="51"/>
        <v>101469.7902356492</v>
      </c>
      <c r="AQ26" s="124">
        <f t="shared" si="51"/>
        <v>103499.18604036218</v>
      </c>
      <c r="AR26" s="124">
        <f t="shared" si="51"/>
        <v>105569.16976116943</v>
      </c>
      <c r="AS26" s="124">
        <f t="shared" si="51"/>
        <v>107680.55315639281</v>
      </c>
      <c r="AT26" s="124">
        <f t="shared" si="51"/>
        <v>109834.16421952067</v>
      </c>
      <c r="AU26" s="124">
        <f t="shared" si="51"/>
        <v>112030.84750391108</v>
      </c>
      <c r="AV26" s="124">
        <f t="shared" si="51"/>
        <v>114271.46445398931</v>
      </c>
      <c r="AW26" s="124">
        <f t="shared" si="51"/>
        <v>116556.8937430691</v>
      </c>
      <c r="BB26" s="71">
        <f>BA26-I26</f>
        <v>-52787.499999999993</v>
      </c>
      <c r="BD26" s="78"/>
      <c r="BE26" s="78"/>
    </row>
    <row r="27" spans="1:57" s="70" customFormat="1" ht="11.25" x14ac:dyDescent="0.2">
      <c r="A27" s="126"/>
      <c r="B27" s="70" t="s">
        <v>228</v>
      </c>
      <c r="C27" s="70" t="s">
        <v>486</v>
      </c>
      <c r="D27" s="70" t="s">
        <v>487</v>
      </c>
      <c r="E27" s="482">
        <v>1</v>
      </c>
      <c r="G27" s="86" t="s">
        <v>429</v>
      </c>
      <c r="H27" s="123">
        <v>50000</v>
      </c>
      <c r="I27" s="124">
        <v>51249.999999999993</v>
      </c>
      <c r="J27" s="131">
        <f t="shared" si="49"/>
        <v>52274.999999999993</v>
      </c>
      <c r="K27" s="131">
        <f t="shared" si="49"/>
        <v>53320.499999999993</v>
      </c>
      <c r="L27" s="131">
        <f t="shared" si="49"/>
        <v>54386.909999999996</v>
      </c>
      <c r="M27" s="131">
        <f t="shared" si="49"/>
        <v>55474.648199999996</v>
      </c>
      <c r="N27" s="131">
        <f t="shared" si="49"/>
        <v>56584.141163999993</v>
      </c>
      <c r="O27" s="124">
        <f t="shared" ref="O27:AW27" si="52">N27*INDEX(SalInfl,O$1)</f>
        <v>57715.823987279997</v>
      </c>
      <c r="P27" s="124">
        <f t="shared" si="52"/>
        <v>58870.140467025594</v>
      </c>
      <c r="Q27" s="124">
        <f t="shared" si="52"/>
        <v>60047.543276366108</v>
      </c>
      <c r="R27" s="124">
        <f t="shared" si="52"/>
        <v>61248.494141893432</v>
      </c>
      <c r="S27" s="124">
        <f t="shared" si="52"/>
        <v>62473.4640247313</v>
      </c>
      <c r="T27" s="124">
        <f t="shared" si="52"/>
        <v>63722.933305225924</v>
      </c>
      <c r="U27" s="124">
        <f t="shared" si="52"/>
        <v>64997.391971330442</v>
      </c>
      <c r="V27" s="124">
        <f t="shared" si="52"/>
        <v>66297.339810757054</v>
      </c>
      <c r="W27" s="124">
        <f t="shared" si="52"/>
        <v>67623.286606972193</v>
      </c>
      <c r="X27" s="124">
        <f t="shared" si="52"/>
        <v>68975.752339111641</v>
      </c>
      <c r="Y27" s="124">
        <f t="shared" si="52"/>
        <v>70355.26738589388</v>
      </c>
      <c r="Z27" s="124">
        <f t="shared" si="52"/>
        <v>71762.372733611759</v>
      </c>
      <c r="AA27" s="124">
        <f t="shared" si="52"/>
        <v>73197.620188283996</v>
      </c>
      <c r="AB27" s="124">
        <f t="shared" si="52"/>
        <v>74661.572592049677</v>
      </c>
      <c r="AC27" s="124">
        <f t="shared" si="52"/>
        <v>76154.804043890676</v>
      </c>
      <c r="AD27" s="124">
        <f t="shared" si="52"/>
        <v>77677.900124768494</v>
      </c>
      <c r="AE27" s="124">
        <f t="shared" si="52"/>
        <v>79231.458127263861</v>
      </c>
      <c r="AF27" s="124">
        <f t="shared" si="52"/>
        <v>80816.087289809133</v>
      </c>
      <c r="AG27" s="124">
        <f t="shared" si="52"/>
        <v>82432.40903560532</v>
      </c>
      <c r="AH27" s="124">
        <f t="shared" si="52"/>
        <v>84081.057216317422</v>
      </c>
      <c r="AI27" s="124">
        <f t="shared" si="52"/>
        <v>85762.678360643768</v>
      </c>
      <c r="AJ27" s="124">
        <f t="shared" si="52"/>
        <v>87477.93192785664</v>
      </c>
      <c r="AK27" s="124">
        <f t="shared" si="52"/>
        <v>89227.490566413777</v>
      </c>
      <c r="AL27" s="124">
        <f t="shared" si="52"/>
        <v>91012.040377742058</v>
      </c>
      <c r="AM27" s="124">
        <f t="shared" si="52"/>
        <v>92832.281185296903</v>
      </c>
      <c r="AN27" s="124">
        <f t="shared" si="52"/>
        <v>94688.926809002849</v>
      </c>
      <c r="AO27" s="124">
        <f t="shared" si="52"/>
        <v>96582.705345182912</v>
      </c>
      <c r="AP27" s="124">
        <f t="shared" si="52"/>
        <v>98514.359452086574</v>
      </c>
      <c r="AQ27" s="124">
        <f t="shared" si="52"/>
        <v>100484.6466411283</v>
      </c>
      <c r="AR27" s="124">
        <f t="shared" si="52"/>
        <v>102494.33957395087</v>
      </c>
      <c r="AS27" s="124">
        <f t="shared" si="52"/>
        <v>104544.22636542989</v>
      </c>
      <c r="AT27" s="124">
        <f t="shared" si="52"/>
        <v>106635.11089273849</v>
      </c>
      <c r="AU27" s="124">
        <f t="shared" si="52"/>
        <v>108767.81311059327</v>
      </c>
      <c r="AV27" s="124">
        <f t="shared" si="52"/>
        <v>110943.16937280513</v>
      </c>
      <c r="AW27" s="124">
        <f t="shared" si="52"/>
        <v>113162.03276026124</v>
      </c>
      <c r="BB27" s="71">
        <f>BA27-I27</f>
        <v>-51249.999999999993</v>
      </c>
      <c r="BD27" s="78"/>
      <c r="BE27" s="78"/>
    </row>
    <row r="28" spans="1:57" s="70" customFormat="1" ht="11.25" x14ac:dyDescent="0.2">
      <c r="A28" s="126"/>
      <c r="B28" s="70" t="s">
        <v>228</v>
      </c>
      <c r="C28" s="70" t="s">
        <v>488</v>
      </c>
      <c r="D28" s="70" t="s">
        <v>489</v>
      </c>
      <c r="E28" s="482">
        <v>1</v>
      </c>
      <c r="G28" s="86" t="s">
        <v>429</v>
      </c>
      <c r="H28" s="123">
        <v>70000</v>
      </c>
      <c r="I28" s="124">
        <v>71750</v>
      </c>
      <c r="J28" s="131">
        <f>I28*INDEX(SalInfl,J$1)</f>
        <v>73185</v>
      </c>
      <c r="K28" s="131">
        <f>J28*INDEX(SalInfl,K$1)</f>
        <v>74648.7</v>
      </c>
      <c r="L28" s="131">
        <f>K28*INDEX(SalInfl,L$1)</f>
        <v>76141.673999999999</v>
      </c>
      <c r="M28" s="131">
        <f>L28*INDEX(SalInfl,M$1)</f>
        <v>77664.50748</v>
      </c>
      <c r="N28" s="131">
        <f>M28*INDEX(SalInfl,N$1)</f>
        <v>79217.797629599998</v>
      </c>
      <c r="O28" s="124">
        <f t="shared" ref="O28:AW28" si="53">N28*INDEX(SalInfl,O$1)</f>
        <v>80802.153582191997</v>
      </c>
      <c r="P28" s="124">
        <f t="shared" si="53"/>
        <v>82418.196653835839</v>
      </c>
      <c r="Q28" s="124">
        <f t="shared" si="53"/>
        <v>84066.560586912557</v>
      </c>
      <c r="R28" s="124">
        <f t="shared" si="53"/>
        <v>85747.891798650817</v>
      </c>
      <c r="S28" s="124">
        <f t="shared" si="53"/>
        <v>87462.849634623839</v>
      </c>
      <c r="T28" s="124">
        <f t="shared" si="53"/>
        <v>89212.106627316316</v>
      </c>
      <c r="U28" s="124">
        <f t="shared" si="53"/>
        <v>90996.348759862638</v>
      </c>
      <c r="V28" s="124">
        <f t="shared" si="53"/>
        <v>92816.275735059899</v>
      </c>
      <c r="W28" s="124">
        <f t="shared" si="53"/>
        <v>94672.601249761094</v>
      </c>
      <c r="X28" s="124">
        <f t="shared" si="53"/>
        <v>96566.053274756312</v>
      </c>
      <c r="Y28" s="124">
        <f t="shared" si="53"/>
        <v>98497.374340251437</v>
      </c>
      <c r="Z28" s="124">
        <f t="shared" si="53"/>
        <v>100467.32182705647</v>
      </c>
      <c r="AA28" s="124">
        <f t="shared" si="53"/>
        <v>102476.6682635976</v>
      </c>
      <c r="AB28" s="124">
        <f t="shared" si="53"/>
        <v>104526.20162886956</v>
      </c>
      <c r="AC28" s="124">
        <f t="shared" si="53"/>
        <v>106616.72566144695</v>
      </c>
      <c r="AD28" s="124">
        <f t="shared" si="53"/>
        <v>108749.06017467589</v>
      </c>
      <c r="AE28" s="124">
        <f t="shared" si="53"/>
        <v>110924.04137816941</v>
      </c>
      <c r="AF28" s="124">
        <f t="shared" si="53"/>
        <v>113142.52220573279</v>
      </c>
      <c r="AG28" s="124">
        <f t="shared" si="53"/>
        <v>115405.37264984744</v>
      </c>
      <c r="AH28" s="124">
        <f t="shared" si="53"/>
        <v>117713.48010284439</v>
      </c>
      <c r="AI28" s="124">
        <f t="shared" si="53"/>
        <v>120067.74970490127</v>
      </c>
      <c r="AJ28" s="124">
        <f t="shared" si="53"/>
        <v>122469.1046989993</v>
      </c>
      <c r="AK28" s="124">
        <f t="shared" si="53"/>
        <v>124918.4867929793</v>
      </c>
      <c r="AL28" s="124">
        <f t="shared" si="53"/>
        <v>127416.85652883888</v>
      </c>
      <c r="AM28" s="124">
        <f t="shared" si="53"/>
        <v>129965.19365941566</v>
      </c>
      <c r="AN28" s="124">
        <f t="shared" si="53"/>
        <v>132564.49753260397</v>
      </c>
      <c r="AO28" s="124">
        <f t="shared" si="53"/>
        <v>135215.78748325605</v>
      </c>
      <c r="AP28" s="124">
        <f t="shared" si="53"/>
        <v>137920.10323292116</v>
      </c>
      <c r="AQ28" s="124">
        <f t="shared" si="53"/>
        <v>140678.5052975796</v>
      </c>
      <c r="AR28" s="124">
        <f t="shared" si="53"/>
        <v>143492.0754035312</v>
      </c>
      <c r="AS28" s="124">
        <f t="shared" si="53"/>
        <v>146361.91691160182</v>
      </c>
      <c r="AT28" s="124">
        <f t="shared" si="53"/>
        <v>149289.15524983386</v>
      </c>
      <c r="AU28" s="124">
        <f t="shared" si="53"/>
        <v>152274.93835483055</v>
      </c>
      <c r="AV28" s="124">
        <f t="shared" si="53"/>
        <v>155320.43712192716</v>
      </c>
      <c r="AW28" s="124">
        <f t="shared" si="53"/>
        <v>158426.84586436569</v>
      </c>
      <c r="BB28" s="71">
        <f t="shared" ref="BB28:BB38" si="54">BA28-I28</f>
        <v>-71750</v>
      </c>
      <c r="BD28" s="78"/>
      <c r="BE28" s="78"/>
    </row>
    <row r="29" spans="1:57" s="70" customFormat="1" ht="11.25" x14ac:dyDescent="0.2">
      <c r="A29" s="126"/>
      <c r="B29" s="70" t="s">
        <v>228</v>
      </c>
      <c r="C29" s="70" t="s">
        <v>490</v>
      </c>
      <c r="D29" s="70" t="s">
        <v>491</v>
      </c>
      <c r="E29" s="482">
        <v>1</v>
      </c>
      <c r="G29" s="86" t="s">
        <v>429</v>
      </c>
      <c r="H29" s="123">
        <v>60000</v>
      </c>
      <c r="I29" s="124">
        <v>65000</v>
      </c>
      <c r="J29" s="131">
        <f t="shared" ref="J29:N29" si="55">I29*INDEX(SalInfl,J$1)</f>
        <v>66300</v>
      </c>
      <c r="K29" s="131">
        <f t="shared" si="55"/>
        <v>67626</v>
      </c>
      <c r="L29" s="131">
        <f t="shared" si="55"/>
        <v>68978.52</v>
      </c>
      <c r="M29" s="131">
        <f t="shared" si="55"/>
        <v>70358.090400000001</v>
      </c>
      <c r="N29" s="131">
        <f t="shared" si="55"/>
        <v>71765.252208000005</v>
      </c>
      <c r="O29" s="124">
        <f t="shared" ref="O29:AW29" si="56">N29*INDEX(SalInfl,O$1)</f>
        <v>73200.557252160012</v>
      </c>
      <c r="P29" s="124">
        <f t="shared" si="56"/>
        <v>74664.568397203213</v>
      </c>
      <c r="Q29" s="124">
        <f t="shared" si="56"/>
        <v>76157.859765147281</v>
      </c>
      <c r="R29" s="124">
        <f t="shared" si="56"/>
        <v>77681.01696045023</v>
      </c>
      <c r="S29" s="124">
        <f t="shared" si="56"/>
        <v>79234.63729965924</v>
      </c>
      <c r="T29" s="124">
        <f t="shared" si="56"/>
        <v>80819.33004565243</v>
      </c>
      <c r="U29" s="124">
        <f t="shared" si="56"/>
        <v>82435.716646565474</v>
      </c>
      <c r="V29" s="124">
        <f t="shared" si="56"/>
        <v>84084.430979496785</v>
      </c>
      <c r="W29" s="124">
        <f t="shared" si="56"/>
        <v>85766.119599086727</v>
      </c>
      <c r="X29" s="124">
        <f t="shared" si="56"/>
        <v>87481.441991068466</v>
      </c>
      <c r="Y29" s="124">
        <f t="shared" si="56"/>
        <v>89231.070830889832</v>
      </c>
      <c r="Z29" s="124">
        <f t="shared" si="56"/>
        <v>91015.692247507628</v>
      </c>
      <c r="AA29" s="124">
        <f t="shared" si="56"/>
        <v>92836.006092457785</v>
      </c>
      <c r="AB29" s="124">
        <f t="shared" si="56"/>
        <v>94692.726214306938</v>
      </c>
      <c r="AC29" s="124">
        <f t="shared" si="56"/>
        <v>96586.580738593082</v>
      </c>
      <c r="AD29" s="124">
        <f t="shared" si="56"/>
        <v>98518.312353364949</v>
      </c>
      <c r="AE29" s="124">
        <f t="shared" si="56"/>
        <v>100488.67860043225</v>
      </c>
      <c r="AF29" s="124">
        <f t="shared" si="56"/>
        <v>102498.4521724409</v>
      </c>
      <c r="AG29" s="124">
        <f t="shared" si="56"/>
        <v>104548.42121588971</v>
      </c>
      <c r="AH29" s="124">
        <f t="shared" si="56"/>
        <v>106639.3896402075</v>
      </c>
      <c r="AI29" s="124">
        <f t="shared" si="56"/>
        <v>108772.17743301166</v>
      </c>
      <c r="AJ29" s="124">
        <f t="shared" si="56"/>
        <v>110947.62098167189</v>
      </c>
      <c r="AK29" s="124">
        <f t="shared" si="56"/>
        <v>113166.57340130533</v>
      </c>
      <c r="AL29" s="124">
        <f t="shared" si="56"/>
        <v>115429.90486933144</v>
      </c>
      <c r="AM29" s="124">
        <f t="shared" si="56"/>
        <v>117738.50296671806</v>
      </c>
      <c r="AN29" s="124">
        <f t="shared" si="56"/>
        <v>120093.27302605243</v>
      </c>
      <c r="AO29" s="124">
        <f t="shared" si="56"/>
        <v>122495.13848657347</v>
      </c>
      <c r="AP29" s="124">
        <f t="shared" si="56"/>
        <v>124945.04125630495</v>
      </c>
      <c r="AQ29" s="124">
        <f t="shared" si="56"/>
        <v>127443.94208143104</v>
      </c>
      <c r="AR29" s="124">
        <f t="shared" si="56"/>
        <v>129992.82092305967</v>
      </c>
      <c r="AS29" s="124">
        <f t="shared" si="56"/>
        <v>132592.67734152087</v>
      </c>
      <c r="AT29" s="124">
        <f t="shared" si="56"/>
        <v>135244.53088835129</v>
      </c>
      <c r="AU29" s="124">
        <f t="shared" si="56"/>
        <v>137949.42150611832</v>
      </c>
      <c r="AV29" s="124">
        <f t="shared" si="56"/>
        <v>140708.4099362407</v>
      </c>
      <c r="AW29" s="124">
        <f t="shared" si="56"/>
        <v>143522.57813496553</v>
      </c>
      <c r="BB29" s="71">
        <f t="shared" si="54"/>
        <v>-65000</v>
      </c>
      <c r="BD29" s="78"/>
      <c r="BE29" s="78"/>
    </row>
    <row r="30" spans="1:57" s="70" customFormat="1" ht="11.25" x14ac:dyDescent="0.2">
      <c r="A30" s="126"/>
      <c r="B30" s="70" t="s">
        <v>228</v>
      </c>
      <c r="C30" s="70" t="s">
        <v>492</v>
      </c>
      <c r="D30" s="70" t="s">
        <v>290</v>
      </c>
      <c r="E30" s="482">
        <v>1</v>
      </c>
      <c r="G30" s="86" t="s">
        <v>429</v>
      </c>
      <c r="H30" s="123">
        <v>65000</v>
      </c>
      <c r="I30" s="124">
        <v>55000</v>
      </c>
      <c r="J30" s="131">
        <f t="shared" ref="J30:N32" si="57">I30*INDEX(SalInfl,J$1)</f>
        <v>56100</v>
      </c>
      <c r="K30" s="131">
        <f t="shared" si="57"/>
        <v>57222</v>
      </c>
      <c r="L30" s="131">
        <f t="shared" si="57"/>
        <v>58366.44</v>
      </c>
      <c r="M30" s="131">
        <f t="shared" si="57"/>
        <v>59533.768800000005</v>
      </c>
      <c r="N30" s="131">
        <f t="shared" si="57"/>
        <v>60724.444176000005</v>
      </c>
      <c r="O30" s="124">
        <f t="shared" ref="O30:AW30" si="58">N30*INDEX(SalInfl,O$1)</f>
        <v>61938.933059520008</v>
      </c>
      <c r="P30" s="124">
        <f t="shared" si="58"/>
        <v>63177.711720710409</v>
      </c>
      <c r="Q30" s="124">
        <f t="shared" si="58"/>
        <v>64441.265955124618</v>
      </c>
      <c r="R30" s="124">
        <f t="shared" si="58"/>
        <v>65730.091274227118</v>
      </c>
      <c r="S30" s="124">
        <f t="shared" si="58"/>
        <v>67044.693099711658</v>
      </c>
      <c r="T30" s="124">
        <f t="shared" si="58"/>
        <v>68385.586961705892</v>
      </c>
      <c r="U30" s="124">
        <f t="shared" si="58"/>
        <v>69753.298700940009</v>
      </c>
      <c r="V30" s="124">
        <f t="shared" si="58"/>
        <v>71148.364674958808</v>
      </c>
      <c r="W30" s="124">
        <f t="shared" si="58"/>
        <v>72571.331968457991</v>
      </c>
      <c r="X30" s="124">
        <f t="shared" si="58"/>
        <v>74022.758607827156</v>
      </c>
      <c r="Y30" s="124">
        <f t="shared" si="58"/>
        <v>75503.213779983707</v>
      </c>
      <c r="Z30" s="124">
        <f t="shared" si="58"/>
        <v>77013.278055583389</v>
      </c>
      <c r="AA30" s="124">
        <f t="shared" si="58"/>
        <v>78553.543616695053</v>
      </c>
      <c r="AB30" s="124">
        <f t="shared" si="58"/>
        <v>80124.614489028958</v>
      </c>
      <c r="AC30" s="124">
        <f t="shared" si="58"/>
        <v>81727.106778809539</v>
      </c>
      <c r="AD30" s="124">
        <f t="shared" si="58"/>
        <v>83361.648914385732</v>
      </c>
      <c r="AE30" s="124">
        <f t="shared" si="58"/>
        <v>85028.881892673453</v>
      </c>
      <c r="AF30" s="124">
        <f t="shared" si="58"/>
        <v>86729.459530526918</v>
      </c>
      <c r="AG30" s="124">
        <f t="shared" si="58"/>
        <v>88464.048721137457</v>
      </c>
      <c r="AH30" s="124">
        <f t="shared" si="58"/>
        <v>90233.329695560213</v>
      </c>
      <c r="AI30" s="124">
        <f t="shared" si="58"/>
        <v>92037.996289471412</v>
      </c>
      <c r="AJ30" s="124">
        <f t="shared" si="58"/>
        <v>93878.756215260844</v>
      </c>
      <c r="AK30" s="124">
        <f t="shared" si="58"/>
        <v>95756.331339566066</v>
      </c>
      <c r="AL30" s="124">
        <f t="shared" si="58"/>
        <v>97671.457966357382</v>
      </c>
      <c r="AM30" s="124">
        <f t="shared" si="58"/>
        <v>99624.88712568453</v>
      </c>
      <c r="AN30" s="124">
        <f t="shared" si="58"/>
        <v>101617.38486819822</v>
      </c>
      <c r="AO30" s="124">
        <f t="shared" si="58"/>
        <v>103649.73256556218</v>
      </c>
      <c r="AP30" s="124">
        <f t="shared" si="58"/>
        <v>105722.72721687343</v>
      </c>
      <c r="AQ30" s="124">
        <f t="shared" si="58"/>
        <v>107837.1817612109</v>
      </c>
      <c r="AR30" s="124">
        <f t="shared" si="58"/>
        <v>109993.92539643512</v>
      </c>
      <c r="AS30" s="124">
        <f t="shared" si="58"/>
        <v>112193.80390436383</v>
      </c>
      <c r="AT30" s="124">
        <f t="shared" si="58"/>
        <v>114437.67998245111</v>
      </c>
      <c r="AU30" s="124">
        <f t="shared" si="58"/>
        <v>116726.43358210013</v>
      </c>
      <c r="AV30" s="124">
        <f t="shared" si="58"/>
        <v>119060.96225374214</v>
      </c>
      <c r="AW30" s="124">
        <f t="shared" si="58"/>
        <v>121442.18149881698</v>
      </c>
      <c r="BB30" s="71">
        <f t="shared" si="54"/>
        <v>-55000</v>
      </c>
      <c r="BD30" s="78"/>
      <c r="BE30" s="78"/>
    </row>
    <row r="31" spans="1:57" s="70" customFormat="1" ht="11.25" x14ac:dyDescent="0.2">
      <c r="A31" s="126"/>
      <c r="B31" s="70" t="s">
        <v>228</v>
      </c>
      <c r="C31" s="70" t="s">
        <v>493</v>
      </c>
      <c r="D31" s="70" t="s">
        <v>290</v>
      </c>
      <c r="E31" s="482">
        <v>1</v>
      </c>
      <c r="G31" s="86" t="s">
        <v>429</v>
      </c>
      <c r="H31" s="123">
        <v>57783</v>
      </c>
      <c r="I31" s="124">
        <v>55000</v>
      </c>
      <c r="J31" s="131">
        <f t="shared" si="57"/>
        <v>56100</v>
      </c>
      <c r="K31" s="131">
        <f t="shared" si="57"/>
        <v>57222</v>
      </c>
      <c r="L31" s="131">
        <f t="shared" si="57"/>
        <v>58366.44</v>
      </c>
      <c r="M31" s="131">
        <f t="shared" si="57"/>
        <v>59533.768800000005</v>
      </c>
      <c r="N31" s="131">
        <f t="shared" si="57"/>
        <v>60724.444176000005</v>
      </c>
      <c r="O31" s="124">
        <f t="shared" ref="O31:AW31" si="59">N31*INDEX(SalInfl,O$1)</f>
        <v>61938.933059520008</v>
      </c>
      <c r="P31" s="124">
        <f t="shared" si="59"/>
        <v>63177.711720710409</v>
      </c>
      <c r="Q31" s="124">
        <f t="shared" si="59"/>
        <v>64441.265955124618</v>
      </c>
      <c r="R31" s="124">
        <f t="shared" si="59"/>
        <v>65730.091274227118</v>
      </c>
      <c r="S31" s="124">
        <f t="shared" si="59"/>
        <v>67044.693099711658</v>
      </c>
      <c r="T31" s="124">
        <f t="shared" si="59"/>
        <v>68385.586961705892</v>
      </c>
      <c r="U31" s="124">
        <f t="shared" si="59"/>
        <v>69753.298700940009</v>
      </c>
      <c r="V31" s="124">
        <f t="shared" si="59"/>
        <v>71148.364674958808</v>
      </c>
      <c r="W31" s="124">
        <f t="shared" si="59"/>
        <v>72571.331968457991</v>
      </c>
      <c r="X31" s="124">
        <f t="shared" si="59"/>
        <v>74022.758607827156</v>
      </c>
      <c r="Y31" s="124">
        <f t="shared" si="59"/>
        <v>75503.213779983707</v>
      </c>
      <c r="Z31" s="124">
        <f t="shared" si="59"/>
        <v>77013.278055583389</v>
      </c>
      <c r="AA31" s="124">
        <f t="shared" si="59"/>
        <v>78553.543616695053</v>
      </c>
      <c r="AB31" s="124">
        <f t="shared" si="59"/>
        <v>80124.614489028958</v>
      </c>
      <c r="AC31" s="124">
        <f t="shared" si="59"/>
        <v>81727.106778809539</v>
      </c>
      <c r="AD31" s="124">
        <f t="shared" si="59"/>
        <v>83361.648914385732</v>
      </c>
      <c r="AE31" s="124">
        <f t="shared" si="59"/>
        <v>85028.881892673453</v>
      </c>
      <c r="AF31" s="124">
        <f t="shared" si="59"/>
        <v>86729.459530526918</v>
      </c>
      <c r="AG31" s="124">
        <f t="shared" si="59"/>
        <v>88464.048721137457</v>
      </c>
      <c r="AH31" s="124">
        <f t="shared" si="59"/>
        <v>90233.329695560213</v>
      </c>
      <c r="AI31" s="124">
        <f t="shared" si="59"/>
        <v>92037.996289471412</v>
      </c>
      <c r="AJ31" s="124">
        <f t="shared" si="59"/>
        <v>93878.756215260844</v>
      </c>
      <c r="AK31" s="124">
        <f t="shared" si="59"/>
        <v>95756.331339566066</v>
      </c>
      <c r="AL31" s="124">
        <f t="shared" si="59"/>
        <v>97671.457966357382</v>
      </c>
      <c r="AM31" s="124">
        <f t="shared" si="59"/>
        <v>99624.88712568453</v>
      </c>
      <c r="AN31" s="124">
        <f t="shared" si="59"/>
        <v>101617.38486819822</v>
      </c>
      <c r="AO31" s="124">
        <f t="shared" si="59"/>
        <v>103649.73256556218</v>
      </c>
      <c r="AP31" s="124">
        <f t="shared" si="59"/>
        <v>105722.72721687343</v>
      </c>
      <c r="AQ31" s="124">
        <f t="shared" si="59"/>
        <v>107837.1817612109</v>
      </c>
      <c r="AR31" s="124">
        <f t="shared" si="59"/>
        <v>109993.92539643512</v>
      </c>
      <c r="AS31" s="124">
        <f t="shared" si="59"/>
        <v>112193.80390436383</v>
      </c>
      <c r="AT31" s="124">
        <f t="shared" si="59"/>
        <v>114437.67998245111</v>
      </c>
      <c r="AU31" s="124">
        <f t="shared" si="59"/>
        <v>116726.43358210013</v>
      </c>
      <c r="AV31" s="124">
        <f t="shared" si="59"/>
        <v>119060.96225374214</v>
      </c>
      <c r="AW31" s="124">
        <f t="shared" si="59"/>
        <v>121442.18149881698</v>
      </c>
      <c r="BB31" s="71">
        <f t="shared" si="54"/>
        <v>-55000</v>
      </c>
      <c r="BD31" s="78"/>
      <c r="BE31" s="78"/>
    </row>
    <row r="32" spans="1:57" s="70" customFormat="1" ht="11.25" x14ac:dyDescent="0.2">
      <c r="A32" s="126"/>
      <c r="B32" s="70" t="s">
        <v>228</v>
      </c>
      <c r="C32" s="70" t="s">
        <v>488</v>
      </c>
      <c r="D32" s="70" t="s">
        <v>494</v>
      </c>
      <c r="E32" s="482">
        <v>1</v>
      </c>
      <c r="G32" s="86" t="s">
        <v>429</v>
      </c>
      <c r="H32" s="123">
        <v>63000</v>
      </c>
      <c r="I32" s="124">
        <v>64574.999999999993</v>
      </c>
      <c r="J32" s="131">
        <f t="shared" si="57"/>
        <v>65866.5</v>
      </c>
      <c r="K32" s="131">
        <f t="shared" si="57"/>
        <v>67183.83</v>
      </c>
      <c r="L32" s="131">
        <f t="shared" si="57"/>
        <v>68527.506600000008</v>
      </c>
      <c r="M32" s="131">
        <f t="shared" si="57"/>
        <v>69898.056732000012</v>
      </c>
      <c r="N32" s="131">
        <f t="shared" si="57"/>
        <v>71296.017866640017</v>
      </c>
      <c r="O32" s="124">
        <f t="shared" ref="O32:AW32" si="60">N32*INDEX(SalInfl,O$1)</f>
        <v>72721.938223972815</v>
      </c>
      <c r="P32" s="124">
        <f t="shared" si="60"/>
        <v>74176.376988452277</v>
      </c>
      <c r="Q32" s="124">
        <f t="shared" si="60"/>
        <v>75659.904528221319</v>
      </c>
      <c r="R32" s="124">
        <f t="shared" si="60"/>
        <v>77173.10261878575</v>
      </c>
      <c r="S32" s="124">
        <f t="shared" si="60"/>
        <v>78716.564671161468</v>
      </c>
      <c r="T32" s="124">
        <f t="shared" si="60"/>
        <v>80290.895964584692</v>
      </c>
      <c r="U32" s="124">
        <f t="shared" si="60"/>
        <v>81896.713883876393</v>
      </c>
      <c r="V32" s="124">
        <f t="shared" si="60"/>
        <v>83534.648161553923</v>
      </c>
      <c r="W32" s="124">
        <f t="shared" si="60"/>
        <v>85205.341124785002</v>
      </c>
      <c r="X32" s="124">
        <f t="shared" si="60"/>
        <v>86909.4479472807</v>
      </c>
      <c r="Y32" s="124">
        <f t="shared" si="60"/>
        <v>88647.636906226311</v>
      </c>
      <c r="Z32" s="124">
        <f t="shared" si="60"/>
        <v>90420.589644350839</v>
      </c>
      <c r="AA32" s="124">
        <f t="shared" si="60"/>
        <v>92229.001437237865</v>
      </c>
      <c r="AB32" s="124">
        <f t="shared" si="60"/>
        <v>94073.581465982628</v>
      </c>
      <c r="AC32" s="124">
        <f t="shared" si="60"/>
        <v>95955.053095302283</v>
      </c>
      <c r="AD32" s="124">
        <f t="shared" si="60"/>
        <v>97874.154157208337</v>
      </c>
      <c r="AE32" s="124">
        <f t="shared" si="60"/>
        <v>99831.637240352502</v>
      </c>
      <c r="AF32" s="124">
        <f t="shared" si="60"/>
        <v>101828.26998515955</v>
      </c>
      <c r="AG32" s="124">
        <f t="shared" si="60"/>
        <v>103864.83538486274</v>
      </c>
      <c r="AH32" s="124">
        <f t="shared" si="60"/>
        <v>105942.13209256</v>
      </c>
      <c r="AI32" s="124">
        <f t="shared" si="60"/>
        <v>108060.9747344112</v>
      </c>
      <c r="AJ32" s="124">
        <f t="shared" si="60"/>
        <v>110222.19422909942</v>
      </c>
      <c r="AK32" s="124">
        <f t="shared" si="60"/>
        <v>112426.63811368142</v>
      </c>
      <c r="AL32" s="124">
        <f t="shared" si="60"/>
        <v>114675.17087595505</v>
      </c>
      <c r="AM32" s="124">
        <f t="shared" si="60"/>
        <v>116968.67429347415</v>
      </c>
      <c r="AN32" s="124">
        <f t="shared" si="60"/>
        <v>119308.04777934363</v>
      </c>
      <c r="AO32" s="124">
        <f t="shared" si="60"/>
        <v>121694.20873493051</v>
      </c>
      <c r="AP32" s="124">
        <f t="shared" si="60"/>
        <v>124128.09290962912</v>
      </c>
      <c r="AQ32" s="124">
        <f t="shared" si="60"/>
        <v>126610.6547678217</v>
      </c>
      <c r="AR32" s="124">
        <f t="shared" si="60"/>
        <v>129142.86786317814</v>
      </c>
      <c r="AS32" s="124">
        <f t="shared" si="60"/>
        <v>131725.7252204417</v>
      </c>
      <c r="AT32" s="124">
        <f t="shared" si="60"/>
        <v>134360.23972485054</v>
      </c>
      <c r="AU32" s="124">
        <f t="shared" si="60"/>
        <v>137047.44451934757</v>
      </c>
      <c r="AV32" s="124">
        <f t="shared" si="60"/>
        <v>139788.39340973453</v>
      </c>
      <c r="AW32" s="124">
        <f t="shared" si="60"/>
        <v>142584.16127792923</v>
      </c>
      <c r="BB32" s="71">
        <f t="shared" si="54"/>
        <v>-64574.999999999993</v>
      </c>
      <c r="BD32" s="78"/>
      <c r="BE32" s="78"/>
    </row>
    <row r="33" spans="1:347" s="70" customFormat="1" ht="11.25" x14ac:dyDescent="0.2">
      <c r="A33" s="126"/>
      <c r="B33" s="70" t="s">
        <v>228</v>
      </c>
      <c r="C33" s="70" t="s">
        <v>495</v>
      </c>
      <c r="D33" s="70" t="s">
        <v>496</v>
      </c>
      <c r="E33" s="482">
        <v>1</v>
      </c>
      <c r="G33" s="86" t="s">
        <v>429</v>
      </c>
      <c r="H33" s="123">
        <v>62000</v>
      </c>
      <c r="I33" s="124">
        <v>63549.999999999993</v>
      </c>
      <c r="J33" s="124">
        <f t="shared" ref="J33:AW33" si="61">I33*INDEX(SalInfl,J$1)</f>
        <v>64820.999999999993</v>
      </c>
      <c r="K33" s="124">
        <f t="shared" si="61"/>
        <v>66117.42</v>
      </c>
      <c r="L33" s="124">
        <f t="shared" si="61"/>
        <v>67439.768400000001</v>
      </c>
      <c r="M33" s="124">
        <f t="shared" si="61"/>
        <v>68788.563768000007</v>
      </c>
      <c r="N33" s="124">
        <f t="shared" si="61"/>
        <v>70164.335043360014</v>
      </c>
      <c r="O33" s="124">
        <f t="shared" si="61"/>
        <v>71567.621744227217</v>
      </c>
      <c r="P33" s="124">
        <f t="shared" si="61"/>
        <v>72998.974179111756</v>
      </c>
      <c r="Q33" s="124">
        <f t="shared" si="61"/>
        <v>74458.953662693995</v>
      </c>
      <c r="R33" s="124">
        <f t="shared" si="61"/>
        <v>75948.132735947875</v>
      </c>
      <c r="S33" s="124">
        <f t="shared" si="61"/>
        <v>77467.095390666829</v>
      </c>
      <c r="T33" s="124">
        <f t="shared" si="61"/>
        <v>79016.437298480174</v>
      </c>
      <c r="U33" s="124">
        <f t="shared" si="61"/>
        <v>80596.766044449774</v>
      </c>
      <c r="V33" s="124">
        <f t="shared" si="61"/>
        <v>82208.701365338769</v>
      </c>
      <c r="W33" s="124">
        <f t="shared" si="61"/>
        <v>83852.875392645539</v>
      </c>
      <c r="X33" s="124">
        <f t="shared" si="61"/>
        <v>85529.932900498447</v>
      </c>
      <c r="Y33" s="124">
        <f t="shared" si="61"/>
        <v>87240.531558508417</v>
      </c>
      <c r="Z33" s="124">
        <f t="shared" si="61"/>
        <v>88985.342189678588</v>
      </c>
      <c r="AA33" s="124">
        <f t="shared" si="61"/>
        <v>90765.049033472154</v>
      </c>
      <c r="AB33" s="124">
        <f t="shared" si="61"/>
        <v>92580.350014141601</v>
      </c>
      <c r="AC33" s="124">
        <f t="shared" si="61"/>
        <v>94431.957014424435</v>
      </c>
      <c r="AD33" s="124">
        <f t="shared" si="61"/>
        <v>96320.596154712926</v>
      </c>
      <c r="AE33" s="124">
        <f t="shared" si="61"/>
        <v>98247.008077807186</v>
      </c>
      <c r="AF33" s="124">
        <f t="shared" si="61"/>
        <v>100211.94823936334</v>
      </c>
      <c r="AG33" s="124">
        <f t="shared" si="61"/>
        <v>102216.1872041506</v>
      </c>
      <c r="AH33" s="124">
        <f t="shared" si="61"/>
        <v>104260.51094823361</v>
      </c>
      <c r="AI33" s="124">
        <f t="shared" si="61"/>
        <v>106345.72116719828</v>
      </c>
      <c r="AJ33" s="124">
        <f t="shared" si="61"/>
        <v>108472.63559054225</v>
      </c>
      <c r="AK33" s="124">
        <f t="shared" si="61"/>
        <v>110642.08830235311</v>
      </c>
      <c r="AL33" s="124">
        <f t="shared" si="61"/>
        <v>112854.93006840016</v>
      </c>
      <c r="AM33" s="124">
        <f t="shared" si="61"/>
        <v>115112.02866976817</v>
      </c>
      <c r="AN33" s="124">
        <f t="shared" si="61"/>
        <v>117414.26924316354</v>
      </c>
      <c r="AO33" s="124">
        <f t="shared" si="61"/>
        <v>119762.5546280268</v>
      </c>
      <c r="AP33" s="124">
        <f t="shared" si="61"/>
        <v>122157.80572058733</v>
      </c>
      <c r="AQ33" s="124">
        <f t="shared" si="61"/>
        <v>124600.96183499908</v>
      </c>
      <c r="AR33" s="124">
        <f t="shared" si="61"/>
        <v>127092.98107169906</v>
      </c>
      <c r="AS33" s="124">
        <f t="shared" si="61"/>
        <v>129634.84069313304</v>
      </c>
      <c r="AT33" s="124">
        <f t="shared" si="61"/>
        <v>132227.53750699569</v>
      </c>
      <c r="AU33" s="124">
        <f t="shared" si="61"/>
        <v>134872.08825713562</v>
      </c>
      <c r="AV33" s="124">
        <f t="shared" si="61"/>
        <v>137569.53002227834</v>
      </c>
      <c r="AW33" s="124">
        <f t="shared" si="61"/>
        <v>140320.9206227239</v>
      </c>
      <c r="AY33" s="71"/>
      <c r="AZ33" s="71"/>
      <c r="BA33" s="71"/>
      <c r="BB33" s="71">
        <f>BA33-I33</f>
        <v>-63549.999999999993</v>
      </c>
      <c r="BD33" s="78"/>
      <c r="BE33" s="78"/>
    </row>
    <row r="34" spans="1:347" s="70" customFormat="1" ht="11.25" x14ac:dyDescent="0.2">
      <c r="A34" s="126"/>
      <c r="B34" s="70" t="s">
        <v>231</v>
      </c>
      <c r="C34" s="70" t="s">
        <v>497</v>
      </c>
      <c r="D34" s="70" t="s">
        <v>498</v>
      </c>
      <c r="E34" s="482">
        <v>1</v>
      </c>
      <c r="G34" s="86" t="s">
        <v>429</v>
      </c>
      <c r="H34" s="123">
        <v>69010</v>
      </c>
      <c r="I34" s="124">
        <v>70735.25</v>
      </c>
      <c r="J34" s="124">
        <f t="shared" ref="J34:AW34" si="62">I34*INDEX(SalInfl,J$1)</f>
        <v>72149.955000000002</v>
      </c>
      <c r="K34" s="124">
        <f t="shared" si="62"/>
        <v>73592.954100000003</v>
      </c>
      <c r="L34" s="124">
        <f t="shared" si="62"/>
        <v>75064.813181999998</v>
      </c>
      <c r="M34" s="124">
        <f t="shared" si="62"/>
        <v>76566.109445640002</v>
      </c>
      <c r="N34" s="124">
        <f t="shared" si="62"/>
        <v>78097.431634552806</v>
      </c>
      <c r="O34" s="124">
        <f t="shared" si="62"/>
        <v>79659.380267243861</v>
      </c>
      <c r="P34" s="124">
        <f t="shared" si="62"/>
        <v>81252.567872588741</v>
      </c>
      <c r="Q34" s="124">
        <f t="shared" si="62"/>
        <v>82877.619230040524</v>
      </c>
      <c r="R34" s="124">
        <f t="shared" si="62"/>
        <v>84535.171614641338</v>
      </c>
      <c r="S34" s="124">
        <f t="shared" si="62"/>
        <v>86225.875046934161</v>
      </c>
      <c r="T34" s="124">
        <f t="shared" si="62"/>
        <v>87950.392547872849</v>
      </c>
      <c r="U34" s="124">
        <f t="shared" si="62"/>
        <v>89709.400398830301</v>
      </c>
      <c r="V34" s="124">
        <f t="shared" si="62"/>
        <v>91503.588406806914</v>
      </c>
      <c r="W34" s="124">
        <f t="shared" si="62"/>
        <v>93333.660174943056</v>
      </c>
      <c r="X34" s="124">
        <f t="shared" si="62"/>
        <v>95200.333378441923</v>
      </c>
      <c r="Y34" s="124">
        <f t="shared" si="62"/>
        <v>97104.340046010766</v>
      </c>
      <c r="Z34" s="124">
        <f t="shared" si="62"/>
        <v>99046.42684693099</v>
      </c>
      <c r="AA34" s="124">
        <f t="shared" si="62"/>
        <v>101027.35538386961</v>
      </c>
      <c r="AB34" s="124">
        <f t="shared" si="62"/>
        <v>103047.90249154701</v>
      </c>
      <c r="AC34" s="124">
        <f t="shared" si="62"/>
        <v>105108.86054137794</v>
      </c>
      <c r="AD34" s="124">
        <f t="shared" si="62"/>
        <v>107211.03775220551</v>
      </c>
      <c r="AE34" s="124">
        <f t="shared" si="62"/>
        <v>109355.25850724961</v>
      </c>
      <c r="AF34" s="124">
        <f t="shared" si="62"/>
        <v>111542.36367739461</v>
      </c>
      <c r="AG34" s="124">
        <f t="shared" si="62"/>
        <v>113773.21095094251</v>
      </c>
      <c r="AH34" s="124">
        <f t="shared" si="62"/>
        <v>116048.67516996135</v>
      </c>
      <c r="AI34" s="124">
        <f t="shared" si="62"/>
        <v>118369.64867336059</v>
      </c>
      <c r="AJ34" s="124">
        <f t="shared" si="62"/>
        <v>120737.0416468278</v>
      </c>
      <c r="AK34" s="124">
        <f t="shared" si="62"/>
        <v>123151.78247976436</v>
      </c>
      <c r="AL34" s="124">
        <f t="shared" si="62"/>
        <v>125614.81812935964</v>
      </c>
      <c r="AM34" s="124">
        <f t="shared" si="62"/>
        <v>128127.11449194684</v>
      </c>
      <c r="AN34" s="124">
        <f t="shared" si="62"/>
        <v>130689.65678178577</v>
      </c>
      <c r="AO34" s="124">
        <f t="shared" si="62"/>
        <v>133303.4499174215</v>
      </c>
      <c r="AP34" s="124">
        <f t="shared" si="62"/>
        <v>135969.51891576994</v>
      </c>
      <c r="AQ34" s="124">
        <f t="shared" si="62"/>
        <v>138688.90929408534</v>
      </c>
      <c r="AR34" s="124">
        <f t="shared" si="62"/>
        <v>141462.68747996705</v>
      </c>
      <c r="AS34" s="124">
        <f t="shared" si="62"/>
        <v>144291.94122956638</v>
      </c>
      <c r="AT34" s="124">
        <f t="shared" si="62"/>
        <v>147177.78005415772</v>
      </c>
      <c r="AU34" s="124">
        <f t="shared" si="62"/>
        <v>150121.33565524087</v>
      </c>
      <c r="AV34" s="124">
        <f t="shared" si="62"/>
        <v>153123.76236834569</v>
      </c>
      <c r="AW34" s="124">
        <f t="shared" si="62"/>
        <v>156186.2376157126</v>
      </c>
      <c r="AY34" s="71"/>
      <c r="AZ34" s="71"/>
      <c r="BA34" s="71"/>
      <c r="BB34" s="71">
        <f>BA34-I34</f>
        <v>-70735.25</v>
      </c>
      <c r="BD34" s="78"/>
      <c r="BE34" s="78"/>
    </row>
    <row r="35" spans="1:347" s="70" customFormat="1" ht="11.25" x14ac:dyDescent="0.2">
      <c r="A35" s="126"/>
      <c r="B35" s="70" t="s">
        <v>228</v>
      </c>
      <c r="C35" s="70" t="s">
        <v>499</v>
      </c>
      <c r="D35" s="70" t="s">
        <v>290</v>
      </c>
      <c r="E35" s="482">
        <v>1</v>
      </c>
      <c r="G35" s="86" t="s">
        <v>429</v>
      </c>
      <c r="H35" s="123">
        <v>63860</v>
      </c>
      <c r="I35" s="124">
        <v>55000</v>
      </c>
      <c r="J35" s="124">
        <f t="shared" ref="J35:AW35" si="63">I35*INDEX(SalInfl,J$1)</f>
        <v>56100</v>
      </c>
      <c r="K35" s="124">
        <f t="shared" si="63"/>
        <v>57222</v>
      </c>
      <c r="L35" s="124">
        <f t="shared" si="63"/>
        <v>58366.44</v>
      </c>
      <c r="M35" s="124">
        <f t="shared" si="63"/>
        <v>59533.768800000005</v>
      </c>
      <c r="N35" s="124">
        <f t="shared" si="63"/>
        <v>60724.444176000005</v>
      </c>
      <c r="O35" s="124">
        <f t="shared" si="63"/>
        <v>61938.933059520008</v>
      </c>
      <c r="P35" s="124">
        <f t="shared" si="63"/>
        <v>63177.711720710409</v>
      </c>
      <c r="Q35" s="124">
        <f t="shared" si="63"/>
        <v>64441.265955124618</v>
      </c>
      <c r="R35" s="124">
        <f t="shared" si="63"/>
        <v>65730.091274227118</v>
      </c>
      <c r="S35" s="124">
        <f t="shared" si="63"/>
        <v>67044.693099711658</v>
      </c>
      <c r="T35" s="124">
        <f t="shared" si="63"/>
        <v>68385.586961705892</v>
      </c>
      <c r="U35" s="124">
        <f t="shared" si="63"/>
        <v>69753.298700940009</v>
      </c>
      <c r="V35" s="124">
        <f t="shared" si="63"/>
        <v>71148.364674958808</v>
      </c>
      <c r="W35" s="124">
        <f t="shared" si="63"/>
        <v>72571.331968457991</v>
      </c>
      <c r="X35" s="124">
        <f t="shared" si="63"/>
        <v>74022.758607827156</v>
      </c>
      <c r="Y35" s="124">
        <f t="shared" si="63"/>
        <v>75503.213779983707</v>
      </c>
      <c r="Z35" s="124">
        <f t="shared" si="63"/>
        <v>77013.278055583389</v>
      </c>
      <c r="AA35" s="124">
        <f t="shared" si="63"/>
        <v>78553.543616695053</v>
      </c>
      <c r="AB35" s="124">
        <f t="shared" si="63"/>
        <v>80124.614489028958</v>
      </c>
      <c r="AC35" s="124">
        <f t="shared" si="63"/>
        <v>81727.106778809539</v>
      </c>
      <c r="AD35" s="124">
        <f t="shared" si="63"/>
        <v>83361.648914385732</v>
      </c>
      <c r="AE35" s="124">
        <f t="shared" si="63"/>
        <v>85028.881892673453</v>
      </c>
      <c r="AF35" s="124">
        <f t="shared" si="63"/>
        <v>86729.459530526918</v>
      </c>
      <c r="AG35" s="124">
        <f t="shared" si="63"/>
        <v>88464.048721137457</v>
      </c>
      <c r="AH35" s="124">
        <f t="shared" si="63"/>
        <v>90233.329695560213</v>
      </c>
      <c r="AI35" s="124">
        <f t="shared" si="63"/>
        <v>92037.996289471412</v>
      </c>
      <c r="AJ35" s="124">
        <f t="shared" si="63"/>
        <v>93878.756215260844</v>
      </c>
      <c r="AK35" s="124">
        <f t="shared" si="63"/>
        <v>95756.331339566066</v>
      </c>
      <c r="AL35" s="124">
        <f t="shared" si="63"/>
        <v>97671.457966357382</v>
      </c>
      <c r="AM35" s="124">
        <f t="shared" si="63"/>
        <v>99624.88712568453</v>
      </c>
      <c r="AN35" s="124">
        <f t="shared" si="63"/>
        <v>101617.38486819822</v>
      </c>
      <c r="AO35" s="124">
        <f t="shared" si="63"/>
        <v>103649.73256556218</v>
      </c>
      <c r="AP35" s="124">
        <f t="shared" si="63"/>
        <v>105722.72721687343</v>
      </c>
      <c r="AQ35" s="124">
        <f t="shared" si="63"/>
        <v>107837.1817612109</v>
      </c>
      <c r="AR35" s="124">
        <f t="shared" si="63"/>
        <v>109993.92539643512</v>
      </c>
      <c r="AS35" s="124">
        <f t="shared" si="63"/>
        <v>112193.80390436383</v>
      </c>
      <c r="AT35" s="124">
        <f t="shared" si="63"/>
        <v>114437.67998245111</v>
      </c>
      <c r="AU35" s="124">
        <f t="shared" si="63"/>
        <v>116726.43358210013</v>
      </c>
      <c r="AV35" s="124">
        <f t="shared" si="63"/>
        <v>119060.96225374214</v>
      </c>
      <c r="AW35" s="124">
        <f t="shared" si="63"/>
        <v>121442.18149881698</v>
      </c>
      <c r="BB35" s="71">
        <f t="shared" si="54"/>
        <v>-55000</v>
      </c>
      <c r="BD35" s="78"/>
      <c r="BE35" s="78"/>
    </row>
    <row r="36" spans="1:347" s="70" customFormat="1" ht="11.25" x14ac:dyDescent="0.2">
      <c r="A36" s="126"/>
      <c r="B36" s="70" t="s">
        <v>228</v>
      </c>
      <c r="C36" s="70" t="s">
        <v>500</v>
      </c>
      <c r="D36" s="70" t="s">
        <v>290</v>
      </c>
      <c r="E36" s="482">
        <v>1</v>
      </c>
      <c r="G36" s="86" t="s">
        <v>429</v>
      </c>
      <c r="H36" s="123">
        <v>55000</v>
      </c>
      <c r="I36" s="124">
        <v>55000</v>
      </c>
      <c r="J36" s="124">
        <f t="shared" ref="J36:Y38" si="64">I36*INDEX(SalInfl,J$1)</f>
        <v>56100</v>
      </c>
      <c r="K36" s="124">
        <f t="shared" si="64"/>
        <v>57222</v>
      </c>
      <c r="L36" s="124">
        <f t="shared" si="64"/>
        <v>58366.44</v>
      </c>
      <c r="M36" s="124">
        <f t="shared" si="64"/>
        <v>59533.768800000005</v>
      </c>
      <c r="N36" s="124">
        <f t="shared" si="64"/>
        <v>60724.444176000005</v>
      </c>
      <c r="O36" s="124">
        <f t="shared" si="64"/>
        <v>61938.933059520008</v>
      </c>
      <c r="P36" s="124">
        <f t="shared" si="64"/>
        <v>63177.711720710409</v>
      </c>
      <c r="Q36" s="124">
        <f t="shared" si="64"/>
        <v>64441.265955124618</v>
      </c>
      <c r="R36" s="124">
        <f t="shared" si="64"/>
        <v>65730.091274227118</v>
      </c>
      <c r="S36" s="124">
        <f t="shared" si="64"/>
        <v>67044.693099711658</v>
      </c>
      <c r="T36" s="124">
        <f t="shared" si="64"/>
        <v>68385.586961705892</v>
      </c>
      <c r="U36" s="124">
        <f t="shared" si="64"/>
        <v>69753.298700940009</v>
      </c>
      <c r="V36" s="124">
        <f t="shared" si="64"/>
        <v>71148.364674958808</v>
      </c>
      <c r="W36" s="124">
        <f t="shared" si="64"/>
        <v>72571.331968457991</v>
      </c>
      <c r="X36" s="124">
        <f t="shared" si="64"/>
        <v>74022.758607827156</v>
      </c>
      <c r="Y36" s="124">
        <f t="shared" si="64"/>
        <v>75503.213779983707</v>
      </c>
      <c r="Z36" s="124">
        <f t="shared" ref="Z36:AO38" si="65">Y36*INDEX(SalInfl,Z$1)</f>
        <v>77013.278055583389</v>
      </c>
      <c r="AA36" s="124">
        <f t="shared" si="65"/>
        <v>78553.543616695053</v>
      </c>
      <c r="AB36" s="124">
        <f t="shared" si="65"/>
        <v>80124.614489028958</v>
      </c>
      <c r="AC36" s="124">
        <f t="shared" si="65"/>
        <v>81727.106778809539</v>
      </c>
      <c r="AD36" s="124">
        <f t="shared" si="65"/>
        <v>83361.648914385732</v>
      </c>
      <c r="AE36" s="124">
        <f t="shared" si="65"/>
        <v>85028.881892673453</v>
      </c>
      <c r="AF36" s="124">
        <f t="shared" si="65"/>
        <v>86729.459530526918</v>
      </c>
      <c r="AG36" s="124">
        <f t="shared" si="65"/>
        <v>88464.048721137457</v>
      </c>
      <c r="AH36" s="124">
        <f t="shared" si="65"/>
        <v>90233.329695560213</v>
      </c>
      <c r="AI36" s="124">
        <f t="shared" si="65"/>
        <v>92037.996289471412</v>
      </c>
      <c r="AJ36" s="124">
        <f t="shared" si="65"/>
        <v>93878.756215260844</v>
      </c>
      <c r="AK36" s="124">
        <f t="shared" si="65"/>
        <v>95756.331339566066</v>
      </c>
      <c r="AL36" s="124">
        <f t="shared" si="65"/>
        <v>97671.457966357382</v>
      </c>
      <c r="AM36" s="124">
        <f t="shared" si="65"/>
        <v>99624.88712568453</v>
      </c>
      <c r="AN36" s="124">
        <f t="shared" si="65"/>
        <v>101617.38486819822</v>
      </c>
      <c r="AO36" s="124">
        <f t="shared" si="65"/>
        <v>103649.73256556218</v>
      </c>
      <c r="AP36" s="124">
        <f t="shared" ref="AP36:AW38" si="66">AO36*INDEX(SalInfl,AP$1)</f>
        <v>105722.72721687343</v>
      </c>
      <c r="AQ36" s="124">
        <f t="shared" si="66"/>
        <v>107837.1817612109</v>
      </c>
      <c r="AR36" s="124">
        <f t="shared" si="66"/>
        <v>109993.92539643512</v>
      </c>
      <c r="AS36" s="124">
        <f t="shared" si="66"/>
        <v>112193.80390436383</v>
      </c>
      <c r="AT36" s="124">
        <f t="shared" si="66"/>
        <v>114437.67998245111</v>
      </c>
      <c r="AU36" s="124">
        <f t="shared" si="66"/>
        <v>116726.43358210013</v>
      </c>
      <c r="AV36" s="124">
        <f t="shared" si="66"/>
        <v>119060.96225374214</v>
      </c>
      <c r="AW36" s="124">
        <f t="shared" si="66"/>
        <v>121442.18149881698</v>
      </c>
      <c r="BB36" s="71">
        <f t="shared" si="54"/>
        <v>-55000</v>
      </c>
      <c r="BD36" s="78"/>
      <c r="BE36" s="78"/>
    </row>
    <row r="37" spans="1:347" s="70" customFormat="1" ht="11.25" x14ac:dyDescent="0.2">
      <c r="A37" s="126"/>
      <c r="B37" s="70" t="s">
        <v>228</v>
      </c>
      <c r="C37" s="70" t="s">
        <v>501</v>
      </c>
      <c r="D37" s="70" t="s">
        <v>502</v>
      </c>
      <c r="E37" s="482">
        <v>1</v>
      </c>
      <c r="G37" s="86" t="s">
        <v>433</v>
      </c>
      <c r="H37" s="123">
        <v>90071.44</v>
      </c>
      <c r="I37" s="488">
        <v>92323.225999999995</v>
      </c>
      <c r="J37" s="124">
        <f t="shared" ref="J37:Y39" si="67">I37*INDEX(SalInfl,J$1)</f>
        <v>94169.690520000004</v>
      </c>
      <c r="K37" s="124">
        <f t="shared" si="67"/>
        <v>96053.084330400001</v>
      </c>
      <c r="L37" s="124">
        <f t="shared" si="67"/>
        <v>97974.146017007995</v>
      </c>
      <c r="M37" s="124">
        <f t="shared" si="67"/>
        <v>99933.628937348156</v>
      </c>
      <c r="N37" s="124">
        <f t="shared" si="67"/>
        <v>101932.30151609512</v>
      </c>
      <c r="O37" s="124">
        <f t="shared" si="67"/>
        <v>103970.94754641702</v>
      </c>
      <c r="P37" s="124">
        <f t="shared" si="67"/>
        <v>106050.36649734537</v>
      </c>
      <c r="Q37" s="124">
        <f t="shared" si="67"/>
        <v>108171.37382729228</v>
      </c>
      <c r="R37" s="124">
        <f t="shared" si="67"/>
        <v>110334.80130383813</v>
      </c>
      <c r="S37" s="124">
        <f t="shared" si="67"/>
        <v>112541.4973299149</v>
      </c>
      <c r="T37" s="124">
        <f t="shared" si="67"/>
        <v>114792.3272765132</v>
      </c>
      <c r="U37" s="124">
        <f t="shared" si="67"/>
        <v>117088.17382204346</v>
      </c>
      <c r="V37" s="124">
        <f t="shared" si="67"/>
        <v>119429.93729848434</v>
      </c>
      <c r="W37" s="124">
        <f t="shared" si="67"/>
        <v>121818.53604445403</v>
      </c>
      <c r="X37" s="124">
        <f t="shared" si="67"/>
        <v>124254.90676534311</v>
      </c>
      <c r="Y37" s="124">
        <f t="shared" si="67"/>
        <v>126740.00490064998</v>
      </c>
      <c r="Z37" s="124">
        <f t="shared" ref="Z37:AO39" si="68">Y37*INDEX(SalInfl,Z$1)</f>
        <v>129274.80499866298</v>
      </c>
      <c r="AA37" s="124">
        <f t="shared" si="68"/>
        <v>131860.30109863624</v>
      </c>
      <c r="AB37" s="124">
        <f t="shared" si="68"/>
        <v>134497.50712060896</v>
      </c>
      <c r="AC37" s="124">
        <f t="shared" si="68"/>
        <v>137187.45726302115</v>
      </c>
      <c r="AD37" s="124">
        <f t="shared" si="68"/>
        <v>139931.20640828158</v>
      </c>
      <c r="AE37" s="124">
        <f t="shared" si="68"/>
        <v>142729.8305364472</v>
      </c>
      <c r="AF37" s="124">
        <f t="shared" si="68"/>
        <v>145584.42714717615</v>
      </c>
      <c r="AG37" s="124">
        <f t="shared" si="68"/>
        <v>148496.11569011968</v>
      </c>
      <c r="AH37" s="124">
        <f t="shared" si="68"/>
        <v>151466.03800392209</v>
      </c>
      <c r="AI37" s="124">
        <f t="shared" si="68"/>
        <v>154495.35876400053</v>
      </c>
      <c r="AJ37" s="124">
        <f t="shared" si="68"/>
        <v>157585.26593928054</v>
      </c>
      <c r="AK37" s="124">
        <f t="shared" si="68"/>
        <v>160736.97125806616</v>
      </c>
      <c r="AL37" s="124">
        <f t="shared" si="68"/>
        <v>163951.71068322749</v>
      </c>
      <c r="AM37" s="124">
        <f t="shared" si="68"/>
        <v>167230.74489689205</v>
      </c>
      <c r="AN37" s="124">
        <f t="shared" si="68"/>
        <v>170575.35979482988</v>
      </c>
      <c r="AO37" s="124">
        <f t="shared" si="68"/>
        <v>173986.8669907265</v>
      </c>
      <c r="AP37" s="124">
        <f t="shared" ref="AP37:AW39" si="69">AO37*INDEX(SalInfl,AP$1)</f>
        <v>177466.60433054104</v>
      </c>
      <c r="AQ37" s="124">
        <f t="shared" si="69"/>
        <v>181015.93641715185</v>
      </c>
      <c r="AR37" s="124">
        <f t="shared" si="69"/>
        <v>184636.25514549488</v>
      </c>
      <c r="AS37" s="124">
        <f t="shared" si="69"/>
        <v>188328.98024840478</v>
      </c>
      <c r="AT37" s="124">
        <f t="shared" si="69"/>
        <v>192095.55985337289</v>
      </c>
      <c r="AU37" s="124">
        <f t="shared" si="69"/>
        <v>195937.47105044036</v>
      </c>
      <c r="AV37" s="124">
        <f t="shared" si="69"/>
        <v>199856.22047144917</v>
      </c>
      <c r="AW37" s="124">
        <f t="shared" si="69"/>
        <v>203853.34488087817</v>
      </c>
      <c r="BB37" s="71">
        <f t="shared" si="54"/>
        <v>-92323.225999999995</v>
      </c>
      <c r="BD37" s="78"/>
      <c r="BE37" s="78"/>
    </row>
    <row r="38" spans="1:347" s="70" customFormat="1" ht="11.25" x14ac:dyDescent="0.2">
      <c r="A38" s="126"/>
      <c r="B38" s="70" t="s">
        <v>228</v>
      </c>
      <c r="C38" s="70" t="s">
        <v>503</v>
      </c>
      <c r="D38" s="70" t="s">
        <v>504</v>
      </c>
      <c r="E38" s="482">
        <v>1</v>
      </c>
      <c r="G38" s="86" t="s">
        <v>433</v>
      </c>
      <c r="H38" s="123">
        <v>65000</v>
      </c>
      <c r="I38" s="124">
        <v>66625</v>
      </c>
      <c r="J38" s="124">
        <f t="shared" ref="J38:Y40" si="70">I38*INDEX(SalInfl,J$1)</f>
        <v>67957.5</v>
      </c>
      <c r="K38" s="124">
        <f t="shared" si="70"/>
        <v>69316.649999999994</v>
      </c>
      <c r="L38" s="124">
        <f t="shared" si="70"/>
        <v>70702.982999999993</v>
      </c>
      <c r="M38" s="124">
        <f t="shared" si="70"/>
        <v>72117.042659999992</v>
      </c>
      <c r="N38" s="124">
        <f t="shared" si="70"/>
        <v>73559.383513199995</v>
      </c>
      <c r="O38" s="124">
        <f t="shared" si="70"/>
        <v>75030.571183463995</v>
      </c>
      <c r="P38" s="124">
        <f t="shared" si="70"/>
        <v>76531.182607133276</v>
      </c>
      <c r="Q38" s="124">
        <f t="shared" si="70"/>
        <v>78061.806259275938</v>
      </c>
      <c r="R38" s="124">
        <f t="shared" si="70"/>
        <v>79623.042384461456</v>
      </c>
      <c r="S38" s="124">
        <f t="shared" si="70"/>
        <v>81215.503232150688</v>
      </c>
      <c r="T38" s="124">
        <f t="shared" si="70"/>
        <v>82839.813296793698</v>
      </c>
      <c r="U38" s="124">
        <f t="shared" si="70"/>
        <v>84496.609562729573</v>
      </c>
      <c r="V38" s="124">
        <f t="shared" si="70"/>
        <v>86186.541753984173</v>
      </c>
      <c r="W38" s="124">
        <f t="shared" si="70"/>
        <v>87910.272589063854</v>
      </c>
      <c r="X38" s="124">
        <f t="shared" si="70"/>
        <v>89668.478040845133</v>
      </c>
      <c r="Y38" s="124">
        <f t="shared" si="70"/>
        <v>91461.847601662041</v>
      </c>
      <c r="Z38" s="124">
        <f t="shared" ref="Z38:AO40" si="71">Y38*INDEX(SalInfl,Z$1)</f>
        <v>93291.084553695284</v>
      </c>
      <c r="AA38" s="124">
        <f t="shared" si="71"/>
        <v>95156.906244769198</v>
      </c>
      <c r="AB38" s="124">
        <f t="shared" si="71"/>
        <v>97060.044369664582</v>
      </c>
      <c r="AC38" s="124">
        <f t="shared" si="71"/>
        <v>99001.245257057875</v>
      </c>
      <c r="AD38" s="124">
        <f t="shared" si="71"/>
        <v>100981.27016219904</v>
      </c>
      <c r="AE38" s="124">
        <f t="shared" si="71"/>
        <v>103000.89556544302</v>
      </c>
      <c r="AF38" s="124">
        <f t="shared" si="71"/>
        <v>105060.91347675188</v>
      </c>
      <c r="AG38" s="124">
        <f t="shared" si="71"/>
        <v>107162.13174628692</v>
      </c>
      <c r="AH38" s="124">
        <f t="shared" si="71"/>
        <v>109305.37438121266</v>
      </c>
      <c r="AI38" s="124">
        <f t="shared" si="71"/>
        <v>111491.48186883691</v>
      </c>
      <c r="AJ38" s="124">
        <f t="shared" si="71"/>
        <v>113721.31150621365</v>
      </c>
      <c r="AK38" s="124">
        <f t="shared" si="71"/>
        <v>115995.73773633792</v>
      </c>
      <c r="AL38" s="124">
        <f t="shared" si="71"/>
        <v>118315.65249106468</v>
      </c>
      <c r="AM38" s="124">
        <f t="shared" si="71"/>
        <v>120681.96554088598</v>
      </c>
      <c r="AN38" s="124">
        <f t="shared" si="71"/>
        <v>123095.60485170371</v>
      </c>
      <c r="AO38" s="124">
        <f t="shared" si="71"/>
        <v>125557.51694873779</v>
      </c>
      <c r="AP38" s="124">
        <f t="shared" ref="AP38:AW40" si="72">AO38*INDEX(SalInfl,AP$1)</f>
        <v>128068.66728771254</v>
      </c>
      <c r="AQ38" s="124">
        <f t="shared" si="72"/>
        <v>130630.04063346679</v>
      </c>
      <c r="AR38" s="124">
        <f t="shared" si="72"/>
        <v>133242.64144613614</v>
      </c>
      <c r="AS38" s="124">
        <f t="shared" si="72"/>
        <v>135907.49427505888</v>
      </c>
      <c r="AT38" s="124">
        <f t="shared" si="72"/>
        <v>138625.64416056007</v>
      </c>
      <c r="AU38" s="124">
        <f t="shared" si="72"/>
        <v>141398.15704377127</v>
      </c>
      <c r="AV38" s="124">
        <f t="shared" si="72"/>
        <v>144226.12018464669</v>
      </c>
      <c r="AW38" s="124">
        <f t="shared" si="72"/>
        <v>147110.64258833963</v>
      </c>
      <c r="BB38" s="71">
        <f t="shared" si="54"/>
        <v>-66625</v>
      </c>
      <c r="BD38" s="78"/>
      <c r="BE38" s="78"/>
    </row>
    <row r="39" spans="1:347" s="70" customFormat="1" ht="11.25" customHeight="1" x14ac:dyDescent="0.2">
      <c r="A39" s="126"/>
      <c r="B39" s="87" t="s">
        <v>260</v>
      </c>
      <c r="C39" s="87"/>
      <c r="D39" s="87"/>
      <c r="E39" s="483"/>
      <c r="F39" s="87"/>
      <c r="G39" s="91"/>
      <c r="H39" s="459"/>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row>
    <row r="40" spans="1:347" s="70" customFormat="1" ht="11.25" customHeight="1" x14ac:dyDescent="0.2">
      <c r="A40" s="126"/>
      <c r="B40" s="461" t="s">
        <v>261</v>
      </c>
      <c r="C40" s="461"/>
      <c r="D40" s="461"/>
      <c r="E40" s="484"/>
      <c r="F40" s="461"/>
      <c r="G40" s="462"/>
      <c r="H40" s="463">
        <f t="shared" ref="H40:AW40" si="73">SUMIF(H23:H39, "&gt;0",$E23:$E39)</f>
        <v>14</v>
      </c>
      <c r="I40" s="464">
        <f t="shared" si="73"/>
        <v>14</v>
      </c>
      <c r="J40" s="464">
        <f t="shared" si="73"/>
        <v>14</v>
      </c>
      <c r="K40" s="464">
        <f t="shared" si="73"/>
        <v>14</v>
      </c>
      <c r="L40" s="464">
        <f t="shared" si="73"/>
        <v>14</v>
      </c>
      <c r="M40" s="464">
        <f t="shared" si="73"/>
        <v>14</v>
      </c>
      <c r="N40" s="464">
        <f t="shared" si="73"/>
        <v>14</v>
      </c>
      <c r="O40" s="464">
        <f t="shared" si="73"/>
        <v>14</v>
      </c>
      <c r="P40" s="464">
        <f t="shared" si="73"/>
        <v>14</v>
      </c>
      <c r="Q40" s="464">
        <f t="shared" si="73"/>
        <v>14</v>
      </c>
      <c r="R40" s="464">
        <f t="shared" si="73"/>
        <v>14</v>
      </c>
      <c r="S40" s="464">
        <f t="shared" si="73"/>
        <v>14</v>
      </c>
      <c r="T40" s="464">
        <f t="shared" si="73"/>
        <v>14</v>
      </c>
      <c r="U40" s="464">
        <f t="shared" si="73"/>
        <v>14</v>
      </c>
      <c r="V40" s="464">
        <f t="shared" si="73"/>
        <v>14</v>
      </c>
      <c r="W40" s="464">
        <f t="shared" si="73"/>
        <v>14</v>
      </c>
      <c r="X40" s="464">
        <f t="shared" si="73"/>
        <v>14</v>
      </c>
      <c r="Y40" s="464">
        <f t="shared" si="73"/>
        <v>14</v>
      </c>
      <c r="Z40" s="464">
        <f t="shared" si="73"/>
        <v>14</v>
      </c>
      <c r="AA40" s="464">
        <f t="shared" si="73"/>
        <v>14</v>
      </c>
      <c r="AB40" s="464">
        <f t="shared" si="73"/>
        <v>14</v>
      </c>
      <c r="AC40" s="464">
        <f t="shared" si="73"/>
        <v>14</v>
      </c>
      <c r="AD40" s="464">
        <f t="shared" si="73"/>
        <v>14</v>
      </c>
      <c r="AE40" s="464">
        <f t="shared" si="73"/>
        <v>14</v>
      </c>
      <c r="AF40" s="464">
        <f t="shared" si="73"/>
        <v>14</v>
      </c>
      <c r="AG40" s="464">
        <f t="shared" si="73"/>
        <v>14</v>
      </c>
      <c r="AH40" s="464">
        <f t="shared" si="73"/>
        <v>14</v>
      </c>
      <c r="AI40" s="464">
        <f t="shared" si="73"/>
        <v>14</v>
      </c>
      <c r="AJ40" s="464">
        <f t="shared" si="73"/>
        <v>14</v>
      </c>
      <c r="AK40" s="464">
        <f t="shared" si="73"/>
        <v>14</v>
      </c>
      <c r="AL40" s="464">
        <f t="shared" si="73"/>
        <v>14</v>
      </c>
      <c r="AM40" s="464">
        <f t="shared" si="73"/>
        <v>14</v>
      </c>
      <c r="AN40" s="464">
        <f t="shared" si="73"/>
        <v>14</v>
      </c>
      <c r="AO40" s="464">
        <f t="shared" si="73"/>
        <v>14</v>
      </c>
      <c r="AP40" s="464">
        <f t="shared" si="73"/>
        <v>14</v>
      </c>
      <c r="AQ40" s="464">
        <f t="shared" si="73"/>
        <v>14</v>
      </c>
      <c r="AR40" s="464">
        <f t="shared" si="73"/>
        <v>14</v>
      </c>
      <c r="AS40" s="464">
        <f t="shared" si="73"/>
        <v>14</v>
      </c>
      <c r="AT40" s="464">
        <f t="shared" si="73"/>
        <v>14</v>
      </c>
      <c r="AU40" s="464">
        <f t="shared" si="73"/>
        <v>14</v>
      </c>
      <c r="AV40" s="464">
        <f t="shared" si="73"/>
        <v>14</v>
      </c>
      <c r="AW40" s="464">
        <f t="shared" si="73"/>
        <v>14</v>
      </c>
    </row>
    <row r="41" spans="1:347" s="70" customFormat="1" ht="11.25" customHeight="1" x14ac:dyDescent="0.2">
      <c r="A41" s="126"/>
      <c r="B41" s="87" t="s">
        <v>262</v>
      </c>
      <c r="C41" s="87"/>
      <c r="D41" s="87"/>
      <c r="E41" s="483"/>
      <c r="F41" s="87"/>
      <c r="G41" s="91"/>
      <c r="H41" s="465">
        <f>IF(H40=0, "N/A", H$6/H40)</f>
        <v>26</v>
      </c>
      <c r="I41" s="370">
        <f t="shared" ref="I41:AW41" si="74">IF(I40=0, "N/A", I$6/I40)</f>
        <v>23.571428571428573</v>
      </c>
      <c r="J41" s="370">
        <f t="shared" si="74"/>
        <v>23.571428571428573</v>
      </c>
      <c r="K41" s="370">
        <f t="shared" si="74"/>
        <v>23.571428571428573</v>
      </c>
      <c r="L41" s="370">
        <f t="shared" si="74"/>
        <v>23.571428571428573</v>
      </c>
      <c r="M41" s="370">
        <f t="shared" si="74"/>
        <v>23.571428571428573</v>
      </c>
      <c r="N41" s="370">
        <f t="shared" si="74"/>
        <v>23.571428571428573</v>
      </c>
      <c r="O41" s="370">
        <f t="shared" si="74"/>
        <v>23.571428571428573</v>
      </c>
      <c r="P41" s="370">
        <f t="shared" si="74"/>
        <v>23.571428571428573</v>
      </c>
      <c r="Q41" s="370">
        <f t="shared" si="74"/>
        <v>23.571428571428573</v>
      </c>
      <c r="R41" s="370">
        <f t="shared" si="74"/>
        <v>23.571428571428573</v>
      </c>
      <c r="S41" s="370">
        <f t="shared" si="74"/>
        <v>23.571428571428573</v>
      </c>
      <c r="T41" s="370">
        <f t="shared" si="74"/>
        <v>23.571428571428573</v>
      </c>
      <c r="U41" s="370">
        <f t="shared" si="74"/>
        <v>23.571428571428573</v>
      </c>
      <c r="V41" s="370">
        <f t="shared" si="74"/>
        <v>23.571428571428573</v>
      </c>
      <c r="W41" s="370">
        <f t="shared" si="74"/>
        <v>23.571428571428573</v>
      </c>
      <c r="X41" s="370">
        <f t="shared" si="74"/>
        <v>23.571428571428573</v>
      </c>
      <c r="Y41" s="370">
        <f t="shared" si="74"/>
        <v>23.571428571428573</v>
      </c>
      <c r="Z41" s="370">
        <f t="shared" si="74"/>
        <v>23.571428571428573</v>
      </c>
      <c r="AA41" s="370">
        <f t="shared" si="74"/>
        <v>23.571428571428573</v>
      </c>
      <c r="AB41" s="370">
        <f t="shared" si="74"/>
        <v>23.571428571428573</v>
      </c>
      <c r="AC41" s="370">
        <f t="shared" si="74"/>
        <v>23.571428571428573</v>
      </c>
      <c r="AD41" s="370">
        <f t="shared" si="74"/>
        <v>23.571428571428573</v>
      </c>
      <c r="AE41" s="370">
        <f t="shared" si="74"/>
        <v>23.571428571428573</v>
      </c>
      <c r="AF41" s="370">
        <f t="shared" si="74"/>
        <v>23.571428571428573</v>
      </c>
      <c r="AG41" s="370">
        <f t="shared" si="74"/>
        <v>23.571428571428573</v>
      </c>
      <c r="AH41" s="370">
        <f t="shared" si="74"/>
        <v>23.571428571428573</v>
      </c>
      <c r="AI41" s="370">
        <f t="shared" si="74"/>
        <v>23.571428571428573</v>
      </c>
      <c r="AJ41" s="370">
        <f t="shared" si="74"/>
        <v>23.571428571428573</v>
      </c>
      <c r="AK41" s="370">
        <f t="shared" si="74"/>
        <v>23.571428571428573</v>
      </c>
      <c r="AL41" s="370">
        <f t="shared" si="74"/>
        <v>23.571428571428573</v>
      </c>
      <c r="AM41" s="370">
        <f t="shared" si="74"/>
        <v>23.571428571428573</v>
      </c>
      <c r="AN41" s="370">
        <f t="shared" si="74"/>
        <v>23.571428571428573</v>
      </c>
      <c r="AO41" s="370">
        <f t="shared" si="74"/>
        <v>23.571428571428573</v>
      </c>
      <c r="AP41" s="370">
        <f t="shared" si="74"/>
        <v>23.571428571428573</v>
      </c>
      <c r="AQ41" s="370">
        <f t="shared" si="74"/>
        <v>23.571428571428573</v>
      </c>
      <c r="AR41" s="370">
        <f t="shared" si="74"/>
        <v>23.571428571428573</v>
      </c>
      <c r="AS41" s="370">
        <f t="shared" si="74"/>
        <v>23.571428571428573</v>
      </c>
      <c r="AT41" s="370">
        <f t="shared" si="74"/>
        <v>23.571428571428573</v>
      </c>
      <c r="AU41" s="370">
        <f t="shared" si="74"/>
        <v>23.571428571428573</v>
      </c>
      <c r="AV41" s="370">
        <f t="shared" si="74"/>
        <v>23.571428571428573</v>
      </c>
      <c r="AW41" s="370">
        <f t="shared" si="74"/>
        <v>23.571428571428573</v>
      </c>
    </row>
    <row r="42" spans="1:347" s="70" customFormat="1" ht="11.25" customHeight="1" x14ac:dyDescent="0.2">
      <c r="A42" s="126"/>
      <c r="E42" s="485"/>
      <c r="G42" s="86"/>
      <c r="H42" s="125"/>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row>
    <row r="43" spans="1:347" x14ac:dyDescent="0.25">
      <c r="B43" s="68" t="s">
        <v>229</v>
      </c>
      <c r="C43" s="452"/>
      <c r="D43" s="452"/>
      <c r="E43" s="486"/>
      <c r="F43" s="452"/>
      <c r="G43" s="453"/>
      <c r="H43" s="454"/>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5"/>
      <c r="AW43" s="455"/>
      <c r="AX43" s="70"/>
      <c r="AY43" s="455"/>
      <c r="AZ43" s="455"/>
      <c r="BA43" s="455"/>
      <c r="BB43" s="455"/>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c r="IH43" s="70"/>
      <c r="II43" s="70"/>
      <c r="IJ43" s="70"/>
      <c r="IK43" s="70"/>
      <c r="IL43" s="70"/>
      <c r="IM43" s="70"/>
      <c r="IN43" s="70"/>
      <c r="IO43" s="70"/>
      <c r="IP43" s="70"/>
      <c r="IQ43" s="70"/>
      <c r="IR43" s="70"/>
      <c r="IS43" s="70"/>
      <c r="IT43" s="70"/>
      <c r="IU43" s="70"/>
      <c r="IV43" s="70"/>
      <c r="IW43" s="70"/>
      <c r="IX43" s="70"/>
      <c r="IY43" s="70"/>
      <c r="IZ43" s="70"/>
      <c r="JA43" s="70"/>
      <c r="JB43" s="70"/>
      <c r="JC43" s="70"/>
      <c r="JD43" s="70"/>
      <c r="JE43" s="70"/>
      <c r="JF43" s="70"/>
      <c r="JG43" s="70"/>
      <c r="JH43" s="70"/>
      <c r="JI43" s="70"/>
      <c r="JJ43" s="70"/>
      <c r="JK43" s="70"/>
      <c r="JL43" s="70"/>
      <c r="JM43" s="70"/>
      <c r="JN43" s="70"/>
      <c r="JO43" s="70"/>
      <c r="JP43" s="70"/>
      <c r="JQ43" s="70"/>
      <c r="JR43" s="70"/>
      <c r="JS43" s="70"/>
      <c r="JT43" s="70"/>
      <c r="JU43" s="70"/>
      <c r="JV43" s="70"/>
      <c r="JW43" s="70"/>
      <c r="JX43" s="70"/>
      <c r="JY43" s="70"/>
      <c r="JZ43" s="70"/>
      <c r="KA43" s="70"/>
      <c r="KB43" s="70"/>
      <c r="KC43" s="70"/>
      <c r="KD43" s="70"/>
      <c r="KE43" s="70"/>
      <c r="KF43" s="70"/>
      <c r="KG43" s="70"/>
      <c r="KH43" s="70"/>
      <c r="KI43" s="70"/>
      <c r="KJ43" s="70"/>
      <c r="KK43" s="70"/>
      <c r="KL43" s="70"/>
      <c r="KM43" s="70"/>
      <c r="KN43" s="70"/>
      <c r="KO43" s="70"/>
      <c r="KP43" s="70"/>
      <c r="KQ43" s="70"/>
      <c r="KR43" s="70"/>
      <c r="KS43" s="70"/>
      <c r="KT43" s="70"/>
      <c r="KU43" s="70"/>
      <c r="KV43" s="70"/>
      <c r="KW43" s="70"/>
      <c r="KX43" s="70"/>
      <c r="KY43" s="70"/>
      <c r="KZ43" s="70"/>
      <c r="LA43" s="70"/>
      <c r="LB43" s="70"/>
      <c r="LC43" s="70"/>
      <c r="LD43" s="70"/>
      <c r="LE43" s="70"/>
      <c r="LF43" s="70"/>
      <c r="LG43" s="70"/>
      <c r="LH43" s="70"/>
      <c r="LI43" s="70"/>
      <c r="LJ43" s="70"/>
      <c r="LK43" s="70"/>
      <c r="LL43" s="70"/>
      <c r="LM43" s="70"/>
      <c r="LN43" s="70"/>
      <c r="LO43" s="70"/>
      <c r="LP43" s="70"/>
      <c r="LQ43" s="70"/>
      <c r="LR43" s="70"/>
      <c r="LS43" s="70"/>
      <c r="LT43" s="70"/>
      <c r="LU43" s="70"/>
      <c r="LV43" s="70"/>
      <c r="LW43" s="70"/>
      <c r="LX43" s="70"/>
      <c r="LY43" s="70"/>
      <c r="LZ43" s="70"/>
      <c r="MA43" s="70"/>
      <c r="MB43" s="70"/>
      <c r="MC43" s="70"/>
      <c r="MD43" s="70"/>
      <c r="ME43" s="70"/>
      <c r="MF43" s="70"/>
      <c r="MG43" s="70"/>
      <c r="MH43" s="70"/>
      <c r="MI43" s="70"/>
    </row>
    <row r="44" spans="1:347" x14ac:dyDescent="0.25">
      <c r="B44" s="456" t="str">
        <f>"&gt; "&amp;VLOOKUP(B43,ActMap,8, FALSE)</f>
        <v>&gt; 700 Salaries</v>
      </c>
      <c r="C44" s="457"/>
      <c r="D44" s="457"/>
      <c r="E44" s="487"/>
      <c r="F44" s="457"/>
      <c r="G44" s="457"/>
      <c r="H44" s="122"/>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458"/>
      <c r="AN44" s="458"/>
      <c r="AO44" s="458"/>
      <c r="AP44" s="458"/>
      <c r="AQ44" s="458"/>
      <c r="AR44" s="458"/>
      <c r="AS44" s="458"/>
      <c r="AT44" s="458"/>
      <c r="AU44" s="458"/>
      <c r="AV44" s="458"/>
      <c r="AW44" s="458"/>
      <c r="AX44" s="70"/>
      <c r="AY44" s="458"/>
      <c r="AZ44" s="458"/>
      <c r="BA44" s="458"/>
      <c r="BB44" s="458"/>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F44" s="70"/>
      <c r="FG44" s="70"/>
      <c r="FH44" s="70"/>
      <c r="FI44" s="70"/>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c r="IH44" s="70"/>
      <c r="II44" s="70"/>
      <c r="IJ44" s="70"/>
      <c r="IK44" s="70"/>
      <c r="IL44" s="70"/>
      <c r="IM44" s="70"/>
      <c r="IN44" s="70"/>
      <c r="IO44" s="70"/>
      <c r="IP44" s="70"/>
      <c r="IQ44" s="70"/>
      <c r="IR44" s="70"/>
      <c r="IS44" s="70"/>
      <c r="IT44" s="70"/>
      <c r="IU44" s="70"/>
      <c r="IV44" s="70"/>
      <c r="IW44" s="70"/>
      <c r="IX44" s="70"/>
      <c r="IY44" s="70"/>
      <c r="IZ44" s="70"/>
      <c r="JA44" s="70"/>
      <c r="JB44" s="70"/>
      <c r="JC44" s="70"/>
      <c r="JD44" s="70"/>
      <c r="JE44" s="70"/>
      <c r="JF44" s="70"/>
      <c r="JG44" s="70"/>
      <c r="JH44" s="70"/>
      <c r="JI44" s="70"/>
      <c r="JJ44" s="70"/>
      <c r="JK44" s="70"/>
      <c r="JL44" s="70"/>
      <c r="JM44" s="70"/>
      <c r="JN44" s="70"/>
      <c r="JO44" s="70"/>
      <c r="JP44" s="70"/>
      <c r="JQ44" s="70"/>
      <c r="JR44" s="70"/>
      <c r="JS44" s="70"/>
      <c r="JT44" s="70"/>
      <c r="JU44" s="70"/>
      <c r="JV44" s="70"/>
      <c r="JW44" s="70"/>
      <c r="JX44" s="70"/>
      <c r="JY44" s="70"/>
      <c r="JZ44" s="70"/>
      <c r="KA44" s="70"/>
      <c r="KB44" s="70"/>
      <c r="KC44" s="70"/>
      <c r="KD44" s="70"/>
      <c r="KE44" s="70"/>
      <c r="KF44" s="70"/>
      <c r="KG44" s="70"/>
      <c r="KH44" s="70"/>
      <c r="KI44" s="70"/>
      <c r="KJ44" s="70"/>
      <c r="KK44" s="70"/>
      <c r="KL44" s="70"/>
      <c r="KM44" s="70"/>
      <c r="KN44" s="70"/>
      <c r="KO44" s="70"/>
      <c r="KP44" s="70"/>
      <c r="KQ44" s="70"/>
      <c r="KR44" s="70"/>
      <c r="KS44" s="70"/>
      <c r="KT44" s="70"/>
      <c r="KU44" s="70"/>
      <c r="KV44" s="70"/>
      <c r="KW44" s="70"/>
      <c r="KX44" s="70"/>
      <c r="KY44" s="70"/>
      <c r="KZ44" s="70"/>
      <c r="LA44" s="70"/>
      <c r="LB44" s="70"/>
      <c r="LC44" s="70"/>
      <c r="LD44" s="70"/>
      <c r="LE44" s="70"/>
      <c r="LF44" s="70"/>
      <c r="LG44" s="70"/>
      <c r="LH44" s="70"/>
      <c r="LI44" s="70"/>
      <c r="LJ44" s="70"/>
      <c r="LK44" s="70"/>
      <c r="LL44" s="70"/>
      <c r="LM44" s="70"/>
      <c r="LN44" s="70"/>
      <c r="LO44" s="70"/>
      <c r="LP44" s="70"/>
      <c r="LQ44" s="70"/>
      <c r="LR44" s="70"/>
      <c r="LS44" s="70"/>
      <c r="LT44" s="70"/>
      <c r="LU44" s="70"/>
      <c r="LV44" s="70"/>
      <c r="LW44" s="70"/>
      <c r="LX44" s="70"/>
      <c r="LY44" s="70"/>
      <c r="LZ44" s="70"/>
      <c r="MA44" s="70"/>
      <c r="MB44" s="70"/>
      <c r="MC44" s="70"/>
      <c r="MD44" s="70"/>
      <c r="ME44" s="70"/>
      <c r="MF44" s="70"/>
      <c r="MG44" s="70"/>
      <c r="MH44" s="70"/>
      <c r="MI44" s="70"/>
    </row>
    <row r="45" spans="1:347" s="70" customFormat="1" ht="11.25" customHeight="1" x14ac:dyDescent="0.2">
      <c r="A45" s="126"/>
      <c r="B45" s="70" t="s">
        <v>229</v>
      </c>
      <c r="C45" s="70" t="s">
        <v>505</v>
      </c>
      <c r="D45" s="70" t="s">
        <v>506</v>
      </c>
      <c r="E45" s="482">
        <v>1</v>
      </c>
      <c r="G45" s="86" t="s">
        <v>429</v>
      </c>
      <c r="H45" s="123">
        <v>62000</v>
      </c>
      <c r="I45" s="124">
        <v>63549.999999999993</v>
      </c>
      <c r="J45" s="131">
        <f t="shared" ref="J45:N45" si="75">I45*INDEX(SalInfl,J$1)</f>
        <v>64820.999999999993</v>
      </c>
      <c r="K45" s="131">
        <f t="shared" si="75"/>
        <v>66117.42</v>
      </c>
      <c r="L45" s="131">
        <f t="shared" si="75"/>
        <v>67439.768400000001</v>
      </c>
      <c r="M45" s="131">
        <f t="shared" si="75"/>
        <v>68788.563768000007</v>
      </c>
      <c r="N45" s="124">
        <f t="shared" si="75"/>
        <v>70164.335043360014</v>
      </c>
      <c r="O45" s="124">
        <f t="shared" ref="O45:AW45" si="76">N45*INDEX(SalInfl,O$1)</f>
        <v>71567.621744227217</v>
      </c>
      <c r="P45" s="124">
        <f t="shared" si="76"/>
        <v>72998.974179111756</v>
      </c>
      <c r="Q45" s="124">
        <f t="shared" si="76"/>
        <v>74458.953662693995</v>
      </c>
      <c r="R45" s="124">
        <f t="shared" si="76"/>
        <v>75948.132735947875</v>
      </c>
      <c r="S45" s="124">
        <f t="shared" si="76"/>
        <v>77467.095390666829</v>
      </c>
      <c r="T45" s="124">
        <f t="shared" si="76"/>
        <v>79016.437298480174</v>
      </c>
      <c r="U45" s="124">
        <f t="shared" si="76"/>
        <v>80596.766044449774</v>
      </c>
      <c r="V45" s="124">
        <f t="shared" si="76"/>
        <v>82208.701365338769</v>
      </c>
      <c r="W45" s="124">
        <f t="shared" si="76"/>
        <v>83852.875392645539</v>
      </c>
      <c r="X45" s="124">
        <f t="shared" si="76"/>
        <v>85529.932900498447</v>
      </c>
      <c r="Y45" s="124">
        <f t="shared" si="76"/>
        <v>87240.531558508417</v>
      </c>
      <c r="Z45" s="124">
        <f t="shared" si="76"/>
        <v>88985.342189678588</v>
      </c>
      <c r="AA45" s="124">
        <f t="shared" si="76"/>
        <v>90765.049033472154</v>
      </c>
      <c r="AB45" s="124">
        <f t="shared" si="76"/>
        <v>92580.350014141601</v>
      </c>
      <c r="AC45" s="124">
        <f t="shared" si="76"/>
        <v>94431.957014424435</v>
      </c>
      <c r="AD45" s="124">
        <f t="shared" si="76"/>
        <v>96320.596154712926</v>
      </c>
      <c r="AE45" s="124">
        <f t="shared" si="76"/>
        <v>98247.008077807186</v>
      </c>
      <c r="AF45" s="124">
        <f t="shared" si="76"/>
        <v>100211.94823936334</v>
      </c>
      <c r="AG45" s="124">
        <f t="shared" si="76"/>
        <v>102216.1872041506</v>
      </c>
      <c r="AH45" s="124">
        <f t="shared" si="76"/>
        <v>104260.51094823361</v>
      </c>
      <c r="AI45" s="124">
        <f t="shared" si="76"/>
        <v>106345.72116719828</v>
      </c>
      <c r="AJ45" s="124">
        <f t="shared" si="76"/>
        <v>108472.63559054225</v>
      </c>
      <c r="AK45" s="124">
        <f t="shared" si="76"/>
        <v>110642.08830235311</v>
      </c>
      <c r="AL45" s="124">
        <f t="shared" si="76"/>
        <v>112854.93006840016</v>
      </c>
      <c r="AM45" s="124">
        <f t="shared" si="76"/>
        <v>115112.02866976817</v>
      </c>
      <c r="AN45" s="124">
        <f t="shared" si="76"/>
        <v>117414.26924316354</v>
      </c>
      <c r="AO45" s="124">
        <f t="shared" si="76"/>
        <v>119762.5546280268</v>
      </c>
      <c r="AP45" s="124">
        <f t="shared" si="76"/>
        <v>122157.80572058733</v>
      </c>
      <c r="AQ45" s="124">
        <f t="shared" si="76"/>
        <v>124600.96183499908</v>
      </c>
      <c r="AR45" s="124">
        <f t="shared" si="76"/>
        <v>127092.98107169906</v>
      </c>
      <c r="AS45" s="124">
        <f t="shared" si="76"/>
        <v>129634.84069313304</v>
      </c>
      <c r="AT45" s="124">
        <f t="shared" si="76"/>
        <v>132227.53750699569</v>
      </c>
      <c r="AU45" s="124">
        <f t="shared" si="76"/>
        <v>134872.08825713562</v>
      </c>
      <c r="AV45" s="124">
        <f t="shared" si="76"/>
        <v>137569.53002227834</v>
      </c>
      <c r="AW45" s="124">
        <f t="shared" si="76"/>
        <v>140320.9206227239</v>
      </c>
      <c r="AY45" s="71"/>
      <c r="AZ45" s="71"/>
      <c r="BA45" s="71"/>
      <c r="BB45" s="71">
        <f>BA45-I45</f>
        <v>-63549.999999999993</v>
      </c>
    </row>
    <row r="46" spans="1:347" s="70" customFormat="1" ht="11.25" customHeight="1" x14ac:dyDescent="0.2">
      <c r="A46" s="126"/>
      <c r="B46" s="70" t="s">
        <v>229</v>
      </c>
      <c r="C46" s="70" t="s">
        <v>507</v>
      </c>
      <c r="D46" s="70" t="s">
        <v>290</v>
      </c>
      <c r="E46" s="482">
        <v>1</v>
      </c>
      <c r="G46" s="86" t="s">
        <v>429</v>
      </c>
      <c r="H46" s="123">
        <v>73542</v>
      </c>
      <c r="I46" s="124">
        <v>55000</v>
      </c>
      <c r="J46" s="131">
        <f t="shared" ref="J46:J47" si="77">I46*INDEX(SalInfl,J$1)</f>
        <v>56100</v>
      </c>
      <c r="K46" s="131">
        <f t="shared" ref="K46:K47" si="78">J46*INDEX(SalInfl,K$1)</f>
        <v>57222</v>
      </c>
      <c r="L46" s="131">
        <f t="shared" ref="L46:L47" si="79">K46*INDEX(SalInfl,L$1)</f>
        <v>58366.44</v>
      </c>
      <c r="M46" s="131">
        <f t="shared" ref="M46:M47" si="80">L46*INDEX(SalInfl,M$1)</f>
        <v>59533.768800000005</v>
      </c>
      <c r="N46" s="124">
        <f t="shared" ref="N46:N47" si="81">M46*INDEX(SalInfl,N$1)</f>
        <v>60724.444176000005</v>
      </c>
      <c r="O46" s="124">
        <f t="shared" ref="O46:AW46" si="82">N46*INDEX(SalInfl,O$1)</f>
        <v>61938.933059520008</v>
      </c>
      <c r="P46" s="124">
        <f t="shared" si="82"/>
        <v>63177.711720710409</v>
      </c>
      <c r="Q46" s="124">
        <f t="shared" si="82"/>
        <v>64441.265955124618</v>
      </c>
      <c r="R46" s="124">
        <f t="shared" si="82"/>
        <v>65730.091274227118</v>
      </c>
      <c r="S46" s="124">
        <f t="shared" si="82"/>
        <v>67044.693099711658</v>
      </c>
      <c r="T46" s="124">
        <f t="shared" si="82"/>
        <v>68385.586961705892</v>
      </c>
      <c r="U46" s="124">
        <f t="shared" si="82"/>
        <v>69753.298700940009</v>
      </c>
      <c r="V46" s="124">
        <f t="shared" si="82"/>
        <v>71148.364674958808</v>
      </c>
      <c r="W46" s="124">
        <f t="shared" si="82"/>
        <v>72571.331968457991</v>
      </c>
      <c r="X46" s="124">
        <f t="shared" si="82"/>
        <v>74022.758607827156</v>
      </c>
      <c r="Y46" s="124">
        <f t="shared" si="82"/>
        <v>75503.213779983707</v>
      </c>
      <c r="Z46" s="124">
        <f t="shared" si="82"/>
        <v>77013.278055583389</v>
      </c>
      <c r="AA46" s="124">
        <f t="shared" si="82"/>
        <v>78553.543616695053</v>
      </c>
      <c r="AB46" s="124">
        <f t="shared" si="82"/>
        <v>80124.614489028958</v>
      </c>
      <c r="AC46" s="124">
        <f t="shared" si="82"/>
        <v>81727.106778809539</v>
      </c>
      <c r="AD46" s="124">
        <f t="shared" si="82"/>
        <v>83361.648914385732</v>
      </c>
      <c r="AE46" s="124">
        <f t="shared" si="82"/>
        <v>85028.881892673453</v>
      </c>
      <c r="AF46" s="124">
        <f t="shared" si="82"/>
        <v>86729.459530526918</v>
      </c>
      <c r="AG46" s="124">
        <f t="shared" si="82"/>
        <v>88464.048721137457</v>
      </c>
      <c r="AH46" s="124">
        <f t="shared" si="82"/>
        <v>90233.329695560213</v>
      </c>
      <c r="AI46" s="124">
        <f t="shared" si="82"/>
        <v>92037.996289471412</v>
      </c>
      <c r="AJ46" s="124">
        <f t="shared" si="82"/>
        <v>93878.756215260844</v>
      </c>
      <c r="AK46" s="124">
        <f t="shared" si="82"/>
        <v>95756.331339566066</v>
      </c>
      <c r="AL46" s="124">
        <f t="shared" si="82"/>
        <v>97671.457966357382</v>
      </c>
      <c r="AM46" s="124">
        <f t="shared" si="82"/>
        <v>99624.88712568453</v>
      </c>
      <c r="AN46" s="124">
        <f t="shared" si="82"/>
        <v>101617.38486819822</v>
      </c>
      <c r="AO46" s="124">
        <f t="shared" si="82"/>
        <v>103649.73256556218</v>
      </c>
      <c r="AP46" s="124">
        <f t="shared" si="82"/>
        <v>105722.72721687343</v>
      </c>
      <c r="AQ46" s="124">
        <f t="shared" si="82"/>
        <v>107837.1817612109</v>
      </c>
      <c r="AR46" s="124">
        <f t="shared" si="82"/>
        <v>109993.92539643512</v>
      </c>
      <c r="AS46" s="124">
        <f t="shared" si="82"/>
        <v>112193.80390436383</v>
      </c>
      <c r="AT46" s="124">
        <f t="shared" si="82"/>
        <v>114437.67998245111</v>
      </c>
      <c r="AU46" s="124">
        <f t="shared" si="82"/>
        <v>116726.43358210013</v>
      </c>
      <c r="AV46" s="124">
        <f t="shared" si="82"/>
        <v>119060.96225374214</v>
      </c>
      <c r="AW46" s="124">
        <f t="shared" si="82"/>
        <v>121442.18149881698</v>
      </c>
      <c r="AY46" s="71"/>
      <c r="AZ46" s="71"/>
      <c r="BA46" s="71"/>
      <c r="BB46" s="71">
        <f t="shared" ref="BB46:BB47" si="83">BA46-I46</f>
        <v>-55000</v>
      </c>
    </row>
    <row r="47" spans="1:347" s="70" customFormat="1" ht="11.25" customHeight="1" x14ac:dyDescent="0.2">
      <c r="A47" s="126"/>
      <c r="B47" s="70" t="s">
        <v>229</v>
      </c>
      <c r="C47" s="70" t="s">
        <v>508</v>
      </c>
      <c r="D47" s="70" t="s">
        <v>509</v>
      </c>
      <c r="E47" s="482">
        <v>1</v>
      </c>
      <c r="G47" s="86" t="s">
        <v>429</v>
      </c>
      <c r="H47" s="123">
        <v>40185.449999999997</v>
      </c>
      <c r="I47" s="124">
        <v>41190.086249999993</v>
      </c>
      <c r="J47" s="131">
        <f t="shared" si="77"/>
        <v>42013.887974999991</v>
      </c>
      <c r="K47" s="131">
        <f t="shared" si="78"/>
        <v>42854.165734499991</v>
      </c>
      <c r="L47" s="131">
        <f t="shared" si="79"/>
        <v>43711.249049189995</v>
      </c>
      <c r="M47" s="131">
        <f t="shared" si="80"/>
        <v>44585.474030173798</v>
      </c>
      <c r="N47" s="124">
        <f t="shared" si="81"/>
        <v>45477.183510777279</v>
      </c>
      <c r="O47" s="124">
        <f t="shared" ref="O47:AW47" si="84">N47*INDEX(SalInfl,O$1)</f>
        <v>46386.727180992828</v>
      </c>
      <c r="P47" s="124">
        <f t="shared" si="84"/>
        <v>47314.461724612687</v>
      </c>
      <c r="Q47" s="124">
        <f t="shared" si="84"/>
        <v>48260.750959104938</v>
      </c>
      <c r="R47" s="124">
        <f t="shared" si="84"/>
        <v>49225.965978287037</v>
      </c>
      <c r="S47" s="124">
        <f t="shared" si="84"/>
        <v>50210.485297852778</v>
      </c>
      <c r="T47" s="124">
        <f t="shared" si="84"/>
        <v>51214.695003809837</v>
      </c>
      <c r="U47" s="124">
        <f t="shared" si="84"/>
        <v>52238.988903886035</v>
      </c>
      <c r="V47" s="124">
        <f t="shared" si="84"/>
        <v>53283.768681963753</v>
      </c>
      <c r="W47" s="124">
        <f t="shared" si="84"/>
        <v>54349.444055603031</v>
      </c>
      <c r="X47" s="124">
        <f t="shared" si="84"/>
        <v>55436.432936715093</v>
      </c>
      <c r="Y47" s="124">
        <f t="shared" si="84"/>
        <v>56545.161595449397</v>
      </c>
      <c r="Z47" s="124">
        <f t="shared" si="84"/>
        <v>57676.064827358387</v>
      </c>
      <c r="AA47" s="124">
        <f t="shared" si="84"/>
        <v>58829.586123905552</v>
      </c>
      <c r="AB47" s="124">
        <f t="shared" si="84"/>
        <v>60006.177846383667</v>
      </c>
      <c r="AC47" s="124">
        <f t="shared" si="84"/>
        <v>61206.301403311343</v>
      </c>
      <c r="AD47" s="124">
        <f t="shared" si="84"/>
        <v>62430.427431377568</v>
      </c>
      <c r="AE47" s="124">
        <f t="shared" si="84"/>
        <v>63679.035980005123</v>
      </c>
      <c r="AF47" s="124">
        <f t="shared" si="84"/>
        <v>64952.616699605227</v>
      </c>
      <c r="AG47" s="124">
        <f t="shared" si="84"/>
        <v>66251.66903359734</v>
      </c>
      <c r="AH47" s="124">
        <f t="shared" si="84"/>
        <v>67576.702414269283</v>
      </c>
      <c r="AI47" s="124">
        <f t="shared" si="84"/>
        <v>68928.236462554676</v>
      </c>
      <c r="AJ47" s="124">
        <f t="shared" si="84"/>
        <v>70306.801191805775</v>
      </c>
      <c r="AK47" s="124">
        <f t="shared" si="84"/>
        <v>71712.937215641898</v>
      </c>
      <c r="AL47" s="124">
        <f t="shared" si="84"/>
        <v>73147.195959954741</v>
      </c>
      <c r="AM47" s="124">
        <f t="shared" si="84"/>
        <v>74610.139879153838</v>
      </c>
      <c r="AN47" s="124">
        <f t="shared" si="84"/>
        <v>76102.342676736909</v>
      </c>
      <c r="AO47" s="124">
        <f t="shared" si="84"/>
        <v>77624.389530271656</v>
      </c>
      <c r="AP47" s="124">
        <f t="shared" si="84"/>
        <v>79176.877320877087</v>
      </c>
      <c r="AQ47" s="124">
        <f t="shared" si="84"/>
        <v>80760.414867294632</v>
      </c>
      <c r="AR47" s="124">
        <f t="shared" si="84"/>
        <v>82375.623164640521</v>
      </c>
      <c r="AS47" s="124">
        <f t="shared" si="84"/>
        <v>84023.135627933327</v>
      </c>
      <c r="AT47" s="124">
        <f t="shared" si="84"/>
        <v>85703.598340491997</v>
      </c>
      <c r="AU47" s="124">
        <f t="shared" si="84"/>
        <v>87417.670307301843</v>
      </c>
      <c r="AV47" s="124">
        <f t="shared" si="84"/>
        <v>89166.023713447881</v>
      </c>
      <c r="AW47" s="124">
        <f t="shared" si="84"/>
        <v>90949.344187716837</v>
      </c>
      <c r="AY47" s="71"/>
      <c r="AZ47" s="71"/>
      <c r="BA47" s="71"/>
      <c r="BB47" s="71">
        <f t="shared" si="83"/>
        <v>-41190.086249999993</v>
      </c>
    </row>
    <row r="48" spans="1:347" s="70" customFormat="1" ht="11.25" customHeight="1" x14ac:dyDescent="0.2">
      <c r="A48" s="126"/>
      <c r="B48" s="70" t="s">
        <v>229</v>
      </c>
      <c r="C48" s="70" t="s">
        <v>510</v>
      </c>
      <c r="D48" s="70" t="s">
        <v>511</v>
      </c>
      <c r="E48" s="482">
        <v>1</v>
      </c>
      <c r="G48" s="86" t="s">
        <v>429</v>
      </c>
      <c r="H48" s="123">
        <v>70000</v>
      </c>
      <c r="I48" s="124">
        <v>71750</v>
      </c>
      <c r="J48" s="131">
        <f t="shared" ref="J48:J52" si="85">I48*INDEX(SalInfl,J$1)</f>
        <v>73185</v>
      </c>
      <c r="K48" s="131">
        <f t="shared" ref="K48:K52" si="86">J48*INDEX(SalInfl,K$1)</f>
        <v>74648.7</v>
      </c>
      <c r="L48" s="131">
        <f t="shared" ref="L48:L52" si="87">K48*INDEX(SalInfl,L$1)</f>
        <v>76141.673999999999</v>
      </c>
      <c r="M48" s="131">
        <f t="shared" ref="M48:M52" si="88">L48*INDEX(SalInfl,M$1)</f>
        <v>77664.50748</v>
      </c>
      <c r="N48" s="124">
        <f t="shared" ref="N48:N52" si="89">M48*INDEX(SalInfl,N$1)</f>
        <v>79217.797629599998</v>
      </c>
      <c r="O48" s="124">
        <f t="shared" ref="O48:O52" si="90">N48*INDEX(SalInfl,O$1)</f>
        <v>80802.153582191997</v>
      </c>
      <c r="P48" s="124">
        <f t="shared" ref="P48:P52" si="91">O48*INDEX(SalInfl,P$1)</f>
        <v>82418.196653835839</v>
      </c>
      <c r="Q48" s="124">
        <f t="shared" ref="Q48:Q52" si="92">P48*INDEX(SalInfl,Q$1)</f>
        <v>84066.560586912557</v>
      </c>
      <c r="R48" s="124">
        <f t="shared" ref="R48:R52" si="93">Q48*INDEX(SalInfl,R$1)</f>
        <v>85747.891798650817</v>
      </c>
      <c r="S48" s="124">
        <f t="shared" ref="S48:S52" si="94">R48*INDEX(SalInfl,S$1)</f>
        <v>87462.849634623839</v>
      </c>
      <c r="T48" s="124">
        <f t="shared" ref="T48:T52" si="95">S48*INDEX(SalInfl,T$1)</f>
        <v>89212.106627316316</v>
      </c>
      <c r="U48" s="124">
        <f t="shared" ref="U48:U52" si="96">T48*INDEX(SalInfl,U$1)</f>
        <v>90996.348759862638</v>
      </c>
      <c r="V48" s="124">
        <f t="shared" ref="V48:V52" si="97">U48*INDEX(SalInfl,V$1)</f>
        <v>92816.275735059899</v>
      </c>
      <c r="W48" s="124">
        <f t="shared" ref="W48:W52" si="98">V48*INDEX(SalInfl,W$1)</f>
        <v>94672.601249761094</v>
      </c>
      <c r="X48" s="124">
        <f t="shared" ref="X48:X52" si="99">W48*INDEX(SalInfl,X$1)</f>
        <v>96566.053274756312</v>
      </c>
      <c r="Y48" s="124">
        <f t="shared" ref="Y48:Y52" si="100">X48*INDEX(SalInfl,Y$1)</f>
        <v>98497.374340251437</v>
      </c>
      <c r="Z48" s="124">
        <f t="shared" ref="Z48:Z52" si="101">Y48*INDEX(SalInfl,Z$1)</f>
        <v>100467.32182705647</v>
      </c>
      <c r="AA48" s="124">
        <f t="shared" ref="AA48:AA52" si="102">Z48*INDEX(SalInfl,AA$1)</f>
        <v>102476.6682635976</v>
      </c>
      <c r="AB48" s="124">
        <f t="shared" ref="AB48:AB52" si="103">AA48*INDEX(SalInfl,AB$1)</f>
        <v>104526.20162886956</v>
      </c>
      <c r="AC48" s="124">
        <f t="shared" ref="AC48:AC52" si="104">AB48*INDEX(SalInfl,AC$1)</f>
        <v>106616.72566144695</v>
      </c>
      <c r="AD48" s="124">
        <f t="shared" ref="AD48:AD52" si="105">AC48*INDEX(SalInfl,AD$1)</f>
        <v>108749.06017467589</v>
      </c>
      <c r="AE48" s="124">
        <f t="shared" ref="AE48:AE52" si="106">AD48*INDEX(SalInfl,AE$1)</f>
        <v>110924.04137816941</v>
      </c>
      <c r="AF48" s="124">
        <f t="shared" ref="AF48:AF52" si="107">AE48*INDEX(SalInfl,AF$1)</f>
        <v>113142.52220573279</v>
      </c>
      <c r="AG48" s="124">
        <f t="shared" ref="AG48:AG52" si="108">AF48*INDEX(SalInfl,AG$1)</f>
        <v>115405.37264984744</v>
      </c>
      <c r="AH48" s="124">
        <f t="shared" ref="AH48:AH52" si="109">AG48*INDEX(SalInfl,AH$1)</f>
        <v>117713.48010284439</v>
      </c>
      <c r="AI48" s="124">
        <f t="shared" ref="AI48:AI52" si="110">AH48*INDEX(SalInfl,AI$1)</f>
        <v>120067.74970490127</v>
      </c>
      <c r="AJ48" s="124">
        <f t="shared" ref="AJ48:AJ52" si="111">AI48*INDEX(SalInfl,AJ$1)</f>
        <v>122469.1046989993</v>
      </c>
      <c r="AK48" s="124">
        <f t="shared" ref="AK48:AK52" si="112">AJ48*INDEX(SalInfl,AK$1)</f>
        <v>124918.4867929793</v>
      </c>
      <c r="AL48" s="124">
        <f t="shared" ref="AL48:AL52" si="113">AK48*INDEX(SalInfl,AL$1)</f>
        <v>127416.85652883888</v>
      </c>
      <c r="AM48" s="124">
        <f t="shared" ref="AM48:AM52" si="114">AL48*INDEX(SalInfl,AM$1)</f>
        <v>129965.19365941566</v>
      </c>
      <c r="AN48" s="124">
        <f t="shared" ref="AN48:AN52" si="115">AM48*INDEX(SalInfl,AN$1)</f>
        <v>132564.49753260397</v>
      </c>
      <c r="AO48" s="124">
        <f t="shared" ref="AO48:AO52" si="116">AN48*INDEX(SalInfl,AO$1)</f>
        <v>135215.78748325605</v>
      </c>
      <c r="AP48" s="124">
        <f t="shared" ref="AP48:AP52" si="117">AO48*INDEX(SalInfl,AP$1)</f>
        <v>137920.10323292116</v>
      </c>
      <c r="AQ48" s="124">
        <f t="shared" ref="AQ48:AQ52" si="118">AP48*INDEX(SalInfl,AQ$1)</f>
        <v>140678.5052975796</v>
      </c>
      <c r="AR48" s="124">
        <f t="shared" ref="AR48:AR52" si="119">AQ48*INDEX(SalInfl,AR$1)</f>
        <v>143492.0754035312</v>
      </c>
      <c r="AS48" s="124">
        <f t="shared" ref="AS48:AS52" si="120">AR48*INDEX(SalInfl,AS$1)</f>
        <v>146361.91691160182</v>
      </c>
      <c r="AT48" s="124">
        <f t="shared" ref="AT48:AT52" si="121">AS48*INDEX(SalInfl,AT$1)</f>
        <v>149289.15524983386</v>
      </c>
      <c r="AU48" s="124">
        <f t="shared" ref="AU48:AU52" si="122">AT48*INDEX(SalInfl,AU$1)</f>
        <v>152274.93835483055</v>
      </c>
      <c r="AV48" s="124">
        <f t="shared" ref="AV48:AV52" si="123">AU48*INDEX(SalInfl,AV$1)</f>
        <v>155320.43712192716</v>
      </c>
      <c r="AW48" s="124">
        <f t="shared" ref="AW48:AW52" si="124">AV48*INDEX(SalInfl,AW$1)</f>
        <v>158426.84586436569</v>
      </c>
      <c r="AY48" s="71"/>
      <c r="AZ48" s="71"/>
      <c r="BA48" s="71"/>
      <c r="BB48" s="71"/>
    </row>
    <row r="49" spans="1:54" s="70" customFormat="1" ht="11.25" customHeight="1" x14ac:dyDescent="0.2">
      <c r="A49" s="126"/>
      <c r="B49" s="70" t="s">
        <v>229</v>
      </c>
      <c r="C49" s="70" t="s">
        <v>505</v>
      </c>
      <c r="D49" s="70" t="s">
        <v>512</v>
      </c>
      <c r="E49" s="482">
        <v>1</v>
      </c>
      <c r="G49" s="86" t="s">
        <v>429</v>
      </c>
      <c r="H49" s="123">
        <v>60255</v>
      </c>
      <c r="I49" s="488">
        <v>62500</v>
      </c>
      <c r="J49" s="131">
        <f t="shared" si="85"/>
        <v>63750</v>
      </c>
      <c r="K49" s="131">
        <f t="shared" si="86"/>
        <v>65025</v>
      </c>
      <c r="L49" s="131">
        <f t="shared" si="87"/>
        <v>66325.5</v>
      </c>
      <c r="M49" s="131">
        <f t="shared" si="88"/>
        <v>67652.009999999995</v>
      </c>
      <c r="N49" s="124">
        <f t="shared" si="89"/>
        <v>69005.050199999998</v>
      </c>
      <c r="O49" s="124">
        <f t="shared" si="90"/>
        <v>70385.151203999994</v>
      </c>
      <c r="P49" s="124">
        <f t="shared" si="91"/>
        <v>71792.854228079988</v>
      </c>
      <c r="Q49" s="124">
        <f t="shared" si="92"/>
        <v>73228.711312641593</v>
      </c>
      <c r="R49" s="124">
        <f t="shared" si="93"/>
        <v>74693.28553889443</v>
      </c>
      <c r="S49" s="124">
        <f t="shared" si="94"/>
        <v>76187.151249672315</v>
      </c>
      <c r="T49" s="124">
        <f t="shared" si="95"/>
        <v>77710.894274665756</v>
      </c>
      <c r="U49" s="124">
        <f t="shared" si="96"/>
        <v>79265.112160159071</v>
      </c>
      <c r="V49" s="124">
        <f t="shared" si="97"/>
        <v>80850.414403362258</v>
      </c>
      <c r="W49" s="124">
        <f t="shared" si="98"/>
        <v>82467.4226914295</v>
      </c>
      <c r="X49" s="124">
        <f t="shared" si="99"/>
        <v>84116.771145258084</v>
      </c>
      <c r="Y49" s="124">
        <f t="shared" si="100"/>
        <v>85799.106568163246</v>
      </c>
      <c r="Z49" s="124">
        <f t="shared" si="101"/>
        <v>87515.088699526517</v>
      </c>
      <c r="AA49" s="124">
        <f t="shared" si="102"/>
        <v>89265.390473517051</v>
      </c>
      <c r="AB49" s="124">
        <f t="shared" si="103"/>
        <v>91050.698282987389</v>
      </c>
      <c r="AC49" s="124">
        <f t="shared" si="104"/>
        <v>92871.712248647134</v>
      </c>
      <c r="AD49" s="124">
        <f t="shared" si="105"/>
        <v>94729.146493620079</v>
      </c>
      <c r="AE49" s="124">
        <f t="shared" si="106"/>
        <v>96623.729423492478</v>
      </c>
      <c r="AF49" s="124">
        <f t="shared" si="107"/>
        <v>98556.204011962327</v>
      </c>
      <c r="AG49" s="124">
        <f t="shared" si="108"/>
        <v>100527.32809220157</v>
      </c>
      <c r="AH49" s="124">
        <f t="shared" si="109"/>
        <v>102537.8746540456</v>
      </c>
      <c r="AI49" s="124">
        <f t="shared" si="110"/>
        <v>104588.63214712653</v>
      </c>
      <c r="AJ49" s="124">
        <f t="shared" si="111"/>
        <v>106680.40479006906</v>
      </c>
      <c r="AK49" s="124">
        <f t="shared" si="112"/>
        <v>108814.01288587044</v>
      </c>
      <c r="AL49" s="124">
        <f t="shared" si="113"/>
        <v>110990.29314358786</v>
      </c>
      <c r="AM49" s="124">
        <f t="shared" si="114"/>
        <v>113210.09900645961</v>
      </c>
      <c r="AN49" s="124">
        <f t="shared" si="115"/>
        <v>115474.3009865888</v>
      </c>
      <c r="AO49" s="124">
        <f t="shared" si="116"/>
        <v>117783.78700632058</v>
      </c>
      <c r="AP49" s="124">
        <f t="shared" si="117"/>
        <v>120139.462746447</v>
      </c>
      <c r="AQ49" s="124">
        <f t="shared" si="118"/>
        <v>122542.25200137593</v>
      </c>
      <c r="AR49" s="124">
        <f t="shared" si="119"/>
        <v>124993.09704140345</v>
      </c>
      <c r="AS49" s="124">
        <f t="shared" si="120"/>
        <v>127492.95898223152</v>
      </c>
      <c r="AT49" s="124">
        <f t="shared" si="121"/>
        <v>130042.81816187614</v>
      </c>
      <c r="AU49" s="124">
        <f t="shared" si="122"/>
        <v>132643.67452511366</v>
      </c>
      <c r="AV49" s="124">
        <f t="shared" si="123"/>
        <v>135296.54801561593</v>
      </c>
      <c r="AW49" s="124">
        <f t="shared" si="124"/>
        <v>138002.47897592824</v>
      </c>
      <c r="AY49" s="71"/>
      <c r="AZ49" s="71"/>
      <c r="BA49" s="71"/>
      <c r="BB49" s="71"/>
    </row>
    <row r="50" spans="1:54" s="70" customFormat="1" ht="11.25" customHeight="1" x14ac:dyDescent="0.2">
      <c r="A50" s="126"/>
      <c r="B50" s="70" t="s">
        <v>229</v>
      </c>
      <c r="C50" s="70" t="s">
        <v>510</v>
      </c>
      <c r="D50" s="70" t="s">
        <v>513</v>
      </c>
      <c r="E50" s="482">
        <v>1</v>
      </c>
      <c r="G50" s="86" t="s">
        <v>429</v>
      </c>
      <c r="H50" s="123">
        <v>70040</v>
      </c>
      <c r="I50" s="124">
        <v>71791</v>
      </c>
      <c r="J50" s="131">
        <f t="shared" si="85"/>
        <v>73226.820000000007</v>
      </c>
      <c r="K50" s="131">
        <f t="shared" si="86"/>
        <v>74691.356400000004</v>
      </c>
      <c r="L50" s="131">
        <f t="shared" si="87"/>
        <v>76185.183528000009</v>
      </c>
      <c r="M50" s="131">
        <f t="shared" si="88"/>
        <v>77708.887198560013</v>
      </c>
      <c r="N50" s="124">
        <f t="shared" si="89"/>
        <v>79263.064942531215</v>
      </c>
      <c r="O50" s="124">
        <f t="shared" si="90"/>
        <v>80848.326241381845</v>
      </c>
      <c r="P50" s="124">
        <f t="shared" si="91"/>
        <v>82465.292766209488</v>
      </c>
      <c r="Q50" s="124">
        <f t="shared" si="92"/>
        <v>84114.598621533674</v>
      </c>
      <c r="R50" s="124">
        <f t="shared" si="93"/>
        <v>85796.890593964345</v>
      </c>
      <c r="S50" s="124">
        <f t="shared" si="94"/>
        <v>87512.82840584364</v>
      </c>
      <c r="T50" s="124">
        <f t="shared" si="95"/>
        <v>89263.084973960518</v>
      </c>
      <c r="U50" s="124">
        <f t="shared" si="96"/>
        <v>91048.346673439737</v>
      </c>
      <c r="V50" s="124">
        <f t="shared" si="97"/>
        <v>92869.31360690853</v>
      </c>
      <c r="W50" s="124">
        <f t="shared" si="98"/>
        <v>94726.699879046704</v>
      </c>
      <c r="X50" s="124">
        <f t="shared" si="99"/>
        <v>96621.233876627637</v>
      </c>
      <c r="Y50" s="124">
        <f t="shared" si="100"/>
        <v>98553.658554160196</v>
      </c>
      <c r="Z50" s="124">
        <f t="shared" si="101"/>
        <v>100524.7317252434</v>
      </c>
      <c r="AA50" s="124">
        <f t="shared" si="102"/>
        <v>102535.22635974827</v>
      </c>
      <c r="AB50" s="124">
        <f t="shared" si="103"/>
        <v>104585.93088694323</v>
      </c>
      <c r="AC50" s="124">
        <f t="shared" si="104"/>
        <v>106677.64950468209</v>
      </c>
      <c r="AD50" s="124">
        <f t="shared" si="105"/>
        <v>108811.20249477573</v>
      </c>
      <c r="AE50" s="124">
        <f t="shared" si="106"/>
        <v>110987.42654467125</v>
      </c>
      <c r="AF50" s="124">
        <f t="shared" si="107"/>
        <v>113207.17507556468</v>
      </c>
      <c r="AG50" s="124">
        <f t="shared" si="108"/>
        <v>115471.31857707597</v>
      </c>
      <c r="AH50" s="124">
        <f t="shared" si="109"/>
        <v>117780.74494861749</v>
      </c>
      <c r="AI50" s="124">
        <f t="shared" si="110"/>
        <v>120136.35984758985</v>
      </c>
      <c r="AJ50" s="124">
        <f t="shared" si="111"/>
        <v>122539.08704454165</v>
      </c>
      <c r="AK50" s="124">
        <f t="shared" si="112"/>
        <v>124989.86878543248</v>
      </c>
      <c r="AL50" s="124">
        <f t="shared" si="113"/>
        <v>127489.66616114114</v>
      </c>
      <c r="AM50" s="124">
        <f t="shared" si="114"/>
        <v>130039.45948436396</v>
      </c>
      <c r="AN50" s="124">
        <f t="shared" si="115"/>
        <v>132640.24867405125</v>
      </c>
      <c r="AO50" s="124">
        <f t="shared" si="116"/>
        <v>135293.05364753227</v>
      </c>
      <c r="AP50" s="124">
        <f t="shared" si="117"/>
        <v>137998.91472048292</v>
      </c>
      <c r="AQ50" s="124">
        <f t="shared" si="118"/>
        <v>140758.89301489259</v>
      </c>
      <c r="AR50" s="124">
        <f t="shared" si="119"/>
        <v>143574.07087519043</v>
      </c>
      <c r="AS50" s="124">
        <f t="shared" si="120"/>
        <v>146445.55229269425</v>
      </c>
      <c r="AT50" s="124">
        <f t="shared" si="121"/>
        <v>149374.46333854814</v>
      </c>
      <c r="AU50" s="124">
        <f t="shared" si="122"/>
        <v>152361.95260531912</v>
      </c>
      <c r="AV50" s="124">
        <f t="shared" si="123"/>
        <v>155409.19165742552</v>
      </c>
      <c r="AW50" s="124">
        <f t="shared" si="124"/>
        <v>158517.37549057402</v>
      </c>
      <c r="AY50" s="71"/>
      <c r="AZ50" s="71"/>
      <c r="BA50" s="71"/>
      <c r="BB50" s="71"/>
    </row>
    <row r="51" spans="1:54" s="70" customFormat="1" ht="11.25" customHeight="1" x14ac:dyDescent="0.2">
      <c r="A51" s="126"/>
      <c r="B51" s="70" t="s">
        <v>229</v>
      </c>
      <c r="C51" s="70" t="s">
        <v>505</v>
      </c>
      <c r="D51" s="70" t="s">
        <v>514</v>
      </c>
      <c r="E51" s="482">
        <v>1</v>
      </c>
      <c r="G51" s="86" t="s">
        <v>433</v>
      </c>
      <c r="H51" s="123">
        <v>66500</v>
      </c>
      <c r="I51" s="124">
        <v>68162.5</v>
      </c>
      <c r="J51" s="131">
        <f t="shared" si="85"/>
        <v>69525.75</v>
      </c>
      <c r="K51" s="131">
        <f t="shared" si="86"/>
        <v>70916.264999999999</v>
      </c>
      <c r="L51" s="131">
        <f t="shared" si="87"/>
        <v>72334.590299999996</v>
      </c>
      <c r="M51" s="131">
        <f t="shared" si="88"/>
        <v>73781.282105999999</v>
      </c>
      <c r="N51" s="124">
        <f t="shared" si="89"/>
        <v>75256.907748119993</v>
      </c>
      <c r="O51" s="124">
        <f t="shared" si="90"/>
        <v>76762.045903082399</v>
      </c>
      <c r="P51" s="124">
        <f t="shared" si="91"/>
        <v>78297.286821144051</v>
      </c>
      <c r="Q51" s="124">
        <f t="shared" si="92"/>
        <v>79863.232557566938</v>
      </c>
      <c r="R51" s="124">
        <f t="shared" si="93"/>
        <v>81460.497208718283</v>
      </c>
      <c r="S51" s="124">
        <f t="shared" si="94"/>
        <v>83089.707152892646</v>
      </c>
      <c r="T51" s="124">
        <f t="shared" si="95"/>
        <v>84751.501295950497</v>
      </c>
      <c r="U51" s="124">
        <f t="shared" si="96"/>
        <v>86446.531321869508</v>
      </c>
      <c r="V51" s="124">
        <f t="shared" si="97"/>
        <v>88175.461948306896</v>
      </c>
      <c r="W51" s="124">
        <f t="shared" si="98"/>
        <v>89938.97118727304</v>
      </c>
      <c r="X51" s="124">
        <f t="shared" si="99"/>
        <v>91737.750611018506</v>
      </c>
      <c r="Y51" s="124">
        <f t="shared" si="100"/>
        <v>93572.505623238874</v>
      </c>
      <c r="Z51" s="124">
        <f t="shared" si="101"/>
        <v>95443.955735703654</v>
      </c>
      <c r="AA51" s="124">
        <f t="shared" si="102"/>
        <v>97352.834850417727</v>
      </c>
      <c r="AB51" s="124">
        <f t="shared" si="103"/>
        <v>99299.891547426087</v>
      </c>
      <c r="AC51" s="124">
        <f t="shared" si="104"/>
        <v>101285.88937837462</v>
      </c>
      <c r="AD51" s="124">
        <f t="shared" si="105"/>
        <v>103311.60716594211</v>
      </c>
      <c r="AE51" s="124">
        <f t="shared" si="106"/>
        <v>105377.83930926096</v>
      </c>
      <c r="AF51" s="124">
        <f t="shared" si="107"/>
        <v>107485.39609544618</v>
      </c>
      <c r="AG51" s="124">
        <f t="shared" si="108"/>
        <v>109635.1040173551</v>
      </c>
      <c r="AH51" s="124">
        <f t="shared" si="109"/>
        <v>111827.80609770221</v>
      </c>
      <c r="AI51" s="124">
        <f t="shared" si="110"/>
        <v>114064.36221965625</v>
      </c>
      <c r="AJ51" s="124">
        <f t="shared" si="111"/>
        <v>116345.64946404938</v>
      </c>
      <c r="AK51" s="124">
        <f t="shared" si="112"/>
        <v>118672.56245333036</v>
      </c>
      <c r="AL51" s="124">
        <f t="shared" si="113"/>
        <v>121046.01370239697</v>
      </c>
      <c r="AM51" s="124">
        <f t="shared" si="114"/>
        <v>123466.93397644491</v>
      </c>
      <c r="AN51" s="124">
        <f t="shared" si="115"/>
        <v>125936.27265597381</v>
      </c>
      <c r="AO51" s="124">
        <f t="shared" si="116"/>
        <v>128454.99810909329</v>
      </c>
      <c r="AP51" s="124">
        <f t="shared" si="117"/>
        <v>131024.09807127515</v>
      </c>
      <c r="AQ51" s="124">
        <f t="shared" si="118"/>
        <v>133644.58003270064</v>
      </c>
      <c r="AR51" s="124">
        <f t="shared" si="119"/>
        <v>136317.47163335467</v>
      </c>
      <c r="AS51" s="124">
        <f t="shared" si="120"/>
        <v>139043.82106602177</v>
      </c>
      <c r="AT51" s="124">
        <f t="shared" si="121"/>
        <v>141824.6974873422</v>
      </c>
      <c r="AU51" s="124">
        <f t="shared" si="122"/>
        <v>144661.19143708906</v>
      </c>
      <c r="AV51" s="124">
        <f t="shared" si="123"/>
        <v>147554.41526583084</v>
      </c>
      <c r="AW51" s="124">
        <f t="shared" si="124"/>
        <v>150505.50357114748</v>
      </c>
      <c r="AY51" s="71"/>
      <c r="AZ51" s="71"/>
      <c r="BA51" s="71"/>
      <c r="BB51" s="71"/>
    </row>
    <row r="52" spans="1:54" s="70" customFormat="1" ht="11.25" customHeight="1" x14ac:dyDescent="0.2">
      <c r="A52" s="126"/>
      <c r="B52" s="70" t="s">
        <v>229</v>
      </c>
      <c r="C52" s="70" t="s">
        <v>505</v>
      </c>
      <c r="D52" s="70" t="s">
        <v>515</v>
      </c>
      <c r="E52" s="482">
        <v>1</v>
      </c>
      <c r="G52" s="86" t="s">
        <v>433</v>
      </c>
      <c r="H52" s="123">
        <v>56650</v>
      </c>
      <c r="I52" s="124">
        <v>58066.249999999993</v>
      </c>
      <c r="J52" s="131">
        <f t="shared" si="85"/>
        <v>59227.574999999997</v>
      </c>
      <c r="K52" s="131">
        <f t="shared" si="86"/>
        <v>60412.126499999998</v>
      </c>
      <c r="L52" s="131">
        <f t="shared" si="87"/>
        <v>61620.369030000002</v>
      </c>
      <c r="M52" s="131">
        <f t="shared" si="88"/>
        <v>62852.776410600003</v>
      </c>
      <c r="N52" s="124">
        <f t="shared" si="89"/>
        <v>64109.831938812007</v>
      </c>
      <c r="O52" s="124">
        <f t="shared" si="90"/>
        <v>65392.028577588251</v>
      </c>
      <c r="P52" s="124">
        <f t="shared" si="91"/>
        <v>66699.869149140024</v>
      </c>
      <c r="Q52" s="124">
        <f t="shared" si="92"/>
        <v>68033.866532122833</v>
      </c>
      <c r="R52" s="124">
        <f t="shared" si="93"/>
        <v>69394.543862765291</v>
      </c>
      <c r="S52" s="124">
        <f t="shared" si="94"/>
        <v>70782.434740020602</v>
      </c>
      <c r="T52" s="124">
        <f t="shared" si="95"/>
        <v>72198.083434821019</v>
      </c>
      <c r="U52" s="124">
        <f t="shared" si="96"/>
        <v>73642.045103517434</v>
      </c>
      <c r="V52" s="124">
        <f t="shared" si="97"/>
        <v>75114.886005587789</v>
      </c>
      <c r="W52" s="124">
        <f t="shared" si="98"/>
        <v>76617.18372569955</v>
      </c>
      <c r="X52" s="124">
        <f t="shared" si="99"/>
        <v>78149.527400213541</v>
      </c>
      <c r="Y52" s="124">
        <f t="shared" si="100"/>
        <v>79712.517948217806</v>
      </c>
      <c r="Z52" s="124">
        <f t="shared" si="101"/>
        <v>81306.768307182167</v>
      </c>
      <c r="AA52" s="124">
        <f t="shared" si="102"/>
        <v>82932.903673325811</v>
      </c>
      <c r="AB52" s="124">
        <f t="shared" si="103"/>
        <v>84591.561746792329</v>
      </c>
      <c r="AC52" s="124">
        <f t="shared" si="104"/>
        <v>86283.392981728175</v>
      </c>
      <c r="AD52" s="124">
        <f t="shared" si="105"/>
        <v>88009.060841362734</v>
      </c>
      <c r="AE52" s="124">
        <f t="shared" si="106"/>
        <v>89769.242058189993</v>
      </c>
      <c r="AF52" s="124">
        <f t="shared" si="107"/>
        <v>91564.626899353796</v>
      </c>
      <c r="AG52" s="124">
        <f t="shared" si="108"/>
        <v>93395.919437340868</v>
      </c>
      <c r="AH52" s="124">
        <f t="shared" si="109"/>
        <v>95263.837826087693</v>
      </c>
      <c r="AI52" s="124">
        <f t="shared" si="110"/>
        <v>97169.114582609443</v>
      </c>
      <c r="AJ52" s="124">
        <f t="shared" si="111"/>
        <v>99112.496874261633</v>
      </c>
      <c r="AK52" s="124">
        <f t="shared" si="112"/>
        <v>101094.74681174687</v>
      </c>
      <c r="AL52" s="124">
        <f t="shared" si="113"/>
        <v>103116.6417479818</v>
      </c>
      <c r="AM52" s="124">
        <f t="shared" si="114"/>
        <v>105178.97458294145</v>
      </c>
      <c r="AN52" s="124">
        <f t="shared" si="115"/>
        <v>107282.55407460028</v>
      </c>
      <c r="AO52" s="124">
        <f t="shared" si="116"/>
        <v>109428.20515609228</v>
      </c>
      <c r="AP52" s="124">
        <f t="shared" si="117"/>
        <v>111616.76925921414</v>
      </c>
      <c r="AQ52" s="124">
        <f t="shared" si="118"/>
        <v>113849.10464439842</v>
      </c>
      <c r="AR52" s="124">
        <f t="shared" si="119"/>
        <v>116126.08673728639</v>
      </c>
      <c r="AS52" s="124">
        <f t="shared" si="120"/>
        <v>118448.60847203212</v>
      </c>
      <c r="AT52" s="124">
        <f t="shared" si="121"/>
        <v>120817.58064147277</v>
      </c>
      <c r="AU52" s="124">
        <f t="shared" si="122"/>
        <v>123233.93225430223</v>
      </c>
      <c r="AV52" s="124">
        <f t="shared" si="123"/>
        <v>125698.61089938828</v>
      </c>
      <c r="AW52" s="124">
        <f t="shared" si="124"/>
        <v>128212.58311737605</v>
      </c>
      <c r="AY52" s="71"/>
      <c r="AZ52" s="71"/>
      <c r="BA52" s="71"/>
      <c r="BB52" s="71"/>
    </row>
    <row r="53" spans="1:54" s="70" customFormat="1" ht="11.25" customHeight="1" x14ac:dyDescent="0.2">
      <c r="A53" s="126"/>
      <c r="B53" s="70" t="s">
        <v>229</v>
      </c>
      <c r="C53" s="70" t="s">
        <v>516</v>
      </c>
      <c r="D53" s="70" t="s">
        <v>517</v>
      </c>
      <c r="E53" s="482">
        <v>1</v>
      </c>
      <c r="G53" s="86" t="s">
        <v>432</v>
      </c>
      <c r="H53" s="123">
        <v>65000</v>
      </c>
      <c r="I53" s="124">
        <v>66625</v>
      </c>
      <c r="J53" s="131">
        <f t="shared" ref="J53" si="125">I53*INDEX(SalInfl,J$1)</f>
        <v>67957.5</v>
      </c>
      <c r="K53" s="131">
        <f t="shared" ref="K53" si="126">J53*INDEX(SalInfl,K$1)</f>
        <v>69316.649999999994</v>
      </c>
      <c r="L53" s="131">
        <f t="shared" ref="L53" si="127">K53*INDEX(SalInfl,L$1)</f>
        <v>70702.982999999993</v>
      </c>
      <c r="M53" s="131">
        <f t="shared" ref="M53" si="128">L53*INDEX(SalInfl,M$1)</f>
        <v>72117.042659999992</v>
      </c>
      <c r="N53" s="124">
        <f t="shared" ref="N53" si="129">M53*INDEX(SalInfl,N$1)</f>
        <v>73559.383513199995</v>
      </c>
      <c r="O53" s="124">
        <f t="shared" ref="O53" si="130">N53*INDEX(SalInfl,O$1)</f>
        <v>75030.571183463995</v>
      </c>
      <c r="P53" s="124">
        <f t="shared" ref="P53" si="131">O53*INDEX(SalInfl,P$1)</f>
        <v>76531.182607133276</v>
      </c>
      <c r="Q53" s="124">
        <f t="shared" ref="Q53" si="132">P53*INDEX(SalInfl,Q$1)</f>
        <v>78061.806259275938</v>
      </c>
      <c r="R53" s="124">
        <f t="shared" ref="R53" si="133">Q53*INDEX(SalInfl,R$1)</f>
        <v>79623.042384461456</v>
      </c>
      <c r="S53" s="124">
        <f t="shared" ref="S53" si="134">R53*INDEX(SalInfl,S$1)</f>
        <v>81215.503232150688</v>
      </c>
      <c r="T53" s="124">
        <f t="shared" ref="T53" si="135">S53*INDEX(SalInfl,T$1)</f>
        <v>82839.813296793698</v>
      </c>
      <c r="U53" s="124">
        <f t="shared" ref="U53" si="136">T53*INDEX(SalInfl,U$1)</f>
        <v>84496.609562729573</v>
      </c>
      <c r="V53" s="124">
        <f t="shared" ref="V53" si="137">U53*INDEX(SalInfl,V$1)</f>
        <v>86186.541753984173</v>
      </c>
      <c r="W53" s="124">
        <f t="shared" ref="W53" si="138">V53*INDEX(SalInfl,W$1)</f>
        <v>87910.272589063854</v>
      </c>
      <c r="X53" s="124">
        <f t="shared" ref="X53" si="139">W53*INDEX(SalInfl,X$1)</f>
        <v>89668.478040845133</v>
      </c>
      <c r="Y53" s="124">
        <f t="shared" ref="Y53" si="140">X53*INDEX(SalInfl,Y$1)</f>
        <v>91461.847601662041</v>
      </c>
      <c r="Z53" s="124">
        <f t="shared" ref="Z53" si="141">Y53*INDEX(SalInfl,Z$1)</f>
        <v>93291.084553695284</v>
      </c>
      <c r="AA53" s="124">
        <f t="shared" ref="AA53" si="142">Z53*INDEX(SalInfl,AA$1)</f>
        <v>95156.906244769198</v>
      </c>
      <c r="AB53" s="124">
        <f t="shared" ref="AB53" si="143">AA53*INDEX(SalInfl,AB$1)</f>
        <v>97060.044369664582</v>
      </c>
      <c r="AC53" s="124">
        <f t="shared" ref="AC53" si="144">AB53*INDEX(SalInfl,AC$1)</f>
        <v>99001.245257057875</v>
      </c>
      <c r="AD53" s="124">
        <f t="shared" ref="AD53" si="145">AC53*INDEX(SalInfl,AD$1)</f>
        <v>100981.27016219904</v>
      </c>
      <c r="AE53" s="124">
        <f t="shared" ref="AE53" si="146">AD53*INDEX(SalInfl,AE$1)</f>
        <v>103000.89556544302</v>
      </c>
      <c r="AF53" s="124">
        <f t="shared" ref="AF53" si="147">AE53*INDEX(SalInfl,AF$1)</f>
        <v>105060.91347675188</v>
      </c>
      <c r="AG53" s="124">
        <f t="shared" ref="AG53" si="148">AF53*INDEX(SalInfl,AG$1)</f>
        <v>107162.13174628692</v>
      </c>
      <c r="AH53" s="124">
        <f t="shared" ref="AH53" si="149">AG53*INDEX(SalInfl,AH$1)</f>
        <v>109305.37438121266</v>
      </c>
      <c r="AI53" s="124">
        <f t="shared" ref="AI53" si="150">AH53*INDEX(SalInfl,AI$1)</f>
        <v>111491.48186883691</v>
      </c>
      <c r="AJ53" s="124">
        <f t="shared" ref="AJ53" si="151">AI53*INDEX(SalInfl,AJ$1)</f>
        <v>113721.31150621365</v>
      </c>
      <c r="AK53" s="124">
        <f t="shared" ref="AK53" si="152">AJ53*INDEX(SalInfl,AK$1)</f>
        <v>115995.73773633792</v>
      </c>
      <c r="AL53" s="124">
        <f t="shared" ref="AL53" si="153">AK53*INDEX(SalInfl,AL$1)</f>
        <v>118315.65249106468</v>
      </c>
      <c r="AM53" s="124">
        <f t="shared" ref="AM53" si="154">AL53*INDEX(SalInfl,AM$1)</f>
        <v>120681.96554088598</v>
      </c>
      <c r="AN53" s="124">
        <f t="shared" ref="AN53" si="155">AM53*INDEX(SalInfl,AN$1)</f>
        <v>123095.60485170371</v>
      </c>
      <c r="AO53" s="124">
        <f t="shared" ref="AO53" si="156">AN53*INDEX(SalInfl,AO$1)</f>
        <v>125557.51694873779</v>
      </c>
      <c r="AP53" s="124">
        <f t="shared" ref="AP53" si="157">AO53*INDEX(SalInfl,AP$1)</f>
        <v>128068.66728771254</v>
      </c>
      <c r="AQ53" s="124">
        <f t="shared" ref="AQ53" si="158">AP53*INDEX(SalInfl,AQ$1)</f>
        <v>130630.04063346679</v>
      </c>
      <c r="AR53" s="124">
        <f t="shared" ref="AR53" si="159">AQ53*INDEX(SalInfl,AR$1)</f>
        <v>133242.64144613614</v>
      </c>
      <c r="AS53" s="124">
        <f t="shared" ref="AS53" si="160">AR53*INDEX(SalInfl,AS$1)</f>
        <v>135907.49427505888</v>
      </c>
      <c r="AT53" s="124">
        <f t="shared" ref="AT53" si="161">AS53*INDEX(SalInfl,AT$1)</f>
        <v>138625.64416056007</v>
      </c>
      <c r="AU53" s="124">
        <f t="shared" ref="AU53" si="162">AT53*INDEX(SalInfl,AU$1)</f>
        <v>141398.15704377127</v>
      </c>
      <c r="AV53" s="124">
        <f t="shared" ref="AV53" si="163">AU53*INDEX(SalInfl,AV$1)</f>
        <v>144226.12018464669</v>
      </c>
      <c r="AW53" s="124">
        <f t="shared" ref="AW53" si="164">AV53*INDEX(SalInfl,AW$1)</f>
        <v>147110.64258833963</v>
      </c>
      <c r="AY53" s="71"/>
      <c r="AZ53" s="71"/>
      <c r="BA53" s="71"/>
      <c r="BB53" s="71"/>
    </row>
    <row r="54" spans="1:54" s="70" customFormat="1" ht="11.25" customHeight="1" x14ac:dyDescent="0.2">
      <c r="A54" s="126"/>
      <c r="B54" s="87" t="s">
        <v>260</v>
      </c>
      <c r="C54" s="87"/>
      <c r="D54" s="87"/>
      <c r="E54" s="483"/>
      <c r="F54" s="87"/>
      <c r="G54" s="91"/>
      <c r="H54" s="459"/>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row>
    <row r="55" spans="1:54" s="70" customFormat="1" ht="11.25" customHeight="1" x14ac:dyDescent="0.2">
      <c r="A55" s="126"/>
      <c r="B55" s="461" t="s">
        <v>261</v>
      </c>
      <c r="C55" s="461"/>
      <c r="D55" s="461"/>
      <c r="E55" s="484"/>
      <c r="F55" s="461"/>
      <c r="G55" s="462"/>
      <c r="H55" s="463">
        <f t="shared" ref="H55:AW55" si="165">SUMIF(H43:H54, "&gt;0",$E43:$E54)</f>
        <v>9</v>
      </c>
      <c r="I55" s="464">
        <f t="shared" si="165"/>
        <v>9</v>
      </c>
      <c r="J55" s="464">
        <f t="shared" si="165"/>
        <v>9</v>
      </c>
      <c r="K55" s="464">
        <f t="shared" si="165"/>
        <v>9</v>
      </c>
      <c r="L55" s="464">
        <f t="shared" si="165"/>
        <v>9</v>
      </c>
      <c r="M55" s="464">
        <f t="shared" si="165"/>
        <v>9</v>
      </c>
      <c r="N55" s="464">
        <f t="shared" si="165"/>
        <v>9</v>
      </c>
      <c r="O55" s="464">
        <f t="shared" si="165"/>
        <v>9</v>
      </c>
      <c r="P55" s="464">
        <f t="shared" si="165"/>
        <v>9</v>
      </c>
      <c r="Q55" s="464">
        <f t="shared" si="165"/>
        <v>9</v>
      </c>
      <c r="R55" s="464">
        <f t="shared" si="165"/>
        <v>9</v>
      </c>
      <c r="S55" s="464">
        <f t="shared" si="165"/>
        <v>9</v>
      </c>
      <c r="T55" s="464">
        <f t="shared" si="165"/>
        <v>9</v>
      </c>
      <c r="U55" s="464">
        <f t="shared" si="165"/>
        <v>9</v>
      </c>
      <c r="V55" s="464">
        <f t="shared" si="165"/>
        <v>9</v>
      </c>
      <c r="W55" s="464">
        <f t="shared" si="165"/>
        <v>9</v>
      </c>
      <c r="X55" s="464">
        <f t="shared" si="165"/>
        <v>9</v>
      </c>
      <c r="Y55" s="464">
        <f t="shared" si="165"/>
        <v>9</v>
      </c>
      <c r="Z55" s="464">
        <f t="shared" si="165"/>
        <v>9</v>
      </c>
      <c r="AA55" s="464">
        <f t="shared" si="165"/>
        <v>9</v>
      </c>
      <c r="AB55" s="464">
        <f t="shared" si="165"/>
        <v>9</v>
      </c>
      <c r="AC55" s="464">
        <f t="shared" si="165"/>
        <v>9</v>
      </c>
      <c r="AD55" s="464">
        <f t="shared" si="165"/>
        <v>9</v>
      </c>
      <c r="AE55" s="464">
        <f t="shared" si="165"/>
        <v>9</v>
      </c>
      <c r="AF55" s="464">
        <f t="shared" si="165"/>
        <v>9</v>
      </c>
      <c r="AG55" s="464">
        <f t="shared" si="165"/>
        <v>9</v>
      </c>
      <c r="AH55" s="464">
        <f t="shared" si="165"/>
        <v>9</v>
      </c>
      <c r="AI55" s="464">
        <f t="shared" si="165"/>
        <v>9</v>
      </c>
      <c r="AJ55" s="464">
        <f t="shared" si="165"/>
        <v>9</v>
      </c>
      <c r="AK55" s="464">
        <f t="shared" si="165"/>
        <v>9</v>
      </c>
      <c r="AL55" s="464">
        <f t="shared" si="165"/>
        <v>9</v>
      </c>
      <c r="AM55" s="464">
        <f t="shared" si="165"/>
        <v>9</v>
      </c>
      <c r="AN55" s="464">
        <f t="shared" si="165"/>
        <v>9</v>
      </c>
      <c r="AO55" s="464">
        <f t="shared" si="165"/>
        <v>9</v>
      </c>
      <c r="AP55" s="464">
        <f t="shared" si="165"/>
        <v>9</v>
      </c>
      <c r="AQ55" s="464">
        <f t="shared" si="165"/>
        <v>9</v>
      </c>
      <c r="AR55" s="464">
        <f t="shared" si="165"/>
        <v>9</v>
      </c>
      <c r="AS55" s="464">
        <f t="shared" si="165"/>
        <v>9</v>
      </c>
      <c r="AT55" s="464">
        <f t="shared" si="165"/>
        <v>9</v>
      </c>
      <c r="AU55" s="464">
        <f t="shared" si="165"/>
        <v>9</v>
      </c>
      <c r="AV55" s="464">
        <f t="shared" si="165"/>
        <v>9</v>
      </c>
      <c r="AW55" s="464">
        <f t="shared" si="165"/>
        <v>9</v>
      </c>
    </row>
    <row r="56" spans="1:54" s="70" customFormat="1" ht="11.25" customHeight="1" x14ac:dyDescent="0.2">
      <c r="A56" s="126"/>
      <c r="B56" s="87" t="s">
        <v>263</v>
      </c>
      <c r="C56" s="87"/>
      <c r="D56" s="87"/>
      <c r="E56" s="483"/>
      <c r="F56" s="87"/>
      <c r="G56" s="91"/>
      <c r="H56" s="465">
        <f t="shared" ref="H56:AW56" si="166">IF(H55=0, "N/A", H7/H55)</f>
        <v>20.487777777777776</v>
      </c>
      <c r="I56" s="370">
        <f t="shared" si="166"/>
        <v>20.393333333333334</v>
      </c>
      <c r="J56" s="370">
        <f t="shared" si="166"/>
        <v>20.393333333333334</v>
      </c>
      <c r="K56" s="370">
        <f t="shared" si="166"/>
        <v>20.393333333333331</v>
      </c>
      <c r="L56" s="370">
        <f t="shared" si="166"/>
        <v>20.393333333333331</v>
      </c>
      <c r="M56" s="370">
        <f t="shared" si="166"/>
        <v>20.393333333333331</v>
      </c>
      <c r="N56" s="370">
        <f t="shared" si="166"/>
        <v>15.586666666666666</v>
      </c>
      <c r="O56" s="370">
        <f t="shared" si="166"/>
        <v>15.586666666666666</v>
      </c>
      <c r="P56" s="370">
        <f t="shared" si="166"/>
        <v>15.586666666666666</v>
      </c>
      <c r="Q56" s="370">
        <f t="shared" si="166"/>
        <v>15.586666666666666</v>
      </c>
      <c r="R56" s="370">
        <f t="shared" si="166"/>
        <v>15.586666666666666</v>
      </c>
      <c r="S56" s="370">
        <f t="shared" si="166"/>
        <v>15.586666666666666</v>
      </c>
      <c r="T56" s="370">
        <f t="shared" si="166"/>
        <v>15.586666666666666</v>
      </c>
      <c r="U56" s="370">
        <f t="shared" si="166"/>
        <v>15.586666666666666</v>
      </c>
      <c r="V56" s="370">
        <f t="shared" si="166"/>
        <v>15.586666666666666</v>
      </c>
      <c r="W56" s="370">
        <f t="shared" si="166"/>
        <v>15.586666666666666</v>
      </c>
      <c r="X56" s="370">
        <f t="shared" si="166"/>
        <v>15.586666666666666</v>
      </c>
      <c r="Y56" s="370">
        <f t="shared" si="166"/>
        <v>15.586666666666666</v>
      </c>
      <c r="Z56" s="370">
        <f t="shared" si="166"/>
        <v>15.586666666666666</v>
      </c>
      <c r="AA56" s="370">
        <f t="shared" si="166"/>
        <v>15.586666666666666</v>
      </c>
      <c r="AB56" s="370">
        <f t="shared" si="166"/>
        <v>15.586666666666666</v>
      </c>
      <c r="AC56" s="370">
        <f t="shared" si="166"/>
        <v>15.586666666666666</v>
      </c>
      <c r="AD56" s="370">
        <f t="shared" si="166"/>
        <v>15.586666666666666</v>
      </c>
      <c r="AE56" s="370">
        <f t="shared" si="166"/>
        <v>15.586666666666666</v>
      </c>
      <c r="AF56" s="370">
        <f t="shared" si="166"/>
        <v>15.586666666666666</v>
      </c>
      <c r="AG56" s="370">
        <f t="shared" si="166"/>
        <v>15.586666666666666</v>
      </c>
      <c r="AH56" s="370">
        <f t="shared" si="166"/>
        <v>15.586666666666666</v>
      </c>
      <c r="AI56" s="370">
        <f t="shared" si="166"/>
        <v>15.586666666666666</v>
      </c>
      <c r="AJ56" s="370">
        <f t="shared" si="166"/>
        <v>15.586666666666666</v>
      </c>
      <c r="AK56" s="370">
        <f t="shared" si="166"/>
        <v>15.586666666666666</v>
      </c>
      <c r="AL56" s="370">
        <f t="shared" si="166"/>
        <v>15.586666666666666</v>
      </c>
      <c r="AM56" s="370">
        <f t="shared" si="166"/>
        <v>15.586666666666666</v>
      </c>
      <c r="AN56" s="370">
        <f t="shared" si="166"/>
        <v>15.586666666666666</v>
      </c>
      <c r="AO56" s="370">
        <f t="shared" si="166"/>
        <v>15.586666666666666</v>
      </c>
      <c r="AP56" s="370">
        <f t="shared" si="166"/>
        <v>15.586666666666666</v>
      </c>
      <c r="AQ56" s="370">
        <f t="shared" si="166"/>
        <v>15.586666666666666</v>
      </c>
      <c r="AR56" s="370">
        <f t="shared" si="166"/>
        <v>15.586666666666666</v>
      </c>
      <c r="AS56" s="370">
        <f t="shared" si="166"/>
        <v>15.586666666666666</v>
      </c>
      <c r="AT56" s="370">
        <f t="shared" si="166"/>
        <v>15.586666666666666</v>
      </c>
      <c r="AU56" s="370">
        <f t="shared" si="166"/>
        <v>15.586666666666666</v>
      </c>
      <c r="AV56" s="370">
        <f t="shared" si="166"/>
        <v>15.586666666666666</v>
      </c>
      <c r="AW56" s="370">
        <f t="shared" si="166"/>
        <v>15.586666666666666</v>
      </c>
    </row>
    <row r="57" spans="1:54" s="70" customFormat="1" ht="11.25" customHeight="1" x14ac:dyDescent="0.2">
      <c r="A57" s="126"/>
      <c r="E57" s="485"/>
      <c r="G57" s="86"/>
      <c r="H57" s="125"/>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row>
    <row r="58" spans="1:54" s="70" customFormat="1" ht="11.25" customHeight="1" x14ac:dyDescent="0.25">
      <c r="A58"/>
      <c r="B58" s="68" t="s">
        <v>230</v>
      </c>
      <c r="C58" s="452"/>
      <c r="D58" s="452"/>
      <c r="E58" s="486"/>
      <c r="F58" s="452"/>
      <c r="G58" s="453"/>
      <c r="H58" s="454"/>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Y58" s="455"/>
      <c r="AZ58" s="455"/>
      <c r="BA58" s="455"/>
      <c r="BB58" s="455"/>
    </row>
    <row r="59" spans="1:54" s="70" customFormat="1" ht="11.25" customHeight="1" x14ac:dyDescent="0.25">
      <c r="A59"/>
      <c r="B59" s="456" t="str">
        <f>"&gt; "&amp;VLOOKUP(B58,ActMap,8, FALSE)</f>
        <v>&gt; 700 Salaries</v>
      </c>
      <c r="C59" s="457"/>
      <c r="D59" s="457"/>
      <c r="E59" s="487"/>
      <c r="F59" s="457"/>
      <c r="G59" s="457"/>
      <c r="H59" s="122"/>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8"/>
      <c r="AT59" s="458"/>
      <c r="AU59" s="458"/>
      <c r="AV59" s="458"/>
      <c r="AW59" s="458"/>
      <c r="AY59" s="458"/>
      <c r="AZ59" s="458"/>
      <c r="BA59" s="458"/>
      <c r="BB59" s="458"/>
    </row>
    <row r="60" spans="1:54" s="70" customFormat="1" ht="11.25" customHeight="1" x14ac:dyDescent="0.2">
      <c r="A60" s="126"/>
      <c r="B60" s="70" t="s">
        <v>230</v>
      </c>
      <c r="E60" s="482"/>
      <c r="G60" s="86"/>
      <c r="H60" s="123"/>
      <c r="I60" s="124">
        <f t="shared" ref="I60:AW60" si="167">H60*INDEX(SalInfl,I$1)</f>
        <v>0</v>
      </c>
      <c r="J60" s="131">
        <f t="shared" si="167"/>
        <v>0</v>
      </c>
      <c r="K60" s="131">
        <f t="shared" si="167"/>
        <v>0</v>
      </c>
      <c r="L60" s="131">
        <f t="shared" si="167"/>
        <v>0</v>
      </c>
      <c r="M60" s="131">
        <f t="shared" si="167"/>
        <v>0</v>
      </c>
      <c r="N60" s="131">
        <f t="shared" si="167"/>
        <v>0</v>
      </c>
      <c r="O60" s="131">
        <f t="shared" si="167"/>
        <v>0</v>
      </c>
      <c r="P60" s="131">
        <f t="shared" si="167"/>
        <v>0</v>
      </c>
      <c r="Q60" s="131">
        <f t="shared" si="167"/>
        <v>0</v>
      </c>
      <c r="R60" s="131">
        <f t="shared" si="167"/>
        <v>0</v>
      </c>
      <c r="S60" s="131">
        <f t="shared" si="167"/>
        <v>0</v>
      </c>
      <c r="T60" s="131">
        <f t="shared" si="167"/>
        <v>0</v>
      </c>
      <c r="U60" s="131">
        <f t="shared" si="167"/>
        <v>0</v>
      </c>
      <c r="V60" s="131">
        <f t="shared" si="167"/>
        <v>0</v>
      </c>
      <c r="W60" s="131">
        <f t="shared" si="167"/>
        <v>0</v>
      </c>
      <c r="X60" s="131">
        <f t="shared" si="167"/>
        <v>0</v>
      </c>
      <c r="Y60" s="131">
        <f t="shared" si="167"/>
        <v>0</v>
      </c>
      <c r="Z60" s="131">
        <f t="shared" si="167"/>
        <v>0</v>
      </c>
      <c r="AA60" s="131">
        <f t="shared" si="167"/>
        <v>0</v>
      </c>
      <c r="AB60" s="131">
        <f t="shared" si="167"/>
        <v>0</v>
      </c>
      <c r="AC60" s="131">
        <f t="shared" si="167"/>
        <v>0</v>
      </c>
      <c r="AD60" s="131">
        <f t="shared" si="167"/>
        <v>0</v>
      </c>
      <c r="AE60" s="131">
        <f t="shared" si="167"/>
        <v>0</v>
      </c>
      <c r="AF60" s="131">
        <f t="shared" si="167"/>
        <v>0</v>
      </c>
      <c r="AG60" s="131">
        <f t="shared" si="167"/>
        <v>0</v>
      </c>
      <c r="AH60" s="131">
        <f t="shared" si="167"/>
        <v>0</v>
      </c>
      <c r="AI60" s="131">
        <f t="shared" si="167"/>
        <v>0</v>
      </c>
      <c r="AJ60" s="131">
        <f t="shared" si="167"/>
        <v>0</v>
      </c>
      <c r="AK60" s="131">
        <f t="shared" si="167"/>
        <v>0</v>
      </c>
      <c r="AL60" s="131">
        <f t="shared" si="167"/>
        <v>0</v>
      </c>
      <c r="AM60" s="131">
        <f t="shared" si="167"/>
        <v>0</v>
      </c>
      <c r="AN60" s="131">
        <f t="shared" si="167"/>
        <v>0</v>
      </c>
      <c r="AO60" s="131">
        <f t="shared" si="167"/>
        <v>0</v>
      </c>
      <c r="AP60" s="131">
        <f t="shared" si="167"/>
        <v>0</v>
      </c>
      <c r="AQ60" s="131">
        <f t="shared" si="167"/>
        <v>0</v>
      </c>
      <c r="AR60" s="131">
        <f t="shared" si="167"/>
        <v>0</v>
      </c>
      <c r="AS60" s="131">
        <f t="shared" si="167"/>
        <v>0</v>
      </c>
      <c r="AT60" s="131">
        <f t="shared" si="167"/>
        <v>0</v>
      </c>
      <c r="AU60" s="131">
        <f t="shared" si="167"/>
        <v>0</v>
      </c>
      <c r="AV60" s="131">
        <f t="shared" si="167"/>
        <v>0</v>
      </c>
      <c r="AW60" s="131">
        <f t="shared" si="167"/>
        <v>0</v>
      </c>
      <c r="AY60" s="71"/>
      <c r="AZ60" s="71"/>
      <c r="BA60" s="71"/>
      <c r="BB60" s="71">
        <f>BA60-I60</f>
        <v>0</v>
      </c>
    </row>
    <row r="61" spans="1:54" s="70" customFormat="1" ht="11.25" customHeight="1" x14ac:dyDescent="0.2">
      <c r="A61" s="126"/>
      <c r="B61" s="87" t="s">
        <v>260</v>
      </c>
      <c r="C61" s="87"/>
      <c r="D61" s="87"/>
      <c r="E61" s="483"/>
      <c r="F61" s="87"/>
      <c r="G61" s="91"/>
      <c r="H61" s="459"/>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Y61" s="71"/>
      <c r="AZ61" s="71"/>
      <c r="BA61" s="71"/>
      <c r="BB61" s="71"/>
    </row>
    <row r="62" spans="1:54" s="70" customFormat="1" ht="11.25" customHeight="1" x14ac:dyDescent="0.2">
      <c r="A62" s="126"/>
      <c r="B62" s="461" t="s">
        <v>261</v>
      </c>
      <c r="C62" s="461"/>
      <c r="D62" s="461"/>
      <c r="E62" s="484"/>
      <c r="F62" s="461"/>
      <c r="G62" s="462"/>
      <c r="H62" s="463">
        <f t="shared" ref="H62:AW62" si="168">SUMIF(H58:H61, "&gt;0",$E58:$E61)</f>
        <v>0</v>
      </c>
      <c r="I62" s="464">
        <f t="shared" si="168"/>
        <v>0</v>
      </c>
      <c r="J62" s="464">
        <f t="shared" si="168"/>
        <v>0</v>
      </c>
      <c r="K62" s="464">
        <f t="shared" si="168"/>
        <v>0</v>
      </c>
      <c r="L62" s="464">
        <f t="shared" si="168"/>
        <v>0</v>
      </c>
      <c r="M62" s="464">
        <f t="shared" si="168"/>
        <v>0</v>
      </c>
      <c r="N62" s="464">
        <f t="shared" si="168"/>
        <v>0</v>
      </c>
      <c r="O62" s="464">
        <f t="shared" si="168"/>
        <v>0</v>
      </c>
      <c r="P62" s="464">
        <f t="shared" si="168"/>
        <v>0</v>
      </c>
      <c r="Q62" s="464">
        <f t="shared" si="168"/>
        <v>0</v>
      </c>
      <c r="R62" s="464">
        <f t="shared" si="168"/>
        <v>0</v>
      </c>
      <c r="S62" s="464">
        <f t="shared" si="168"/>
        <v>0</v>
      </c>
      <c r="T62" s="464">
        <f t="shared" si="168"/>
        <v>0</v>
      </c>
      <c r="U62" s="464">
        <f t="shared" si="168"/>
        <v>0</v>
      </c>
      <c r="V62" s="464">
        <f t="shared" si="168"/>
        <v>0</v>
      </c>
      <c r="W62" s="464">
        <f t="shared" si="168"/>
        <v>0</v>
      </c>
      <c r="X62" s="464">
        <f t="shared" si="168"/>
        <v>0</v>
      </c>
      <c r="Y62" s="464">
        <f t="shared" si="168"/>
        <v>0</v>
      </c>
      <c r="Z62" s="464">
        <f t="shared" si="168"/>
        <v>0</v>
      </c>
      <c r="AA62" s="464">
        <f t="shared" si="168"/>
        <v>0</v>
      </c>
      <c r="AB62" s="464">
        <f t="shared" si="168"/>
        <v>0</v>
      </c>
      <c r="AC62" s="464">
        <f t="shared" si="168"/>
        <v>0</v>
      </c>
      <c r="AD62" s="464">
        <f t="shared" si="168"/>
        <v>0</v>
      </c>
      <c r="AE62" s="464">
        <f t="shared" si="168"/>
        <v>0</v>
      </c>
      <c r="AF62" s="464">
        <f t="shared" si="168"/>
        <v>0</v>
      </c>
      <c r="AG62" s="464">
        <f t="shared" si="168"/>
        <v>0</v>
      </c>
      <c r="AH62" s="464">
        <f t="shared" si="168"/>
        <v>0</v>
      </c>
      <c r="AI62" s="464">
        <f t="shared" si="168"/>
        <v>0</v>
      </c>
      <c r="AJ62" s="464">
        <f t="shared" si="168"/>
        <v>0</v>
      </c>
      <c r="AK62" s="464">
        <f t="shared" si="168"/>
        <v>0</v>
      </c>
      <c r="AL62" s="464">
        <f t="shared" si="168"/>
        <v>0</v>
      </c>
      <c r="AM62" s="464">
        <f t="shared" si="168"/>
        <v>0</v>
      </c>
      <c r="AN62" s="464">
        <f t="shared" si="168"/>
        <v>0</v>
      </c>
      <c r="AO62" s="464">
        <f t="shared" si="168"/>
        <v>0</v>
      </c>
      <c r="AP62" s="464">
        <f t="shared" si="168"/>
        <v>0</v>
      </c>
      <c r="AQ62" s="464">
        <f t="shared" si="168"/>
        <v>0</v>
      </c>
      <c r="AR62" s="464">
        <f t="shared" si="168"/>
        <v>0</v>
      </c>
      <c r="AS62" s="464">
        <f t="shared" si="168"/>
        <v>0</v>
      </c>
      <c r="AT62" s="464">
        <f t="shared" si="168"/>
        <v>0</v>
      </c>
      <c r="AU62" s="464">
        <f t="shared" si="168"/>
        <v>0</v>
      </c>
      <c r="AV62" s="464">
        <f t="shared" si="168"/>
        <v>0</v>
      </c>
      <c r="AW62" s="464">
        <f t="shared" si="168"/>
        <v>0</v>
      </c>
    </row>
    <row r="63" spans="1:54" s="70" customFormat="1" ht="11.25" customHeight="1" x14ac:dyDescent="0.2">
      <c r="A63" s="126"/>
      <c r="B63" s="87" t="s">
        <v>264</v>
      </c>
      <c r="C63" s="87"/>
      <c r="D63" s="87"/>
      <c r="E63" s="483"/>
      <c r="F63" s="87"/>
      <c r="G63" s="91"/>
      <c r="H63" s="465" t="str">
        <f t="shared" ref="H63:AW63" si="169">IF(H62=0, "N/A", H8/H62)</f>
        <v>N/A</v>
      </c>
      <c r="I63" s="370" t="str">
        <f t="shared" si="169"/>
        <v>N/A</v>
      </c>
      <c r="J63" s="370" t="str">
        <f t="shared" si="169"/>
        <v>N/A</v>
      </c>
      <c r="K63" s="370" t="str">
        <f t="shared" si="169"/>
        <v>N/A</v>
      </c>
      <c r="L63" s="370" t="str">
        <f t="shared" si="169"/>
        <v>N/A</v>
      </c>
      <c r="M63" s="370" t="str">
        <f t="shared" si="169"/>
        <v>N/A</v>
      </c>
      <c r="N63" s="370" t="str">
        <f t="shared" si="169"/>
        <v>N/A</v>
      </c>
      <c r="O63" s="370" t="str">
        <f t="shared" si="169"/>
        <v>N/A</v>
      </c>
      <c r="P63" s="370" t="str">
        <f t="shared" si="169"/>
        <v>N/A</v>
      </c>
      <c r="Q63" s="370" t="str">
        <f t="shared" si="169"/>
        <v>N/A</v>
      </c>
      <c r="R63" s="370" t="str">
        <f t="shared" si="169"/>
        <v>N/A</v>
      </c>
      <c r="S63" s="370" t="str">
        <f t="shared" si="169"/>
        <v>N/A</v>
      </c>
      <c r="T63" s="370" t="str">
        <f t="shared" si="169"/>
        <v>N/A</v>
      </c>
      <c r="U63" s="370" t="str">
        <f t="shared" si="169"/>
        <v>N/A</v>
      </c>
      <c r="V63" s="370" t="str">
        <f t="shared" si="169"/>
        <v>N/A</v>
      </c>
      <c r="W63" s="370" t="str">
        <f t="shared" si="169"/>
        <v>N/A</v>
      </c>
      <c r="X63" s="370" t="str">
        <f t="shared" si="169"/>
        <v>N/A</v>
      </c>
      <c r="Y63" s="370" t="str">
        <f t="shared" si="169"/>
        <v>N/A</v>
      </c>
      <c r="Z63" s="370" t="str">
        <f t="shared" si="169"/>
        <v>N/A</v>
      </c>
      <c r="AA63" s="370" t="str">
        <f t="shared" si="169"/>
        <v>N/A</v>
      </c>
      <c r="AB63" s="370" t="str">
        <f t="shared" si="169"/>
        <v>N/A</v>
      </c>
      <c r="AC63" s="370" t="str">
        <f t="shared" si="169"/>
        <v>N/A</v>
      </c>
      <c r="AD63" s="370" t="str">
        <f t="shared" si="169"/>
        <v>N/A</v>
      </c>
      <c r="AE63" s="370" t="str">
        <f t="shared" si="169"/>
        <v>N/A</v>
      </c>
      <c r="AF63" s="370" t="str">
        <f t="shared" si="169"/>
        <v>N/A</v>
      </c>
      <c r="AG63" s="370" t="str">
        <f t="shared" si="169"/>
        <v>N/A</v>
      </c>
      <c r="AH63" s="370" t="str">
        <f t="shared" si="169"/>
        <v>N/A</v>
      </c>
      <c r="AI63" s="370" t="str">
        <f t="shared" si="169"/>
        <v>N/A</v>
      </c>
      <c r="AJ63" s="370" t="str">
        <f t="shared" si="169"/>
        <v>N/A</v>
      </c>
      <c r="AK63" s="370" t="str">
        <f t="shared" si="169"/>
        <v>N/A</v>
      </c>
      <c r="AL63" s="370" t="str">
        <f t="shared" si="169"/>
        <v>N/A</v>
      </c>
      <c r="AM63" s="370" t="str">
        <f t="shared" si="169"/>
        <v>N/A</v>
      </c>
      <c r="AN63" s="370" t="str">
        <f t="shared" si="169"/>
        <v>N/A</v>
      </c>
      <c r="AO63" s="370" t="str">
        <f t="shared" si="169"/>
        <v>N/A</v>
      </c>
      <c r="AP63" s="370" t="str">
        <f t="shared" si="169"/>
        <v>N/A</v>
      </c>
      <c r="AQ63" s="370" t="str">
        <f t="shared" si="169"/>
        <v>N/A</v>
      </c>
      <c r="AR63" s="370" t="str">
        <f t="shared" si="169"/>
        <v>N/A</v>
      </c>
      <c r="AS63" s="370" t="str">
        <f t="shared" si="169"/>
        <v>N/A</v>
      </c>
      <c r="AT63" s="370" t="str">
        <f t="shared" si="169"/>
        <v>N/A</v>
      </c>
      <c r="AU63" s="370" t="str">
        <f t="shared" si="169"/>
        <v>N/A</v>
      </c>
      <c r="AV63" s="370" t="str">
        <f t="shared" si="169"/>
        <v>N/A</v>
      </c>
      <c r="AW63" s="370" t="str">
        <f t="shared" si="169"/>
        <v>N/A</v>
      </c>
    </row>
    <row r="64" spans="1:54" s="70" customFormat="1" ht="11.25" customHeight="1" x14ac:dyDescent="0.2">
      <c r="A64" s="126"/>
      <c r="E64" s="485"/>
      <c r="G64" s="86"/>
      <c r="H64" s="125"/>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row>
    <row r="65" spans="1:54" s="70" customFormat="1" ht="11.25" customHeight="1" x14ac:dyDescent="0.25">
      <c r="A65"/>
      <c r="B65" s="68" t="s">
        <v>231</v>
      </c>
      <c r="C65" s="452"/>
      <c r="D65" s="452"/>
      <c r="E65" s="486"/>
      <c r="F65" s="452"/>
      <c r="G65" s="453"/>
      <c r="H65" s="454"/>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Y65" s="455"/>
      <c r="AZ65" s="455"/>
      <c r="BA65" s="455"/>
      <c r="BB65" s="455"/>
    </row>
    <row r="66" spans="1:54" s="70" customFormat="1" ht="11.25" customHeight="1" x14ac:dyDescent="0.2">
      <c r="A66" s="127"/>
      <c r="B66" s="456" t="str">
        <f>"&gt; "&amp;VLOOKUP(B65,ActMap,8, FALSE)</f>
        <v>&gt; 700 Salaries</v>
      </c>
      <c r="C66" s="457"/>
      <c r="D66" s="457"/>
      <c r="E66" s="487"/>
      <c r="F66" s="457"/>
      <c r="G66" s="457"/>
      <c r="H66" s="122"/>
      <c r="I66" s="458"/>
      <c r="J66" s="458"/>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Y66" s="458"/>
      <c r="AZ66" s="458"/>
      <c r="BA66" s="458"/>
      <c r="BB66" s="458"/>
    </row>
    <row r="67" spans="1:54" s="70" customFormat="1" ht="11.25" customHeight="1" x14ac:dyDescent="0.2">
      <c r="A67" s="126"/>
      <c r="B67" s="70" t="s">
        <v>231</v>
      </c>
      <c r="C67" s="70" t="s">
        <v>518</v>
      </c>
      <c r="D67" s="70" t="s">
        <v>519</v>
      </c>
      <c r="E67" s="482">
        <v>1</v>
      </c>
      <c r="G67" s="86" t="s">
        <v>429</v>
      </c>
      <c r="H67" s="123">
        <v>30000</v>
      </c>
      <c r="I67" s="124">
        <v>0</v>
      </c>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Y67" s="71"/>
      <c r="AZ67" s="71"/>
      <c r="BA67" s="71"/>
      <c r="BB67" s="71">
        <f t="shared" ref="BB67:BB70" si="170">BA67-I67</f>
        <v>0</v>
      </c>
    </row>
    <row r="68" spans="1:54" s="70" customFormat="1" ht="11.25" customHeight="1" x14ac:dyDescent="0.2">
      <c r="A68" s="126"/>
      <c r="B68" s="70" t="s">
        <v>231</v>
      </c>
      <c r="C68" s="70" t="s">
        <v>518</v>
      </c>
      <c r="D68" s="70" t="s">
        <v>520</v>
      </c>
      <c r="E68" s="482">
        <v>1</v>
      </c>
      <c r="G68" s="86" t="s">
        <v>429</v>
      </c>
      <c r="H68" s="123">
        <v>30000</v>
      </c>
      <c r="I68" s="124">
        <v>60000</v>
      </c>
      <c r="J68" s="124">
        <f t="shared" ref="J68:AW68" si="171">I68*INDEX(SalInfl,J$1)</f>
        <v>61200</v>
      </c>
      <c r="K68" s="124">
        <f t="shared" si="171"/>
        <v>62424</v>
      </c>
      <c r="L68" s="124">
        <f t="shared" si="171"/>
        <v>63672.480000000003</v>
      </c>
      <c r="M68" s="124">
        <f t="shared" si="171"/>
        <v>64945.929600000003</v>
      </c>
      <c r="N68" s="124">
        <f t="shared" si="171"/>
        <v>66244.848192000005</v>
      </c>
      <c r="O68" s="124">
        <f t="shared" si="171"/>
        <v>67569.745155840006</v>
      </c>
      <c r="P68" s="124">
        <f t="shared" si="171"/>
        <v>68921.140058956807</v>
      </c>
      <c r="Q68" s="124">
        <f t="shared" si="171"/>
        <v>70299.562860135949</v>
      </c>
      <c r="R68" s="124">
        <f t="shared" si="171"/>
        <v>71705.554117338674</v>
      </c>
      <c r="S68" s="124">
        <f t="shared" si="171"/>
        <v>73139.665199685449</v>
      </c>
      <c r="T68" s="124">
        <f t="shared" si="171"/>
        <v>74602.458503679154</v>
      </c>
      <c r="U68" s="124">
        <f t="shared" si="171"/>
        <v>76094.507673752742</v>
      </c>
      <c r="V68" s="124">
        <f t="shared" si="171"/>
        <v>77616.397827227804</v>
      </c>
      <c r="W68" s="124">
        <f t="shared" si="171"/>
        <v>79168.725783772359</v>
      </c>
      <c r="X68" s="124">
        <f t="shared" si="171"/>
        <v>80752.100299447804</v>
      </c>
      <c r="Y68" s="124">
        <f t="shared" si="171"/>
        <v>82367.142305436762</v>
      </c>
      <c r="Z68" s="124">
        <f t="shared" si="171"/>
        <v>84014.485151545494</v>
      </c>
      <c r="AA68" s="124">
        <f t="shared" si="171"/>
        <v>85694.774854576404</v>
      </c>
      <c r="AB68" s="124">
        <f t="shared" si="171"/>
        <v>87408.670351667941</v>
      </c>
      <c r="AC68" s="124">
        <f t="shared" si="171"/>
        <v>89156.843758701303</v>
      </c>
      <c r="AD68" s="124">
        <f t="shared" si="171"/>
        <v>90939.980633875326</v>
      </c>
      <c r="AE68" s="124">
        <f t="shared" si="171"/>
        <v>92758.780246552837</v>
      </c>
      <c r="AF68" s="124">
        <f t="shared" si="171"/>
        <v>94613.955851483901</v>
      </c>
      <c r="AG68" s="124">
        <f t="shared" si="171"/>
        <v>96506.234968513585</v>
      </c>
      <c r="AH68" s="124">
        <f t="shared" si="171"/>
        <v>98436.359667883851</v>
      </c>
      <c r="AI68" s="124">
        <f t="shared" si="171"/>
        <v>100405.08686124154</v>
      </c>
      <c r="AJ68" s="124">
        <f t="shared" si="171"/>
        <v>102413.18859846637</v>
      </c>
      <c r="AK68" s="124">
        <f t="shared" si="171"/>
        <v>104461.4523704357</v>
      </c>
      <c r="AL68" s="124">
        <f t="shared" si="171"/>
        <v>106550.68141784442</v>
      </c>
      <c r="AM68" s="124">
        <f t="shared" si="171"/>
        <v>108681.6950462013</v>
      </c>
      <c r="AN68" s="124">
        <f t="shared" si="171"/>
        <v>110855.32894712534</v>
      </c>
      <c r="AO68" s="124">
        <f t="shared" si="171"/>
        <v>113072.43552606784</v>
      </c>
      <c r="AP68" s="124">
        <f t="shared" si="171"/>
        <v>115333.88423658921</v>
      </c>
      <c r="AQ68" s="124">
        <f t="shared" si="171"/>
        <v>117640.56192132099</v>
      </c>
      <c r="AR68" s="124">
        <f t="shared" si="171"/>
        <v>119993.37315974741</v>
      </c>
      <c r="AS68" s="124">
        <f t="shared" si="171"/>
        <v>122393.24062294237</v>
      </c>
      <c r="AT68" s="124">
        <f t="shared" si="171"/>
        <v>124841.10543540122</v>
      </c>
      <c r="AU68" s="124">
        <f t="shared" si="171"/>
        <v>127337.92754410925</v>
      </c>
      <c r="AV68" s="124">
        <f t="shared" si="171"/>
        <v>129884.68609499144</v>
      </c>
      <c r="AW68" s="124">
        <f t="shared" si="171"/>
        <v>132482.37981689128</v>
      </c>
      <c r="AY68" s="71"/>
      <c r="AZ68" s="71"/>
      <c r="BA68" s="71"/>
      <c r="BB68" s="71">
        <f t="shared" si="170"/>
        <v>-60000</v>
      </c>
    </row>
    <row r="69" spans="1:54" s="70" customFormat="1" ht="11.25" customHeight="1" x14ac:dyDescent="0.2">
      <c r="A69" s="126"/>
      <c r="B69" s="70" t="s">
        <v>231</v>
      </c>
      <c r="C69" s="70" t="s">
        <v>521</v>
      </c>
      <c r="D69" s="70" t="s">
        <v>522</v>
      </c>
      <c r="E69" s="482">
        <v>1</v>
      </c>
      <c r="G69" s="86" t="s">
        <v>429</v>
      </c>
      <c r="H69" s="123">
        <v>59740</v>
      </c>
      <c r="I69" s="124">
        <v>61233.499999999993</v>
      </c>
      <c r="J69" s="124">
        <f t="shared" ref="J69:AW69" si="172">I69*INDEX(SalInfl,J$1)</f>
        <v>62458.169999999991</v>
      </c>
      <c r="K69" s="124">
        <f t="shared" si="172"/>
        <v>63707.333399999989</v>
      </c>
      <c r="L69" s="124">
        <f t="shared" si="172"/>
        <v>64981.48006799999</v>
      </c>
      <c r="M69" s="124">
        <f t="shared" si="172"/>
        <v>66281.109669359997</v>
      </c>
      <c r="N69" s="124">
        <f t="shared" si="172"/>
        <v>67606.731862747198</v>
      </c>
      <c r="O69" s="124">
        <f t="shared" si="172"/>
        <v>68958.866500002143</v>
      </c>
      <c r="P69" s="124">
        <f t="shared" si="172"/>
        <v>70338.043830002192</v>
      </c>
      <c r="Q69" s="124">
        <f t="shared" si="172"/>
        <v>71744.804706602241</v>
      </c>
      <c r="R69" s="124">
        <f t="shared" si="172"/>
        <v>73179.700800734281</v>
      </c>
      <c r="S69" s="124">
        <f t="shared" si="172"/>
        <v>74643.294816748967</v>
      </c>
      <c r="T69" s="124">
        <f t="shared" si="172"/>
        <v>76136.16071308394</v>
      </c>
      <c r="U69" s="124">
        <f t="shared" si="172"/>
        <v>77658.883927345625</v>
      </c>
      <c r="V69" s="124">
        <f t="shared" si="172"/>
        <v>79212.061605892537</v>
      </c>
      <c r="W69" s="124">
        <f t="shared" si="172"/>
        <v>80796.302838010393</v>
      </c>
      <c r="X69" s="124">
        <f t="shared" si="172"/>
        <v>82412.228894770597</v>
      </c>
      <c r="Y69" s="124">
        <f t="shared" si="172"/>
        <v>84060.47347266601</v>
      </c>
      <c r="Z69" s="124">
        <f t="shared" si="172"/>
        <v>85741.682942119325</v>
      </c>
      <c r="AA69" s="124">
        <f t="shared" si="172"/>
        <v>87456.51660096171</v>
      </c>
      <c r="AB69" s="124">
        <f t="shared" si="172"/>
        <v>89205.646932980948</v>
      </c>
      <c r="AC69" s="124">
        <f t="shared" si="172"/>
        <v>90989.759871640563</v>
      </c>
      <c r="AD69" s="124">
        <f t="shared" si="172"/>
        <v>92809.55506907338</v>
      </c>
      <c r="AE69" s="124">
        <f t="shared" si="172"/>
        <v>94665.746170454848</v>
      </c>
      <c r="AF69" s="124">
        <f t="shared" si="172"/>
        <v>96559.061093863944</v>
      </c>
      <c r="AG69" s="124">
        <f t="shared" si="172"/>
        <v>98490.242315741227</v>
      </c>
      <c r="AH69" s="124">
        <f t="shared" si="172"/>
        <v>100460.04716205606</v>
      </c>
      <c r="AI69" s="124">
        <f t="shared" si="172"/>
        <v>102469.24810529719</v>
      </c>
      <c r="AJ69" s="124">
        <f t="shared" si="172"/>
        <v>104518.63306740313</v>
      </c>
      <c r="AK69" s="124">
        <f t="shared" si="172"/>
        <v>106609.0057287512</v>
      </c>
      <c r="AL69" s="124">
        <f t="shared" si="172"/>
        <v>108741.18584332622</v>
      </c>
      <c r="AM69" s="124">
        <f t="shared" si="172"/>
        <v>110916.00956019275</v>
      </c>
      <c r="AN69" s="124">
        <f t="shared" si="172"/>
        <v>113134.32975139661</v>
      </c>
      <c r="AO69" s="124">
        <f t="shared" si="172"/>
        <v>115397.01634642454</v>
      </c>
      <c r="AP69" s="124">
        <f t="shared" si="172"/>
        <v>117704.95667335304</v>
      </c>
      <c r="AQ69" s="124">
        <f t="shared" si="172"/>
        <v>120059.05580682011</v>
      </c>
      <c r="AR69" s="124">
        <f t="shared" si="172"/>
        <v>122460.23692295651</v>
      </c>
      <c r="AS69" s="124">
        <f t="shared" si="172"/>
        <v>124909.44166141564</v>
      </c>
      <c r="AT69" s="124">
        <f t="shared" si="172"/>
        <v>127407.63049464395</v>
      </c>
      <c r="AU69" s="124">
        <f t="shared" si="172"/>
        <v>129955.78310453684</v>
      </c>
      <c r="AV69" s="124">
        <f t="shared" si="172"/>
        <v>132554.89876662756</v>
      </c>
      <c r="AW69" s="124">
        <f t="shared" si="172"/>
        <v>135205.99674196012</v>
      </c>
      <c r="AY69" s="71"/>
      <c r="AZ69" s="71"/>
      <c r="BA69" s="71"/>
      <c r="BB69" s="71">
        <f t="shared" si="170"/>
        <v>-61233.499999999993</v>
      </c>
    </row>
    <row r="70" spans="1:54" s="70" customFormat="1" ht="11.25" customHeight="1" x14ac:dyDescent="0.2">
      <c r="A70" s="126"/>
      <c r="B70" s="70" t="s">
        <v>231</v>
      </c>
      <c r="C70" s="70" t="s">
        <v>523</v>
      </c>
      <c r="D70" s="70" t="s">
        <v>524</v>
      </c>
      <c r="E70" s="482">
        <v>1</v>
      </c>
      <c r="G70" s="86" t="s">
        <v>429</v>
      </c>
      <c r="H70" s="123">
        <v>62415.94</v>
      </c>
      <c r="I70" s="124">
        <v>63976.338499999998</v>
      </c>
      <c r="J70" s="124">
        <f t="shared" ref="J70:AW70" si="173">I70*INDEX(SalInfl,J$1)</f>
        <v>65255.865270000002</v>
      </c>
      <c r="K70" s="124">
        <f t="shared" si="173"/>
        <v>66560.982575400005</v>
      </c>
      <c r="L70" s="124">
        <f t="shared" si="173"/>
        <v>67892.202226908004</v>
      </c>
      <c r="M70" s="124">
        <f t="shared" si="173"/>
        <v>69250.046271446161</v>
      </c>
      <c r="N70" s="124">
        <f t="shared" si="173"/>
        <v>70635.047196875079</v>
      </c>
      <c r="O70" s="124">
        <f t="shared" si="173"/>
        <v>72047.748140812575</v>
      </c>
      <c r="P70" s="124">
        <f t="shared" si="173"/>
        <v>73488.703103628824</v>
      </c>
      <c r="Q70" s="124">
        <f t="shared" si="173"/>
        <v>74958.477165701406</v>
      </c>
      <c r="R70" s="124">
        <f t="shared" si="173"/>
        <v>76457.646709015433</v>
      </c>
      <c r="S70" s="124">
        <f t="shared" si="173"/>
        <v>77986.799643195744</v>
      </c>
      <c r="T70" s="124">
        <f t="shared" si="173"/>
        <v>79546.535636059663</v>
      </c>
      <c r="U70" s="124">
        <f t="shared" si="173"/>
        <v>81137.466348780858</v>
      </c>
      <c r="V70" s="124">
        <f t="shared" si="173"/>
        <v>82760.215675756481</v>
      </c>
      <c r="W70" s="124">
        <f t="shared" si="173"/>
        <v>84415.419989271613</v>
      </c>
      <c r="X70" s="124">
        <f t="shared" si="173"/>
        <v>86103.728389057054</v>
      </c>
      <c r="Y70" s="124">
        <f t="shared" si="173"/>
        <v>87825.80295683819</v>
      </c>
      <c r="Z70" s="124">
        <f t="shared" si="173"/>
        <v>89582.31901597495</v>
      </c>
      <c r="AA70" s="124">
        <f t="shared" si="173"/>
        <v>91373.965396294458</v>
      </c>
      <c r="AB70" s="124">
        <f t="shared" si="173"/>
        <v>93201.444704220354</v>
      </c>
      <c r="AC70" s="124">
        <f t="shared" si="173"/>
        <v>95065.473598304758</v>
      </c>
      <c r="AD70" s="124">
        <f t="shared" si="173"/>
        <v>96966.78307027086</v>
      </c>
      <c r="AE70" s="124">
        <f t="shared" si="173"/>
        <v>98906.118731676281</v>
      </c>
      <c r="AF70" s="124">
        <f t="shared" si="173"/>
        <v>100884.24110630981</v>
      </c>
      <c r="AG70" s="124">
        <f t="shared" si="173"/>
        <v>102901.92592843602</v>
      </c>
      <c r="AH70" s="124">
        <f t="shared" si="173"/>
        <v>104959.96444700474</v>
      </c>
      <c r="AI70" s="124">
        <f t="shared" si="173"/>
        <v>107059.16373594484</v>
      </c>
      <c r="AJ70" s="124">
        <f t="shared" si="173"/>
        <v>109200.34701066374</v>
      </c>
      <c r="AK70" s="124">
        <f t="shared" si="173"/>
        <v>111384.35395087702</v>
      </c>
      <c r="AL70" s="124">
        <f t="shared" si="173"/>
        <v>113612.04102989456</v>
      </c>
      <c r="AM70" s="124">
        <f t="shared" si="173"/>
        <v>115884.28185049245</v>
      </c>
      <c r="AN70" s="124">
        <f t="shared" si="173"/>
        <v>118201.9674875023</v>
      </c>
      <c r="AO70" s="124">
        <f t="shared" si="173"/>
        <v>120566.00683725235</v>
      </c>
      <c r="AP70" s="124">
        <f t="shared" si="173"/>
        <v>122977.32697399741</v>
      </c>
      <c r="AQ70" s="124">
        <f t="shared" si="173"/>
        <v>125436.87351347736</v>
      </c>
      <c r="AR70" s="124">
        <f t="shared" si="173"/>
        <v>127945.61098374691</v>
      </c>
      <c r="AS70" s="124">
        <f t="shared" si="173"/>
        <v>130504.52320342185</v>
      </c>
      <c r="AT70" s="124">
        <f t="shared" si="173"/>
        <v>133114.61366749028</v>
      </c>
      <c r="AU70" s="124">
        <f t="shared" si="173"/>
        <v>135776.90594084008</v>
      </c>
      <c r="AV70" s="124">
        <f t="shared" si="173"/>
        <v>138492.44405965687</v>
      </c>
      <c r="AW70" s="124">
        <f t="shared" si="173"/>
        <v>141262.29294085002</v>
      </c>
      <c r="AY70" s="71"/>
      <c r="AZ70" s="71"/>
      <c r="BA70" s="71"/>
      <c r="BB70" s="71">
        <f t="shared" si="170"/>
        <v>-63976.338499999998</v>
      </c>
    </row>
    <row r="71" spans="1:54" s="70" customFormat="1" ht="11.25" customHeight="1" x14ac:dyDescent="0.2">
      <c r="A71" s="126"/>
      <c r="B71" s="87" t="s">
        <v>260</v>
      </c>
      <c r="C71" s="87"/>
      <c r="D71" s="87"/>
      <c r="E71" s="483"/>
      <c r="F71" s="87"/>
      <c r="G71" s="91"/>
      <c r="H71" s="459"/>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row>
    <row r="72" spans="1:54" s="70" customFormat="1" ht="11.25" customHeight="1" x14ac:dyDescent="0.2">
      <c r="A72" s="126"/>
      <c r="B72" s="461" t="s">
        <v>261</v>
      </c>
      <c r="C72" s="461"/>
      <c r="D72" s="461"/>
      <c r="E72" s="484"/>
      <c r="F72" s="461"/>
      <c r="G72" s="462"/>
      <c r="H72" s="463">
        <f t="shared" ref="H72:AW72" si="174">SUMIF(H62:H71, "&gt;0",$E62:$E71)</f>
        <v>4</v>
      </c>
      <c r="I72" s="464">
        <f t="shared" si="174"/>
        <v>3</v>
      </c>
      <c r="J72" s="464">
        <f t="shared" si="174"/>
        <v>3</v>
      </c>
      <c r="K72" s="464">
        <f t="shared" si="174"/>
        <v>3</v>
      </c>
      <c r="L72" s="464">
        <f t="shared" si="174"/>
        <v>3</v>
      </c>
      <c r="M72" s="464">
        <f t="shared" si="174"/>
        <v>3</v>
      </c>
      <c r="N72" s="464">
        <f t="shared" si="174"/>
        <v>3</v>
      </c>
      <c r="O72" s="464">
        <f t="shared" si="174"/>
        <v>3</v>
      </c>
      <c r="P72" s="464">
        <f t="shared" si="174"/>
        <v>3</v>
      </c>
      <c r="Q72" s="464">
        <f t="shared" si="174"/>
        <v>3</v>
      </c>
      <c r="R72" s="464">
        <f t="shared" si="174"/>
        <v>3</v>
      </c>
      <c r="S72" s="464">
        <f t="shared" si="174"/>
        <v>3</v>
      </c>
      <c r="T72" s="464">
        <f t="shared" si="174"/>
        <v>3</v>
      </c>
      <c r="U72" s="464">
        <f t="shared" si="174"/>
        <v>3</v>
      </c>
      <c r="V72" s="464">
        <f t="shared" si="174"/>
        <v>3</v>
      </c>
      <c r="W72" s="464">
        <f t="shared" si="174"/>
        <v>3</v>
      </c>
      <c r="X72" s="464">
        <f t="shared" si="174"/>
        <v>3</v>
      </c>
      <c r="Y72" s="464">
        <f t="shared" si="174"/>
        <v>3</v>
      </c>
      <c r="Z72" s="464">
        <f t="shared" si="174"/>
        <v>3</v>
      </c>
      <c r="AA72" s="464">
        <f t="shared" si="174"/>
        <v>3</v>
      </c>
      <c r="AB72" s="464">
        <f t="shared" si="174"/>
        <v>3</v>
      </c>
      <c r="AC72" s="464">
        <f t="shared" si="174"/>
        <v>3</v>
      </c>
      <c r="AD72" s="464">
        <f t="shared" si="174"/>
        <v>3</v>
      </c>
      <c r="AE72" s="464">
        <f t="shared" si="174"/>
        <v>3</v>
      </c>
      <c r="AF72" s="464">
        <f t="shared" si="174"/>
        <v>3</v>
      </c>
      <c r="AG72" s="464">
        <f t="shared" si="174"/>
        <v>3</v>
      </c>
      <c r="AH72" s="464">
        <f t="shared" si="174"/>
        <v>3</v>
      </c>
      <c r="AI72" s="464">
        <f t="shared" si="174"/>
        <v>3</v>
      </c>
      <c r="AJ72" s="464">
        <f t="shared" si="174"/>
        <v>3</v>
      </c>
      <c r="AK72" s="464">
        <f t="shared" si="174"/>
        <v>3</v>
      </c>
      <c r="AL72" s="464">
        <f t="shared" si="174"/>
        <v>3</v>
      </c>
      <c r="AM72" s="464">
        <f t="shared" si="174"/>
        <v>3</v>
      </c>
      <c r="AN72" s="464">
        <f t="shared" si="174"/>
        <v>3</v>
      </c>
      <c r="AO72" s="464">
        <f t="shared" si="174"/>
        <v>3</v>
      </c>
      <c r="AP72" s="464">
        <f t="shared" si="174"/>
        <v>3</v>
      </c>
      <c r="AQ72" s="464">
        <f t="shared" si="174"/>
        <v>3</v>
      </c>
      <c r="AR72" s="464">
        <f t="shared" si="174"/>
        <v>3</v>
      </c>
      <c r="AS72" s="464">
        <f t="shared" si="174"/>
        <v>3</v>
      </c>
      <c r="AT72" s="464">
        <f t="shared" si="174"/>
        <v>3</v>
      </c>
      <c r="AU72" s="464">
        <f t="shared" si="174"/>
        <v>3</v>
      </c>
      <c r="AV72" s="464">
        <f t="shared" si="174"/>
        <v>3</v>
      </c>
      <c r="AW72" s="464">
        <f t="shared" si="174"/>
        <v>3</v>
      </c>
    </row>
    <row r="73" spans="1:54" s="70" customFormat="1" ht="11.25" customHeight="1" x14ac:dyDescent="0.2">
      <c r="A73" s="126"/>
      <c r="B73" s="87" t="s">
        <v>262</v>
      </c>
      <c r="C73" s="87"/>
      <c r="D73" s="87"/>
      <c r="E73" s="483"/>
      <c r="F73" s="87"/>
      <c r="G73" s="91"/>
      <c r="H73" s="465">
        <f>IF(H72=0, "N/A", H$6/H72)</f>
        <v>91</v>
      </c>
      <c r="I73" s="370">
        <f t="shared" ref="I73:AW73" si="175">IF(I72=0, "N/A", I$6/I72)</f>
        <v>110</v>
      </c>
      <c r="J73" s="370">
        <f t="shared" si="175"/>
        <v>110</v>
      </c>
      <c r="K73" s="370">
        <f t="shared" si="175"/>
        <v>110</v>
      </c>
      <c r="L73" s="370">
        <f t="shared" si="175"/>
        <v>110</v>
      </c>
      <c r="M73" s="370">
        <f t="shared" si="175"/>
        <v>110</v>
      </c>
      <c r="N73" s="370">
        <f t="shared" si="175"/>
        <v>110</v>
      </c>
      <c r="O73" s="370">
        <f t="shared" si="175"/>
        <v>110</v>
      </c>
      <c r="P73" s="370">
        <f t="shared" si="175"/>
        <v>110</v>
      </c>
      <c r="Q73" s="370">
        <f t="shared" si="175"/>
        <v>110</v>
      </c>
      <c r="R73" s="370">
        <f t="shared" si="175"/>
        <v>110</v>
      </c>
      <c r="S73" s="370">
        <f t="shared" si="175"/>
        <v>110</v>
      </c>
      <c r="T73" s="370">
        <f t="shared" si="175"/>
        <v>110</v>
      </c>
      <c r="U73" s="370">
        <f t="shared" si="175"/>
        <v>110</v>
      </c>
      <c r="V73" s="370">
        <f t="shared" si="175"/>
        <v>110</v>
      </c>
      <c r="W73" s="370">
        <f t="shared" si="175"/>
        <v>110</v>
      </c>
      <c r="X73" s="370">
        <f t="shared" si="175"/>
        <v>110</v>
      </c>
      <c r="Y73" s="370">
        <f t="shared" si="175"/>
        <v>110</v>
      </c>
      <c r="Z73" s="370">
        <f t="shared" si="175"/>
        <v>110</v>
      </c>
      <c r="AA73" s="370">
        <f t="shared" si="175"/>
        <v>110</v>
      </c>
      <c r="AB73" s="370">
        <f t="shared" si="175"/>
        <v>110</v>
      </c>
      <c r="AC73" s="370">
        <f t="shared" si="175"/>
        <v>110</v>
      </c>
      <c r="AD73" s="370">
        <f t="shared" si="175"/>
        <v>110</v>
      </c>
      <c r="AE73" s="370">
        <f t="shared" si="175"/>
        <v>110</v>
      </c>
      <c r="AF73" s="370">
        <f t="shared" si="175"/>
        <v>110</v>
      </c>
      <c r="AG73" s="370">
        <f t="shared" si="175"/>
        <v>110</v>
      </c>
      <c r="AH73" s="370">
        <f t="shared" si="175"/>
        <v>110</v>
      </c>
      <c r="AI73" s="370">
        <f t="shared" si="175"/>
        <v>110</v>
      </c>
      <c r="AJ73" s="370">
        <f t="shared" si="175"/>
        <v>110</v>
      </c>
      <c r="AK73" s="370">
        <f t="shared" si="175"/>
        <v>110</v>
      </c>
      <c r="AL73" s="370">
        <f t="shared" si="175"/>
        <v>110</v>
      </c>
      <c r="AM73" s="370">
        <f t="shared" si="175"/>
        <v>110</v>
      </c>
      <c r="AN73" s="370">
        <f t="shared" si="175"/>
        <v>110</v>
      </c>
      <c r="AO73" s="370">
        <f t="shared" si="175"/>
        <v>110</v>
      </c>
      <c r="AP73" s="370">
        <f t="shared" si="175"/>
        <v>110</v>
      </c>
      <c r="AQ73" s="370">
        <f t="shared" si="175"/>
        <v>110</v>
      </c>
      <c r="AR73" s="370">
        <f t="shared" si="175"/>
        <v>110</v>
      </c>
      <c r="AS73" s="370">
        <f t="shared" si="175"/>
        <v>110</v>
      </c>
      <c r="AT73" s="370">
        <f t="shared" si="175"/>
        <v>110</v>
      </c>
      <c r="AU73" s="370">
        <f t="shared" si="175"/>
        <v>110</v>
      </c>
      <c r="AV73" s="370">
        <f t="shared" si="175"/>
        <v>110</v>
      </c>
      <c r="AW73" s="370">
        <f t="shared" si="175"/>
        <v>110</v>
      </c>
    </row>
    <row r="74" spans="1:54" s="70" customFormat="1" ht="11.25" customHeight="1" x14ac:dyDescent="0.2">
      <c r="A74" s="126"/>
      <c r="E74" s="485"/>
      <c r="G74" s="86"/>
      <c r="H74" s="125"/>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row>
    <row r="75" spans="1:54" s="70" customFormat="1" ht="11.25" customHeight="1" x14ac:dyDescent="0.2">
      <c r="A75" s="126"/>
      <c r="B75" s="68" t="s">
        <v>232</v>
      </c>
      <c r="C75" s="452"/>
      <c r="D75" s="452"/>
      <c r="E75" s="486"/>
      <c r="F75" s="452"/>
      <c r="G75" s="453"/>
      <c r="H75" s="454"/>
      <c r="I75" s="455"/>
      <c r="J75" s="455"/>
      <c r="K75" s="455"/>
      <c r="L75" s="455"/>
      <c r="M75" s="455"/>
      <c r="N75" s="455"/>
      <c r="O75" s="455"/>
      <c r="P75" s="455"/>
      <c r="Q75" s="455"/>
      <c r="R75" s="455"/>
      <c r="S75" s="455"/>
      <c r="T75" s="455"/>
      <c r="U75" s="455"/>
      <c r="V75" s="455"/>
      <c r="W75" s="455"/>
      <c r="X75" s="455"/>
      <c r="Y75" s="455"/>
      <c r="Z75" s="455"/>
      <c r="AA75" s="455"/>
      <c r="AB75" s="455"/>
      <c r="AC75" s="455"/>
      <c r="AD75" s="455"/>
      <c r="AE75" s="455"/>
      <c r="AF75" s="455"/>
      <c r="AG75" s="455"/>
      <c r="AH75" s="455"/>
      <c r="AI75" s="455"/>
      <c r="AJ75" s="455"/>
      <c r="AK75" s="455"/>
      <c r="AL75" s="455"/>
      <c r="AM75" s="455"/>
      <c r="AN75" s="455"/>
      <c r="AO75" s="455"/>
      <c r="AP75" s="455"/>
      <c r="AQ75" s="455"/>
      <c r="AR75" s="455"/>
      <c r="AS75" s="455"/>
      <c r="AT75" s="455"/>
      <c r="AU75" s="455"/>
      <c r="AV75" s="455"/>
      <c r="AW75" s="455"/>
      <c r="AY75" s="455"/>
      <c r="AZ75" s="455"/>
      <c r="BA75" s="455"/>
      <c r="BB75" s="455"/>
    </row>
    <row r="76" spans="1:54" s="70" customFormat="1" ht="11.25" customHeight="1" x14ac:dyDescent="0.2">
      <c r="A76" s="127"/>
      <c r="B76" s="456" t="str">
        <f>"&gt; "&amp;VLOOKUP(B75,ActMap,8, FALSE)</f>
        <v>&gt; 700 Salaries</v>
      </c>
      <c r="C76" s="457"/>
      <c r="D76" s="457"/>
      <c r="E76" s="487"/>
      <c r="F76" s="457"/>
      <c r="G76" s="457"/>
      <c r="H76" s="122"/>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Y76" s="458"/>
      <c r="AZ76" s="458"/>
      <c r="BA76" s="458"/>
      <c r="BB76" s="458"/>
    </row>
    <row r="77" spans="1:54" s="70" customFormat="1" ht="11.25" customHeight="1" x14ac:dyDescent="0.2">
      <c r="A77" s="126"/>
      <c r="B77" s="70" t="s">
        <v>232</v>
      </c>
      <c r="E77" s="482"/>
      <c r="G77" s="86"/>
      <c r="H77" s="123"/>
      <c r="I77" s="124">
        <f t="shared" ref="I77:AW77" si="176">H77*INDEX(SalInfl,I$1)</f>
        <v>0</v>
      </c>
      <c r="J77" s="131">
        <f t="shared" si="176"/>
        <v>0</v>
      </c>
      <c r="K77" s="131">
        <f t="shared" si="176"/>
        <v>0</v>
      </c>
      <c r="L77" s="131">
        <f t="shared" si="176"/>
        <v>0</v>
      </c>
      <c r="M77" s="131">
        <f t="shared" si="176"/>
        <v>0</v>
      </c>
      <c r="N77" s="131">
        <f t="shared" si="176"/>
        <v>0</v>
      </c>
      <c r="O77" s="131">
        <f t="shared" si="176"/>
        <v>0</v>
      </c>
      <c r="P77" s="131">
        <f t="shared" si="176"/>
        <v>0</v>
      </c>
      <c r="Q77" s="131">
        <f t="shared" si="176"/>
        <v>0</v>
      </c>
      <c r="R77" s="131">
        <f t="shared" si="176"/>
        <v>0</v>
      </c>
      <c r="S77" s="131">
        <f t="shared" si="176"/>
        <v>0</v>
      </c>
      <c r="T77" s="131">
        <f t="shared" si="176"/>
        <v>0</v>
      </c>
      <c r="U77" s="131">
        <f t="shared" si="176"/>
        <v>0</v>
      </c>
      <c r="V77" s="131">
        <f t="shared" si="176"/>
        <v>0</v>
      </c>
      <c r="W77" s="131">
        <f t="shared" si="176"/>
        <v>0</v>
      </c>
      <c r="X77" s="131">
        <f t="shared" si="176"/>
        <v>0</v>
      </c>
      <c r="Y77" s="131">
        <f t="shared" si="176"/>
        <v>0</v>
      </c>
      <c r="Z77" s="131">
        <f t="shared" si="176"/>
        <v>0</v>
      </c>
      <c r="AA77" s="131">
        <f t="shared" si="176"/>
        <v>0</v>
      </c>
      <c r="AB77" s="131">
        <f t="shared" si="176"/>
        <v>0</v>
      </c>
      <c r="AC77" s="131">
        <f t="shared" si="176"/>
        <v>0</v>
      </c>
      <c r="AD77" s="131">
        <f t="shared" si="176"/>
        <v>0</v>
      </c>
      <c r="AE77" s="131">
        <f t="shared" si="176"/>
        <v>0</v>
      </c>
      <c r="AF77" s="131">
        <f t="shared" si="176"/>
        <v>0</v>
      </c>
      <c r="AG77" s="131">
        <f t="shared" si="176"/>
        <v>0</v>
      </c>
      <c r="AH77" s="131">
        <f t="shared" si="176"/>
        <v>0</v>
      </c>
      <c r="AI77" s="131">
        <f t="shared" si="176"/>
        <v>0</v>
      </c>
      <c r="AJ77" s="131">
        <f t="shared" si="176"/>
        <v>0</v>
      </c>
      <c r="AK77" s="131">
        <f t="shared" si="176"/>
        <v>0</v>
      </c>
      <c r="AL77" s="131">
        <f t="shared" si="176"/>
        <v>0</v>
      </c>
      <c r="AM77" s="131">
        <f t="shared" si="176"/>
        <v>0</v>
      </c>
      <c r="AN77" s="131">
        <f t="shared" si="176"/>
        <v>0</v>
      </c>
      <c r="AO77" s="131">
        <f t="shared" si="176"/>
        <v>0</v>
      </c>
      <c r="AP77" s="131">
        <f t="shared" si="176"/>
        <v>0</v>
      </c>
      <c r="AQ77" s="131">
        <f t="shared" si="176"/>
        <v>0</v>
      </c>
      <c r="AR77" s="131">
        <f t="shared" si="176"/>
        <v>0</v>
      </c>
      <c r="AS77" s="131">
        <f t="shared" si="176"/>
        <v>0</v>
      </c>
      <c r="AT77" s="131">
        <f t="shared" si="176"/>
        <v>0</v>
      </c>
      <c r="AU77" s="131">
        <f t="shared" si="176"/>
        <v>0</v>
      </c>
      <c r="AV77" s="131">
        <f t="shared" si="176"/>
        <v>0</v>
      </c>
      <c r="AW77" s="131">
        <f t="shared" si="176"/>
        <v>0</v>
      </c>
      <c r="AY77" s="71"/>
      <c r="AZ77" s="71"/>
      <c r="BA77" s="71"/>
      <c r="BB77" s="71">
        <f>BA77-I77</f>
        <v>0</v>
      </c>
    </row>
    <row r="78" spans="1:54" s="70" customFormat="1" ht="11.25" customHeight="1" x14ac:dyDescent="0.2">
      <c r="A78" s="126"/>
      <c r="B78" s="87" t="s">
        <v>260</v>
      </c>
      <c r="C78" s="87"/>
      <c r="D78" s="87"/>
      <c r="E78" s="483"/>
      <c r="F78" s="87"/>
      <c r="G78" s="91"/>
      <c r="H78" s="459"/>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row>
    <row r="79" spans="1:54" s="70" customFormat="1" ht="11.25" customHeight="1" x14ac:dyDescent="0.2">
      <c r="A79" s="126"/>
      <c r="B79" s="461" t="s">
        <v>261</v>
      </c>
      <c r="C79" s="461"/>
      <c r="D79" s="461"/>
      <c r="E79" s="484"/>
      <c r="F79" s="461"/>
      <c r="G79" s="462"/>
      <c r="H79" s="463">
        <f t="shared" ref="H79:AW79" si="177">SUMIF(H75:H78, "&gt;0",$E75:$E78)</f>
        <v>0</v>
      </c>
      <c r="I79" s="464">
        <f t="shared" si="177"/>
        <v>0</v>
      </c>
      <c r="J79" s="464">
        <f t="shared" si="177"/>
        <v>0</v>
      </c>
      <c r="K79" s="464">
        <f t="shared" si="177"/>
        <v>0</v>
      </c>
      <c r="L79" s="464">
        <f t="shared" si="177"/>
        <v>0</v>
      </c>
      <c r="M79" s="464">
        <f t="shared" si="177"/>
        <v>0</v>
      </c>
      <c r="N79" s="464">
        <f t="shared" si="177"/>
        <v>0</v>
      </c>
      <c r="O79" s="464">
        <f t="shared" si="177"/>
        <v>0</v>
      </c>
      <c r="P79" s="464">
        <f t="shared" si="177"/>
        <v>0</v>
      </c>
      <c r="Q79" s="464">
        <f t="shared" si="177"/>
        <v>0</v>
      </c>
      <c r="R79" s="464">
        <f t="shared" si="177"/>
        <v>0</v>
      </c>
      <c r="S79" s="464">
        <f t="shared" si="177"/>
        <v>0</v>
      </c>
      <c r="T79" s="464">
        <f t="shared" si="177"/>
        <v>0</v>
      </c>
      <c r="U79" s="464">
        <f t="shared" si="177"/>
        <v>0</v>
      </c>
      <c r="V79" s="464">
        <f t="shared" si="177"/>
        <v>0</v>
      </c>
      <c r="W79" s="464">
        <f t="shared" si="177"/>
        <v>0</v>
      </c>
      <c r="X79" s="464">
        <f t="shared" si="177"/>
        <v>0</v>
      </c>
      <c r="Y79" s="464">
        <f t="shared" si="177"/>
        <v>0</v>
      </c>
      <c r="Z79" s="464">
        <f t="shared" si="177"/>
        <v>0</v>
      </c>
      <c r="AA79" s="464">
        <f t="shared" si="177"/>
        <v>0</v>
      </c>
      <c r="AB79" s="464">
        <f t="shared" si="177"/>
        <v>0</v>
      </c>
      <c r="AC79" s="464">
        <f t="shared" si="177"/>
        <v>0</v>
      </c>
      <c r="AD79" s="464">
        <f t="shared" si="177"/>
        <v>0</v>
      </c>
      <c r="AE79" s="464">
        <f t="shared" si="177"/>
        <v>0</v>
      </c>
      <c r="AF79" s="464">
        <f t="shared" si="177"/>
        <v>0</v>
      </c>
      <c r="AG79" s="464">
        <f t="shared" si="177"/>
        <v>0</v>
      </c>
      <c r="AH79" s="464">
        <f t="shared" si="177"/>
        <v>0</v>
      </c>
      <c r="AI79" s="464">
        <f t="shared" si="177"/>
        <v>0</v>
      </c>
      <c r="AJ79" s="464">
        <f t="shared" si="177"/>
        <v>0</v>
      </c>
      <c r="AK79" s="464">
        <f t="shared" si="177"/>
        <v>0</v>
      </c>
      <c r="AL79" s="464">
        <f t="shared" si="177"/>
        <v>0</v>
      </c>
      <c r="AM79" s="464">
        <f t="shared" si="177"/>
        <v>0</v>
      </c>
      <c r="AN79" s="464">
        <f t="shared" si="177"/>
        <v>0</v>
      </c>
      <c r="AO79" s="464">
        <f t="shared" si="177"/>
        <v>0</v>
      </c>
      <c r="AP79" s="464">
        <f t="shared" si="177"/>
        <v>0</v>
      </c>
      <c r="AQ79" s="464">
        <f t="shared" si="177"/>
        <v>0</v>
      </c>
      <c r="AR79" s="464">
        <f t="shared" si="177"/>
        <v>0</v>
      </c>
      <c r="AS79" s="464">
        <f t="shared" si="177"/>
        <v>0</v>
      </c>
      <c r="AT79" s="464">
        <f t="shared" si="177"/>
        <v>0</v>
      </c>
      <c r="AU79" s="464">
        <f t="shared" si="177"/>
        <v>0</v>
      </c>
      <c r="AV79" s="464">
        <f t="shared" si="177"/>
        <v>0</v>
      </c>
      <c r="AW79" s="464">
        <f t="shared" si="177"/>
        <v>0</v>
      </c>
    </row>
    <row r="80" spans="1:54" s="70" customFormat="1" ht="11.25" customHeight="1" x14ac:dyDescent="0.2">
      <c r="A80" s="126"/>
      <c r="B80" s="87" t="s">
        <v>262</v>
      </c>
      <c r="C80" s="87"/>
      <c r="D80" s="87"/>
      <c r="E80" s="483"/>
      <c r="F80" s="87"/>
      <c r="G80" s="91"/>
      <c r="H80" s="465" t="str">
        <f t="shared" ref="H80:AW80" si="178">IF(H79=0, "N/A", H$6/H79)</f>
        <v>N/A</v>
      </c>
      <c r="I80" s="370" t="str">
        <f t="shared" si="178"/>
        <v>N/A</v>
      </c>
      <c r="J80" s="370" t="str">
        <f t="shared" si="178"/>
        <v>N/A</v>
      </c>
      <c r="K80" s="370" t="str">
        <f t="shared" si="178"/>
        <v>N/A</v>
      </c>
      <c r="L80" s="370" t="str">
        <f t="shared" si="178"/>
        <v>N/A</v>
      </c>
      <c r="M80" s="370" t="str">
        <f t="shared" si="178"/>
        <v>N/A</v>
      </c>
      <c r="N80" s="370" t="str">
        <f t="shared" si="178"/>
        <v>N/A</v>
      </c>
      <c r="O80" s="370" t="str">
        <f t="shared" si="178"/>
        <v>N/A</v>
      </c>
      <c r="P80" s="370" t="str">
        <f t="shared" si="178"/>
        <v>N/A</v>
      </c>
      <c r="Q80" s="370" t="str">
        <f t="shared" si="178"/>
        <v>N/A</v>
      </c>
      <c r="R80" s="370" t="str">
        <f t="shared" si="178"/>
        <v>N/A</v>
      </c>
      <c r="S80" s="370" t="str">
        <f t="shared" si="178"/>
        <v>N/A</v>
      </c>
      <c r="T80" s="370" t="str">
        <f t="shared" si="178"/>
        <v>N/A</v>
      </c>
      <c r="U80" s="370" t="str">
        <f t="shared" si="178"/>
        <v>N/A</v>
      </c>
      <c r="V80" s="370" t="str">
        <f t="shared" si="178"/>
        <v>N/A</v>
      </c>
      <c r="W80" s="370" t="str">
        <f t="shared" si="178"/>
        <v>N/A</v>
      </c>
      <c r="X80" s="370" t="str">
        <f t="shared" si="178"/>
        <v>N/A</v>
      </c>
      <c r="Y80" s="370" t="str">
        <f t="shared" si="178"/>
        <v>N/A</v>
      </c>
      <c r="Z80" s="370" t="str">
        <f t="shared" si="178"/>
        <v>N/A</v>
      </c>
      <c r="AA80" s="370" t="str">
        <f t="shared" si="178"/>
        <v>N/A</v>
      </c>
      <c r="AB80" s="370" t="str">
        <f t="shared" si="178"/>
        <v>N/A</v>
      </c>
      <c r="AC80" s="370" t="str">
        <f t="shared" si="178"/>
        <v>N/A</v>
      </c>
      <c r="AD80" s="370" t="str">
        <f t="shared" si="178"/>
        <v>N/A</v>
      </c>
      <c r="AE80" s="370" t="str">
        <f t="shared" si="178"/>
        <v>N/A</v>
      </c>
      <c r="AF80" s="370" t="str">
        <f t="shared" si="178"/>
        <v>N/A</v>
      </c>
      <c r="AG80" s="370" t="str">
        <f t="shared" si="178"/>
        <v>N/A</v>
      </c>
      <c r="AH80" s="370" t="str">
        <f t="shared" si="178"/>
        <v>N/A</v>
      </c>
      <c r="AI80" s="370" t="str">
        <f t="shared" si="178"/>
        <v>N/A</v>
      </c>
      <c r="AJ80" s="370" t="str">
        <f t="shared" si="178"/>
        <v>N/A</v>
      </c>
      <c r="AK80" s="370" t="str">
        <f t="shared" si="178"/>
        <v>N/A</v>
      </c>
      <c r="AL80" s="370" t="str">
        <f t="shared" si="178"/>
        <v>N/A</v>
      </c>
      <c r="AM80" s="370" t="str">
        <f t="shared" si="178"/>
        <v>N/A</v>
      </c>
      <c r="AN80" s="370" t="str">
        <f t="shared" si="178"/>
        <v>N/A</v>
      </c>
      <c r="AO80" s="370" t="str">
        <f t="shared" si="178"/>
        <v>N/A</v>
      </c>
      <c r="AP80" s="370" t="str">
        <f t="shared" si="178"/>
        <v>N/A</v>
      </c>
      <c r="AQ80" s="370" t="str">
        <f t="shared" si="178"/>
        <v>N/A</v>
      </c>
      <c r="AR80" s="370" t="str">
        <f t="shared" si="178"/>
        <v>N/A</v>
      </c>
      <c r="AS80" s="370" t="str">
        <f t="shared" si="178"/>
        <v>N/A</v>
      </c>
      <c r="AT80" s="370" t="str">
        <f t="shared" si="178"/>
        <v>N/A</v>
      </c>
      <c r="AU80" s="370" t="str">
        <f t="shared" si="178"/>
        <v>N/A</v>
      </c>
      <c r="AV80" s="370" t="str">
        <f t="shared" si="178"/>
        <v>N/A</v>
      </c>
      <c r="AW80" s="370" t="str">
        <f t="shared" si="178"/>
        <v>N/A</v>
      </c>
    </row>
    <row r="81" spans="1:54" s="70" customFormat="1" ht="11.25" customHeight="1" x14ac:dyDescent="0.2">
      <c r="A81" s="126"/>
      <c r="E81" s="485"/>
      <c r="H81" s="125"/>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row>
    <row r="82" spans="1:54" s="70" customFormat="1" ht="11.25" customHeight="1" x14ac:dyDescent="0.2">
      <c r="A82" s="127"/>
      <c r="B82" s="68" t="s">
        <v>233</v>
      </c>
      <c r="C82" s="452"/>
      <c r="D82" s="452"/>
      <c r="E82" s="486"/>
      <c r="F82" s="452"/>
      <c r="G82" s="453"/>
      <c r="H82" s="454"/>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55"/>
      <c r="AG82" s="455"/>
      <c r="AH82" s="455"/>
      <c r="AI82" s="455"/>
      <c r="AJ82" s="455"/>
      <c r="AK82" s="455"/>
      <c r="AL82" s="455"/>
      <c r="AM82" s="455"/>
      <c r="AN82" s="455"/>
      <c r="AO82" s="455"/>
      <c r="AP82" s="455"/>
      <c r="AQ82" s="455"/>
      <c r="AR82" s="455"/>
      <c r="AS82" s="455"/>
      <c r="AT82" s="455"/>
      <c r="AU82" s="455"/>
      <c r="AV82" s="455"/>
      <c r="AW82" s="455"/>
      <c r="AY82" s="455"/>
      <c r="AZ82" s="455"/>
      <c r="BA82" s="455"/>
      <c r="BB82" s="455"/>
    </row>
    <row r="83" spans="1:54" s="70" customFormat="1" ht="11.25" customHeight="1" x14ac:dyDescent="0.2">
      <c r="A83" s="127"/>
      <c r="B83" s="456" t="str">
        <f>"&gt; "&amp;VLOOKUP(B82,ActMap,8, FALSE)</f>
        <v>&gt; 700 Salaries</v>
      </c>
      <c r="C83" s="457"/>
      <c r="D83" s="457"/>
      <c r="E83" s="487"/>
      <c r="F83" s="457"/>
      <c r="G83" s="457"/>
      <c r="H83" s="122"/>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Y83" s="458"/>
      <c r="AZ83" s="458"/>
      <c r="BA83" s="458"/>
      <c r="BB83" s="458"/>
    </row>
    <row r="84" spans="1:54" s="70" customFormat="1" ht="11.25" customHeight="1" x14ac:dyDescent="0.2">
      <c r="A84" s="126"/>
      <c r="B84" s="70" t="s">
        <v>233</v>
      </c>
      <c r="C84" s="70" t="s">
        <v>525</v>
      </c>
      <c r="D84" s="70" t="s">
        <v>526</v>
      </c>
      <c r="E84" s="482">
        <v>1</v>
      </c>
      <c r="G84" s="86" t="s">
        <v>429</v>
      </c>
      <c r="H84" s="123">
        <v>26780</v>
      </c>
      <c r="I84" s="124">
        <v>27449.499999999996</v>
      </c>
      <c r="J84" s="131">
        <f t="shared" ref="J84:AW84" si="179">I84*INDEX(SalInfl,J$1)</f>
        <v>27998.489999999998</v>
      </c>
      <c r="K84" s="131">
        <f t="shared" si="179"/>
        <v>28558.459799999997</v>
      </c>
      <c r="L84" s="131">
        <f t="shared" si="179"/>
        <v>29129.628995999996</v>
      </c>
      <c r="M84" s="131">
        <f t="shared" si="179"/>
        <v>29712.221575919997</v>
      </c>
      <c r="N84" s="124">
        <f t="shared" si="179"/>
        <v>30306.466007438397</v>
      </c>
      <c r="O84" s="124">
        <f t="shared" si="179"/>
        <v>30912.595327587165</v>
      </c>
      <c r="P84" s="124">
        <f t="shared" si="179"/>
        <v>31530.84723413891</v>
      </c>
      <c r="Q84" s="124">
        <f t="shared" si="179"/>
        <v>32161.464178821687</v>
      </c>
      <c r="R84" s="124">
        <f t="shared" si="179"/>
        <v>32804.693462398121</v>
      </c>
      <c r="S84" s="124">
        <f t="shared" si="179"/>
        <v>33460.787331646083</v>
      </c>
      <c r="T84" s="124">
        <f t="shared" si="179"/>
        <v>34130.003078279005</v>
      </c>
      <c r="U84" s="124">
        <f t="shared" si="179"/>
        <v>34812.603139844585</v>
      </c>
      <c r="V84" s="124">
        <f t="shared" si="179"/>
        <v>35508.855202641476</v>
      </c>
      <c r="W84" s="124">
        <f t="shared" si="179"/>
        <v>36219.032306694309</v>
      </c>
      <c r="X84" s="124">
        <f t="shared" si="179"/>
        <v>36943.412952828199</v>
      </c>
      <c r="Y84" s="124">
        <f t="shared" si="179"/>
        <v>37682.281211884765</v>
      </c>
      <c r="Z84" s="124">
        <f t="shared" si="179"/>
        <v>38435.92683612246</v>
      </c>
      <c r="AA84" s="124">
        <f t="shared" si="179"/>
        <v>39204.645372844912</v>
      </c>
      <c r="AB84" s="124">
        <f t="shared" si="179"/>
        <v>39988.738280301812</v>
      </c>
      <c r="AC84" s="124">
        <f t="shared" si="179"/>
        <v>40788.51304590785</v>
      </c>
      <c r="AD84" s="124">
        <f t="shared" si="179"/>
        <v>41604.283306826008</v>
      </c>
      <c r="AE84" s="124">
        <f t="shared" si="179"/>
        <v>42436.368972962526</v>
      </c>
      <c r="AF84" s="124">
        <f t="shared" si="179"/>
        <v>43285.09635242178</v>
      </c>
      <c r="AG84" s="124">
        <f t="shared" si="179"/>
        <v>44150.798279470218</v>
      </c>
      <c r="AH84" s="124">
        <f t="shared" si="179"/>
        <v>45033.814245059621</v>
      </c>
      <c r="AI84" s="124">
        <f t="shared" si="179"/>
        <v>45934.490529960814</v>
      </c>
      <c r="AJ84" s="124">
        <f t="shared" si="179"/>
        <v>46853.180340560029</v>
      </c>
      <c r="AK84" s="124">
        <f t="shared" si="179"/>
        <v>47790.243947371229</v>
      </c>
      <c r="AL84" s="124">
        <f t="shared" si="179"/>
        <v>48746.048826318656</v>
      </c>
      <c r="AM84" s="124">
        <f t="shared" si="179"/>
        <v>49720.969802845029</v>
      </c>
      <c r="AN84" s="124">
        <f t="shared" si="179"/>
        <v>50715.389198901932</v>
      </c>
      <c r="AO84" s="124">
        <f t="shared" si="179"/>
        <v>51729.69698287997</v>
      </c>
      <c r="AP84" s="124">
        <f t="shared" si="179"/>
        <v>52764.29092253757</v>
      </c>
      <c r="AQ84" s="124">
        <f t="shared" si="179"/>
        <v>53819.576740988319</v>
      </c>
      <c r="AR84" s="124">
        <f t="shared" si="179"/>
        <v>54895.968275808089</v>
      </c>
      <c r="AS84" s="124">
        <f t="shared" si="179"/>
        <v>55993.887641324254</v>
      </c>
      <c r="AT84" s="124">
        <f t="shared" si="179"/>
        <v>57113.765394150738</v>
      </c>
      <c r="AU84" s="124">
        <f t="shared" si="179"/>
        <v>58256.040702033752</v>
      </c>
      <c r="AV84" s="124">
        <f t="shared" si="179"/>
        <v>59421.161516074426</v>
      </c>
      <c r="AW84" s="124">
        <f t="shared" si="179"/>
        <v>60609.584746395914</v>
      </c>
      <c r="AY84" s="71"/>
      <c r="AZ84" s="71"/>
      <c r="BA84" s="71"/>
      <c r="BB84" s="71"/>
    </row>
    <row r="85" spans="1:54" s="70" customFormat="1" ht="11.25" customHeight="1" x14ac:dyDescent="0.2">
      <c r="A85" s="126"/>
      <c r="B85" s="70" t="s">
        <v>233</v>
      </c>
      <c r="C85" s="70" t="s">
        <v>525</v>
      </c>
      <c r="D85" s="70" t="s">
        <v>527</v>
      </c>
      <c r="E85" s="482">
        <v>1</v>
      </c>
      <c r="G85" s="86" t="s">
        <v>429</v>
      </c>
      <c r="H85" s="123">
        <v>26000</v>
      </c>
      <c r="I85" s="124">
        <v>26649.999999999996</v>
      </c>
      <c r="J85" s="131">
        <f t="shared" ref="J85:AW85" si="180">I85*INDEX(SalInfl,J$1)</f>
        <v>27182.999999999996</v>
      </c>
      <c r="K85" s="131">
        <f t="shared" si="180"/>
        <v>27726.659999999996</v>
      </c>
      <c r="L85" s="131">
        <f t="shared" si="180"/>
        <v>28281.193199999998</v>
      </c>
      <c r="M85" s="131">
        <f t="shared" si="180"/>
        <v>28846.817063999999</v>
      </c>
      <c r="N85" s="124">
        <f t="shared" si="180"/>
        <v>29423.75340528</v>
      </c>
      <c r="O85" s="124">
        <f t="shared" si="180"/>
        <v>30012.2284733856</v>
      </c>
      <c r="P85" s="124">
        <f t="shared" si="180"/>
        <v>30612.473042853311</v>
      </c>
      <c r="Q85" s="124">
        <f t="shared" si="180"/>
        <v>31224.722503710378</v>
      </c>
      <c r="R85" s="124">
        <f t="shared" si="180"/>
        <v>31849.216953784588</v>
      </c>
      <c r="S85" s="124">
        <f t="shared" si="180"/>
        <v>32486.201292860278</v>
      </c>
      <c r="T85" s="124">
        <f t="shared" si="180"/>
        <v>33135.925318717484</v>
      </c>
      <c r="U85" s="124">
        <f t="shared" si="180"/>
        <v>33798.643825091836</v>
      </c>
      <c r="V85" s="124">
        <f t="shared" si="180"/>
        <v>34474.616701593673</v>
      </c>
      <c r="W85" s="124">
        <f t="shared" si="180"/>
        <v>35164.109035625544</v>
      </c>
      <c r="X85" s="124">
        <f t="shared" si="180"/>
        <v>35867.391216338059</v>
      </c>
      <c r="Y85" s="124">
        <f t="shared" si="180"/>
        <v>36584.739040664819</v>
      </c>
      <c r="Z85" s="124">
        <f t="shared" si="180"/>
        <v>37316.433821478116</v>
      </c>
      <c r="AA85" s="124">
        <f t="shared" si="180"/>
        <v>38062.762497907679</v>
      </c>
      <c r="AB85" s="124">
        <f t="shared" si="180"/>
        <v>38824.01774786583</v>
      </c>
      <c r="AC85" s="124">
        <f t="shared" si="180"/>
        <v>39600.498102823149</v>
      </c>
      <c r="AD85" s="124">
        <f t="shared" si="180"/>
        <v>40392.508064879614</v>
      </c>
      <c r="AE85" s="124">
        <f t="shared" si="180"/>
        <v>41200.35822617721</v>
      </c>
      <c r="AF85" s="124">
        <f t="shared" si="180"/>
        <v>42024.365390700754</v>
      </c>
      <c r="AG85" s="124">
        <f t="shared" si="180"/>
        <v>42864.852698514769</v>
      </c>
      <c r="AH85" s="124">
        <f t="shared" si="180"/>
        <v>43722.149752485064</v>
      </c>
      <c r="AI85" s="124">
        <f t="shared" si="180"/>
        <v>44596.592747534763</v>
      </c>
      <c r="AJ85" s="124">
        <f t="shared" si="180"/>
        <v>45488.524602485457</v>
      </c>
      <c r="AK85" s="124">
        <f t="shared" si="180"/>
        <v>46398.295094535169</v>
      </c>
      <c r="AL85" s="124">
        <f t="shared" si="180"/>
        <v>47326.260996425874</v>
      </c>
      <c r="AM85" s="124">
        <f t="shared" si="180"/>
        <v>48272.78621635439</v>
      </c>
      <c r="AN85" s="124">
        <f t="shared" si="180"/>
        <v>49238.241940681481</v>
      </c>
      <c r="AO85" s="124">
        <f t="shared" si="180"/>
        <v>50223.00677949511</v>
      </c>
      <c r="AP85" s="124">
        <f t="shared" si="180"/>
        <v>51227.466915085017</v>
      </c>
      <c r="AQ85" s="124">
        <f t="shared" si="180"/>
        <v>52252.016253386719</v>
      </c>
      <c r="AR85" s="124">
        <f t="shared" si="180"/>
        <v>53297.056578454452</v>
      </c>
      <c r="AS85" s="124">
        <f t="shared" si="180"/>
        <v>54362.997710023541</v>
      </c>
      <c r="AT85" s="124">
        <f t="shared" si="180"/>
        <v>55450.257664224009</v>
      </c>
      <c r="AU85" s="124">
        <f t="shared" si="180"/>
        <v>56559.26281750849</v>
      </c>
      <c r="AV85" s="124">
        <f t="shared" si="180"/>
        <v>57690.448073858664</v>
      </c>
      <c r="AW85" s="124">
        <f t="shared" si="180"/>
        <v>58844.257035335839</v>
      </c>
      <c r="AY85" s="71"/>
      <c r="AZ85" s="71"/>
      <c r="BA85" s="71"/>
      <c r="BB85" s="71"/>
    </row>
    <row r="86" spans="1:54" s="70" customFormat="1" ht="11.25" customHeight="1" x14ac:dyDescent="0.2">
      <c r="A86" s="126"/>
      <c r="B86" s="70" t="s">
        <v>233</v>
      </c>
      <c r="C86" s="70" t="s">
        <v>525</v>
      </c>
      <c r="D86" s="466" t="s">
        <v>290</v>
      </c>
      <c r="E86" s="482">
        <v>1</v>
      </c>
      <c r="G86" s="86" t="s">
        <v>429</v>
      </c>
      <c r="H86" s="123">
        <v>26000</v>
      </c>
      <c r="I86" s="124">
        <v>26000</v>
      </c>
      <c r="J86" s="131">
        <f t="shared" ref="J86:AW86" si="181">I86*INDEX(SalInfl,J$1)</f>
        <v>26520</v>
      </c>
      <c r="K86" s="131">
        <f t="shared" si="181"/>
        <v>27050.400000000001</v>
      </c>
      <c r="L86" s="131">
        <f t="shared" si="181"/>
        <v>27591.408000000003</v>
      </c>
      <c r="M86" s="131">
        <f t="shared" si="181"/>
        <v>28143.236160000004</v>
      </c>
      <c r="N86" s="124">
        <f t="shared" si="181"/>
        <v>28706.100883200004</v>
      </c>
      <c r="O86" s="124">
        <f t="shared" si="181"/>
        <v>29280.222900864006</v>
      </c>
      <c r="P86" s="124">
        <f t="shared" si="181"/>
        <v>29865.827358881288</v>
      </c>
      <c r="Q86" s="124">
        <f t="shared" si="181"/>
        <v>30463.143906058915</v>
      </c>
      <c r="R86" s="124">
        <f t="shared" si="181"/>
        <v>31072.406784180093</v>
      </c>
      <c r="S86" s="124">
        <f t="shared" si="181"/>
        <v>31693.854919863697</v>
      </c>
      <c r="T86" s="124">
        <f t="shared" si="181"/>
        <v>32327.732018260973</v>
      </c>
      <c r="U86" s="124">
        <f t="shared" si="181"/>
        <v>32974.286658626195</v>
      </c>
      <c r="V86" s="124">
        <f t="shared" si="181"/>
        <v>33633.772391798717</v>
      </c>
      <c r="W86" s="124">
        <f t="shared" si="181"/>
        <v>34306.447839634689</v>
      </c>
      <c r="X86" s="124">
        <f t="shared" si="181"/>
        <v>34992.576796427384</v>
      </c>
      <c r="Y86" s="124">
        <f t="shared" si="181"/>
        <v>35692.428332355928</v>
      </c>
      <c r="Z86" s="124">
        <f t="shared" si="181"/>
        <v>36406.276899003045</v>
      </c>
      <c r="AA86" s="124">
        <f t="shared" si="181"/>
        <v>37134.40243698311</v>
      </c>
      <c r="AB86" s="124">
        <f t="shared" si="181"/>
        <v>37877.090485722772</v>
      </c>
      <c r="AC86" s="124">
        <f t="shared" si="181"/>
        <v>38634.63229543723</v>
      </c>
      <c r="AD86" s="124">
        <f t="shared" si="181"/>
        <v>39407.324941345978</v>
      </c>
      <c r="AE86" s="124">
        <f t="shared" si="181"/>
        <v>40195.4714401729</v>
      </c>
      <c r="AF86" s="124">
        <f t="shared" si="181"/>
        <v>40999.380868976361</v>
      </c>
      <c r="AG86" s="124">
        <f t="shared" si="181"/>
        <v>41819.368486355888</v>
      </c>
      <c r="AH86" s="124">
        <f t="shared" si="181"/>
        <v>42655.755856083008</v>
      </c>
      <c r="AI86" s="124">
        <f t="shared" si="181"/>
        <v>43508.87097320467</v>
      </c>
      <c r="AJ86" s="124">
        <f t="shared" si="181"/>
        <v>44379.048392668767</v>
      </c>
      <c r="AK86" s="124">
        <f t="shared" si="181"/>
        <v>45266.629360522144</v>
      </c>
      <c r="AL86" s="124">
        <f t="shared" si="181"/>
        <v>46171.96194773259</v>
      </c>
      <c r="AM86" s="124">
        <f t="shared" si="181"/>
        <v>47095.401186687246</v>
      </c>
      <c r="AN86" s="124">
        <f t="shared" si="181"/>
        <v>48037.309210420994</v>
      </c>
      <c r="AO86" s="124">
        <f t="shared" si="181"/>
        <v>48998.055394629417</v>
      </c>
      <c r="AP86" s="124">
        <f t="shared" si="181"/>
        <v>49978.016502522005</v>
      </c>
      <c r="AQ86" s="124">
        <f t="shared" si="181"/>
        <v>50977.576832572449</v>
      </c>
      <c r="AR86" s="124">
        <f t="shared" si="181"/>
        <v>51997.128369223901</v>
      </c>
      <c r="AS86" s="124">
        <f t="shared" si="181"/>
        <v>53037.070936608383</v>
      </c>
      <c r="AT86" s="124">
        <f t="shared" si="181"/>
        <v>54097.812355340553</v>
      </c>
      <c r="AU86" s="124">
        <f t="shared" si="181"/>
        <v>55179.768602447366</v>
      </c>
      <c r="AV86" s="124">
        <f t="shared" si="181"/>
        <v>56283.363974496315</v>
      </c>
      <c r="AW86" s="124">
        <f t="shared" si="181"/>
        <v>57409.031253986243</v>
      </c>
      <c r="AY86" s="71"/>
      <c r="AZ86" s="71"/>
      <c r="BA86" s="71"/>
      <c r="BB86" s="71"/>
    </row>
    <row r="87" spans="1:54" s="70" customFormat="1" ht="11.25" customHeight="1" x14ac:dyDescent="0.2">
      <c r="A87" s="126"/>
      <c r="B87" s="70" t="s">
        <v>233</v>
      </c>
      <c r="C87" s="70" t="s">
        <v>525</v>
      </c>
      <c r="D87" s="70" t="s">
        <v>528</v>
      </c>
      <c r="E87" s="482">
        <v>1</v>
      </c>
      <c r="G87" s="86" t="s">
        <v>429</v>
      </c>
      <c r="H87" s="123">
        <v>26000</v>
      </c>
      <c r="I87" s="124">
        <v>26649.999999999996</v>
      </c>
      <c r="J87" s="131">
        <f t="shared" ref="J87:AW87" si="182">I87*INDEX(SalInfl,J$1)</f>
        <v>27182.999999999996</v>
      </c>
      <c r="K87" s="131">
        <f t="shared" si="182"/>
        <v>27726.659999999996</v>
      </c>
      <c r="L87" s="131">
        <f t="shared" si="182"/>
        <v>28281.193199999998</v>
      </c>
      <c r="M87" s="131">
        <f t="shared" si="182"/>
        <v>28846.817063999999</v>
      </c>
      <c r="N87" s="124">
        <f t="shared" si="182"/>
        <v>29423.75340528</v>
      </c>
      <c r="O87" s="124">
        <f t="shared" si="182"/>
        <v>30012.2284733856</v>
      </c>
      <c r="P87" s="124">
        <f t="shared" si="182"/>
        <v>30612.473042853311</v>
      </c>
      <c r="Q87" s="124">
        <f t="shared" si="182"/>
        <v>31224.722503710378</v>
      </c>
      <c r="R87" s="124">
        <f t="shared" si="182"/>
        <v>31849.216953784588</v>
      </c>
      <c r="S87" s="124">
        <f t="shared" si="182"/>
        <v>32486.201292860278</v>
      </c>
      <c r="T87" s="124">
        <f t="shared" si="182"/>
        <v>33135.925318717484</v>
      </c>
      <c r="U87" s="124">
        <f t="shared" si="182"/>
        <v>33798.643825091836</v>
      </c>
      <c r="V87" s="124">
        <f t="shared" si="182"/>
        <v>34474.616701593673</v>
      </c>
      <c r="W87" s="124">
        <f t="shared" si="182"/>
        <v>35164.109035625544</v>
      </c>
      <c r="X87" s="124">
        <f t="shared" si="182"/>
        <v>35867.391216338059</v>
      </c>
      <c r="Y87" s="124">
        <f t="shared" si="182"/>
        <v>36584.739040664819</v>
      </c>
      <c r="Z87" s="124">
        <f t="shared" si="182"/>
        <v>37316.433821478116</v>
      </c>
      <c r="AA87" s="124">
        <f t="shared" si="182"/>
        <v>38062.762497907679</v>
      </c>
      <c r="AB87" s="124">
        <f t="shared" si="182"/>
        <v>38824.01774786583</v>
      </c>
      <c r="AC87" s="124">
        <f t="shared" si="182"/>
        <v>39600.498102823149</v>
      </c>
      <c r="AD87" s="124">
        <f t="shared" si="182"/>
        <v>40392.508064879614</v>
      </c>
      <c r="AE87" s="124">
        <f t="shared" si="182"/>
        <v>41200.35822617721</v>
      </c>
      <c r="AF87" s="124">
        <f t="shared" si="182"/>
        <v>42024.365390700754</v>
      </c>
      <c r="AG87" s="124">
        <f t="shared" si="182"/>
        <v>42864.852698514769</v>
      </c>
      <c r="AH87" s="124">
        <f t="shared" si="182"/>
        <v>43722.149752485064</v>
      </c>
      <c r="AI87" s="124">
        <f t="shared" si="182"/>
        <v>44596.592747534763</v>
      </c>
      <c r="AJ87" s="124">
        <f t="shared" si="182"/>
        <v>45488.524602485457</v>
      </c>
      <c r="AK87" s="124">
        <f t="shared" si="182"/>
        <v>46398.295094535169</v>
      </c>
      <c r="AL87" s="124">
        <f t="shared" si="182"/>
        <v>47326.260996425874</v>
      </c>
      <c r="AM87" s="124">
        <f t="shared" si="182"/>
        <v>48272.78621635439</v>
      </c>
      <c r="AN87" s="124">
        <f t="shared" si="182"/>
        <v>49238.241940681481</v>
      </c>
      <c r="AO87" s="124">
        <f t="shared" si="182"/>
        <v>50223.00677949511</v>
      </c>
      <c r="AP87" s="124">
        <f t="shared" si="182"/>
        <v>51227.466915085017</v>
      </c>
      <c r="AQ87" s="124">
        <f t="shared" si="182"/>
        <v>52252.016253386719</v>
      </c>
      <c r="AR87" s="124">
        <f t="shared" si="182"/>
        <v>53297.056578454452</v>
      </c>
      <c r="AS87" s="124">
        <f t="shared" si="182"/>
        <v>54362.997710023541</v>
      </c>
      <c r="AT87" s="124">
        <f t="shared" si="182"/>
        <v>55450.257664224009</v>
      </c>
      <c r="AU87" s="124">
        <f t="shared" si="182"/>
        <v>56559.26281750849</v>
      </c>
      <c r="AV87" s="124">
        <f t="shared" si="182"/>
        <v>57690.448073858664</v>
      </c>
      <c r="AW87" s="124">
        <f t="shared" si="182"/>
        <v>58844.257035335839</v>
      </c>
      <c r="AY87" s="71"/>
      <c r="AZ87" s="71"/>
      <c r="BA87" s="71"/>
      <c r="BB87" s="71"/>
    </row>
    <row r="88" spans="1:54" s="70" customFormat="1" ht="11.25" customHeight="1" x14ac:dyDescent="0.2">
      <c r="A88" s="126"/>
      <c r="B88" s="70" t="s">
        <v>233</v>
      </c>
      <c r="C88" s="70" t="s">
        <v>525</v>
      </c>
      <c r="D88" s="466" t="s">
        <v>290</v>
      </c>
      <c r="E88" s="482">
        <v>1</v>
      </c>
      <c r="G88" s="86" t="s">
        <v>429</v>
      </c>
      <c r="H88" s="123">
        <v>26000</v>
      </c>
      <c r="I88" s="124">
        <v>26000</v>
      </c>
      <c r="J88" s="131">
        <f t="shared" ref="J88:AW88" si="183">I88*INDEX(SalInfl,J$1)</f>
        <v>26520</v>
      </c>
      <c r="K88" s="131">
        <f t="shared" si="183"/>
        <v>27050.400000000001</v>
      </c>
      <c r="L88" s="131">
        <f t="shared" si="183"/>
        <v>27591.408000000003</v>
      </c>
      <c r="M88" s="131">
        <f t="shared" si="183"/>
        <v>28143.236160000004</v>
      </c>
      <c r="N88" s="124">
        <f t="shared" si="183"/>
        <v>28706.100883200004</v>
      </c>
      <c r="O88" s="124">
        <f t="shared" si="183"/>
        <v>29280.222900864006</v>
      </c>
      <c r="P88" s="124">
        <f t="shared" si="183"/>
        <v>29865.827358881288</v>
      </c>
      <c r="Q88" s="124">
        <f t="shared" si="183"/>
        <v>30463.143906058915</v>
      </c>
      <c r="R88" s="124">
        <f t="shared" si="183"/>
        <v>31072.406784180093</v>
      </c>
      <c r="S88" s="124">
        <f t="shared" si="183"/>
        <v>31693.854919863697</v>
      </c>
      <c r="T88" s="124">
        <f t="shared" si="183"/>
        <v>32327.732018260973</v>
      </c>
      <c r="U88" s="124">
        <f t="shared" si="183"/>
        <v>32974.286658626195</v>
      </c>
      <c r="V88" s="124">
        <f t="shared" si="183"/>
        <v>33633.772391798717</v>
      </c>
      <c r="W88" s="124">
        <f t="shared" si="183"/>
        <v>34306.447839634689</v>
      </c>
      <c r="X88" s="124">
        <f t="shared" si="183"/>
        <v>34992.576796427384</v>
      </c>
      <c r="Y88" s="124">
        <f t="shared" si="183"/>
        <v>35692.428332355928</v>
      </c>
      <c r="Z88" s="124">
        <f t="shared" si="183"/>
        <v>36406.276899003045</v>
      </c>
      <c r="AA88" s="124">
        <f t="shared" si="183"/>
        <v>37134.40243698311</v>
      </c>
      <c r="AB88" s="124">
        <f t="shared" si="183"/>
        <v>37877.090485722772</v>
      </c>
      <c r="AC88" s="124">
        <f t="shared" si="183"/>
        <v>38634.63229543723</v>
      </c>
      <c r="AD88" s="124">
        <f t="shared" si="183"/>
        <v>39407.324941345978</v>
      </c>
      <c r="AE88" s="124">
        <f t="shared" si="183"/>
        <v>40195.4714401729</v>
      </c>
      <c r="AF88" s="124">
        <f t="shared" si="183"/>
        <v>40999.380868976361</v>
      </c>
      <c r="AG88" s="124">
        <f t="shared" si="183"/>
        <v>41819.368486355888</v>
      </c>
      <c r="AH88" s="124">
        <f t="shared" si="183"/>
        <v>42655.755856083008</v>
      </c>
      <c r="AI88" s="124">
        <f t="shared" si="183"/>
        <v>43508.87097320467</v>
      </c>
      <c r="AJ88" s="124">
        <f t="shared" si="183"/>
        <v>44379.048392668767</v>
      </c>
      <c r="AK88" s="124">
        <f t="shared" si="183"/>
        <v>45266.629360522144</v>
      </c>
      <c r="AL88" s="124">
        <f t="shared" si="183"/>
        <v>46171.96194773259</v>
      </c>
      <c r="AM88" s="124">
        <f t="shared" si="183"/>
        <v>47095.401186687246</v>
      </c>
      <c r="AN88" s="124">
        <f t="shared" si="183"/>
        <v>48037.309210420994</v>
      </c>
      <c r="AO88" s="124">
        <f t="shared" si="183"/>
        <v>48998.055394629417</v>
      </c>
      <c r="AP88" s="124">
        <f t="shared" si="183"/>
        <v>49978.016502522005</v>
      </c>
      <c r="AQ88" s="124">
        <f t="shared" si="183"/>
        <v>50977.576832572449</v>
      </c>
      <c r="AR88" s="124">
        <f t="shared" si="183"/>
        <v>51997.128369223901</v>
      </c>
      <c r="AS88" s="124">
        <f t="shared" si="183"/>
        <v>53037.070936608383</v>
      </c>
      <c r="AT88" s="124">
        <f t="shared" si="183"/>
        <v>54097.812355340553</v>
      </c>
      <c r="AU88" s="124">
        <f t="shared" si="183"/>
        <v>55179.768602447366</v>
      </c>
      <c r="AV88" s="124">
        <f t="shared" si="183"/>
        <v>56283.363974496315</v>
      </c>
      <c r="AW88" s="124">
        <f t="shared" si="183"/>
        <v>57409.031253986243</v>
      </c>
      <c r="AY88" s="71"/>
      <c r="AZ88" s="71"/>
      <c r="BA88" s="71"/>
      <c r="BB88" s="71"/>
    </row>
    <row r="89" spans="1:54" s="70" customFormat="1" ht="11.25" customHeight="1" x14ac:dyDescent="0.2">
      <c r="A89" s="126"/>
      <c r="B89" s="70" t="s">
        <v>233</v>
      </c>
      <c r="C89" s="70" t="s">
        <v>525</v>
      </c>
      <c r="D89" s="70" t="s">
        <v>529</v>
      </c>
      <c r="E89" s="482">
        <v>1</v>
      </c>
      <c r="G89" s="86" t="s">
        <v>429</v>
      </c>
      <c r="H89" s="123">
        <v>26000</v>
      </c>
      <c r="I89" s="124">
        <v>26649.999999999996</v>
      </c>
      <c r="J89" s="131">
        <f t="shared" ref="J89:AW89" si="184">I89*INDEX(SalInfl,J$1)</f>
        <v>27182.999999999996</v>
      </c>
      <c r="K89" s="131">
        <f t="shared" si="184"/>
        <v>27726.659999999996</v>
      </c>
      <c r="L89" s="131">
        <f t="shared" si="184"/>
        <v>28281.193199999998</v>
      </c>
      <c r="M89" s="131">
        <f t="shared" si="184"/>
        <v>28846.817063999999</v>
      </c>
      <c r="N89" s="124">
        <f t="shared" si="184"/>
        <v>29423.75340528</v>
      </c>
      <c r="O89" s="124">
        <f t="shared" si="184"/>
        <v>30012.2284733856</v>
      </c>
      <c r="P89" s="124">
        <f t="shared" si="184"/>
        <v>30612.473042853311</v>
      </c>
      <c r="Q89" s="124">
        <f t="shared" si="184"/>
        <v>31224.722503710378</v>
      </c>
      <c r="R89" s="124">
        <f t="shared" si="184"/>
        <v>31849.216953784588</v>
      </c>
      <c r="S89" s="124">
        <f t="shared" si="184"/>
        <v>32486.201292860278</v>
      </c>
      <c r="T89" s="124">
        <f t="shared" si="184"/>
        <v>33135.925318717484</v>
      </c>
      <c r="U89" s="124">
        <f t="shared" si="184"/>
        <v>33798.643825091836</v>
      </c>
      <c r="V89" s="124">
        <f t="shared" si="184"/>
        <v>34474.616701593673</v>
      </c>
      <c r="W89" s="124">
        <f t="shared" si="184"/>
        <v>35164.109035625544</v>
      </c>
      <c r="X89" s="124">
        <f t="shared" si="184"/>
        <v>35867.391216338059</v>
      </c>
      <c r="Y89" s="124">
        <f t="shared" si="184"/>
        <v>36584.739040664819</v>
      </c>
      <c r="Z89" s="124">
        <f t="shared" si="184"/>
        <v>37316.433821478116</v>
      </c>
      <c r="AA89" s="124">
        <f t="shared" si="184"/>
        <v>38062.762497907679</v>
      </c>
      <c r="AB89" s="124">
        <f t="shared" si="184"/>
        <v>38824.01774786583</v>
      </c>
      <c r="AC89" s="124">
        <f t="shared" si="184"/>
        <v>39600.498102823149</v>
      </c>
      <c r="AD89" s="124">
        <f t="shared" si="184"/>
        <v>40392.508064879614</v>
      </c>
      <c r="AE89" s="124">
        <f t="shared" si="184"/>
        <v>41200.35822617721</v>
      </c>
      <c r="AF89" s="124">
        <f t="shared" si="184"/>
        <v>42024.365390700754</v>
      </c>
      <c r="AG89" s="124">
        <f t="shared" si="184"/>
        <v>42864.852698514769</v>
      </c>
      <c r="AH89" s="124">
        <f t="shared" si="184"/>
        <v>43722.149752485064</v>
      </c>
      <c r="AI89" s="124">
        <f t="shared" si="184"/>
        <v>44596.592747534763</v>
      </c>
      <c r="AJ89" s="124">
        <f t="shared" si="184"/>
        <v>45488.524602485457</v>
      </c>
      <c r="AK89" s="124">
        <f t="shared" si="184"/>
        <v>46398.295094535169</v>
      </c>
      <c r="AL89" s="124">
        <f t="shared" si="184"/>
        <v>47326.260996425874</v>
      </c>
      <c r="AM89" s="124">
        <f t="shared" si="184"/>
        <v>48272.78621635439</v>
      </c>
      <c r="AN89" s="124">
        <f t="shared" si="184"/>
        <v>49238.241940681481</v>
      </c>
      <c r="AO89" s="124">
        <f t="shared" si="184"/>
        <v>50223.00677949511</v>
      </c>
      <c r="AP89" s="124">
        <f t="shared" si="184"/>
        <v>51227.466915085017</v>
      </c>
      <c r="AQ89" s="124">
        <f t="shared" si="184"/>
        <v>52252.016253386719</v>
      </c>
      <c r="AR89" s="124">
        <f t="shared" si="184"/>
        <v>53297.056578454452</v>
      </c>
      <c r="AS89" s="124">
        <f t="shared" si="184"/>
        <v>54362.997710023541</v>
      </c>
      <c r="AT89" s="124">
        <f t="shared" si="184"/>
        <v>55450.257664224009</v>
      </c>
      <c r="AU89" s="124">
        <f t="shared" si="184"/>
        <v>56559.26281750849</v>
      </c>
      <c r="AV89" s="124">
        <f t="shared" si="184"/>
        <v>57690.448073858664</v>
      </c>
      <c r="AW89" s="124">
        <f t="shared" si="184"/>
        <v>58844.257035335839</v>
      </c>
      <c r="AY89" s="71"/>
      <c r="AZ89" s="71"/>
      <c r="BA89" s="71"/>
      <c r="BB89" s="71"/>
    </row>
    <row r="90" spans="1:54" s="70" customFormat="1" ht="11.25" customHeight="1" x14ac:dyDescent="0.2">
      <c r="A90" s="126"/>
      <c r="B90" s="70" t="s">
        <v>233</v>
      </c>
      <c r="C90" s="70" t="s">
        <v>525</v>
      </c>
      <c r="D90" s="70" t="s">
        <v>290</v>
      </c>
      <c r="E90" s="482">
        <v>1</v>
      </c>
      <c r="G90" s="86" t="s">
        <v>429</v>
      </c>
      <c r="H90" s="123">
        <v>26000</v>
      </c>
      <c r="I90" s="124">
        <v>26000</v>
      </c>
      <c r="J90" s="131">
        <f t="shared" ref="J90:AW90" si="185">I90*INDEX(SalInfl,J$1)</f>
        <v>26520</v>
      </c>
      <c r="K90" s="131">
        <f t="shared" si="185"/>
        <v>27050.400000000001</v>
      </c>
      <c r="L90" s="131">
        <f t="shared" si="185"/>
        <v>27591.408000000003</v>
      </c>
      <c r="M90" s="131">
        <f t="shared" si="185"/>
        <v>28143.236160000004</v>
      </c>
      <c r="N90" s="124">
        <f t="shared" si="185"/>
        <v>28706.100883200004</v>
      </c>
      <c r="O90" s="124">
        <f t="shared" si="185"/>
        <v>29280.222900864006</v>
      </c>
      <c r="P90" s="124">
        <f t="shared" si="185"/>
        <v>29865.827358881288</v>
      </c>
      <c r="Q90" s="124">
        <f t="shared" si="185"/>
        <v>30463.143906058915</v>
      </c>
      <c r="R90" s="124">
        <f t="shared" si="185"/>
        <v>31072.406784180093</v>
      </c>
      <c r="S90" s="124">
        <f t="shared" si="185"/>
        <v>31693.854919863697</v>
      </c>
      <c r="T90" s="124">
        <f t="shared" si="185"/>
        <v>32327.732018260973</v>
      </c>
      <c r="U90" s="124">
        <f t="shared" si="185"/>
        <v>32974.286658626195</v>
      </c>
      <c r="V90" s="124">
        <f t="shared" si="185"/>
        <v>33633.772391798717</v>
      </c>
      <c r="W90" s="124">
        <f t="shared" si="185"/>
        <v>34306.447839634689</v>
      </c>
      <c r="X90" s="124">
        <f t="shared" si="185"/>
        <v>34992.576796427384</v>
      </c>
      <c r="Y90" s="124">
        <f t="shared" si="185"/>
        <v>35692.428332355928</v>
      </c>
      <c r="Z90" s="124">
        <f t="shared" si="185"/>
        <v>36406.276899003045</v>
      </c>
      <c r="AA90" s="124">
        <f t="shared" si="185"/>
        <v>37134.40243698311</v>
      </c>
      <c r="AB90" s="124">
        <f t="shared" si="185"/>
        <v>37877.090485722772</v>
      </c>
      <c r="AC90" s="124">
        <f t="shared" si="185"/>
        <v>38634.63229543723</v>
      </c>
      <c r="AD90" s="124">
        <f t="shared" si="185"/>
        <v>39407.324941345978</v>
      </c>
      <c r="AE90" s="124">
        <f t="shared" si="185"/>
        <v>40195.4714401729</v>
      </c>
      <c r="AF90" s="124">
        <f t="shared" si="185"/>
        <v>40999.380868976361</v>
      </c>
      <c r="AG90" s="124">
        <f t="shared" si="185"/>
        <v>41819.368486355888</v>
      </c>
      <c r="AH90" s="124">
        <f t="shared" si="185"/>
        <v>42655.755856083008</v>
      </c>
      <c r="AI90" s="124">
        <f t="shared" si="185"/>
        <v>43508.87097320467</v>
      </c>
      <c r="AJ90" s="124">
        <f t="shared" si="185"/>
        <v>44379.048392668767</v>
      </c>
      <c r="AK90" s="124">
        <f t="shared" si="185"/>
        <v>45266.629360522144</v>
      </c>
      <c r="AL90" s="124">
        <f t="shared" si="185"/>
        <v>46171.96194773259</v>
      </c>
      <c r="AM90" s="124">
        <f t="shared" si="185"/>
        <v>47095.401186687246</v>
      </c>
      <c r="AN90" s="124">
        <f t="shared" si="185"/>
        <v>48037.309210420994</v>
      </c>
      <c r="AO90" s="124">
        <f t="shared" si="185"/>
        <v>48998.055394629417</v>
      </c>
      <c r="AP90" s="124">
        <f t="shared" si="185"/>
        <v>49978.016502522005</v>
      </c>
      <c r="AQ90" s="124">
        <f t="shared" si="185"/>
        <v>50977.576832572449</v>
      </c>
      <c r="AR90" s="124">
        <f t="shared" si="185"/>
        <v>51997.128369223901</v>
      </c>
      <c r="AS90" s="124">
        <f t="shared" si="185"/>
        <v>53037.070936608383</v>
      </c>
      <c r="AT90" s="124">
        <f t="shared" si="185"/>
        <v>54097.812355340553</v>
      </c>
      <c r="AU90" s="124">
        <f t="shared" si="185"/>
        <v>55179.768602447366</v>
      </c>
      <c r="AV90" s="124">
        <f t="shared" si="185"/>
        <v>56283.363974496315</v>
      </c>
      <c r="AW90" s="124">
        <f t="shared" si="185"/>
        <v>57409.031253986243</v>
      </c>
      <c r="AY90" s="71"/>
      <c r="AZ90" s="71"/>
      <c r="BA90" s="71"/>
      <c r="BB90" s="71"/>
    </row>
    <row r="91" spans="1:54" s="70" customFormat="1" ht="11.25" customHeight="1" x14ac:dyDescent="0.2">
      <c r="A91" s="126"/>
      <c r="B91" s="70" t="s">
        <v>233</v>
      </c>
      <c r="C91" s="70" t="s">
        <v>525</v>
      </c>
      <c r="D91" s="70" t="s">
        <v>290</v>
      </c>
      <c r="E91" s="482">
        <v>1</v>
      </c>
      <c r="G91" s="86" t="s">
        <v>429</v>
      </c>
      <c r="H91" s="123">
        <v>26000</v>
      </c>
      <c r="I91" s="124">
        <v>26000</v>
      </c>
      <c r="J91" s="131">
        <f t="shared" ref="J91:AW91" si="186">I91*INDEX(SalInfl,J$1)</f>
        <v>26520</v>
      </c>
      <c r="K91" s="131">
        <f t="shared" si="186"/>
        <v>27050.400000000001</v>
      </c>
      <c r="L91" s="131">
        <f t="shared" si="186"/>
        <v>27591.408000000003</v>
      </c>
      <c r="M91" s="131">
        <f t="shared" si="186"/>
        <v>28143.236160000004</v>
      </c>
      <c r="N91" s="124">
        <f t="shared" si="186"/>
        <v>28706.100883200004</v>
      </c>
      <c r="O91" s="124">
        <f t="shared" si="186"/>
        <v>29280.222900864006</v>
      </c>
      <c r="P91" s="124">
        <f t="shared" si="186"/>
        <v>29865.827358881288</v>
      </c>
      <c r="Q91" s="124">
        <f t="shared" si="186"/>
        <v>30463.143906058915</v>
      </c>
      <c r="R91" s="124">
        <f t="shared" si="186"/>
        <v>31072.406784180093</v>
      </c>
      <c r="S91" s="124">
        <f t="shared" si="186"/>
        <v>31693.854919863697</v>
      </c>
      <c r="T91" s="124">
        <f t="shared" si="186"/>
        <v>32327.732018260973</v>
      </c>
      <c r="U91" s="124">
        <f t="shared" si="186"/>
        <v>32974.286658626195</v>
      </c>
      <c r="V91" s="124">
        <f t="shared" si="186"/>
        <v>33633.772391798717</v>
      </c>
      <c r="W91" s="124">
        <f t="shared" si="186"/>
        <v>34306.447839634689</v>
      </c>
      <c r="X91" s="124">
        <f t="shared" si="186"/>
        <v>34992.576796427384</v>
      </c>
      <c r="Y91" s="124">
        <f t="shared" si="186"/>
        <v>35692.428332355928</v>
      </c>
      <c r="Z91" s="124">
        <f t="shared" si="186"/>
        <v>36406.276899003045</v>
      </c>
      <c r="AA91" s="124">
        <f t="shared" si="186"/>
        <v>37134.40243698311</v>
      </c>
      <c r="AB91" s="124">
        <f t="shared" si="186"/>
        <v>37877.090485722772</v>
      </c>
      <c r="AC91" s="124">
        <f t="shared" si="186"/>
        <v>38634.63229543723</v>
      </c>
      <c r="AD91" s="124">
        <f t="shared" si="186"/>
        <v>39407.324941345978</v>
      </c>
      <c r="AE91" s="124">
        <f t="shared" si="186"/>
        <v>40195.4714401729</v>
      </c>
      <c r="AF91" s="124">
        <f t="shared" si="186"/>
        <v>40999.380868976361</v>
      </c>
      <c r="AG91" s="124">
        <f t="shared" si="186"/>
        <v>41819.368486355888</v>
      </c>
      <c r="AH91" s="124">
        <f t="shared" si="186"/>
        <v>42655.755856083008</v>
      </c>
      <c r="AI91" s="124">
        <f t="shared" si="186"/>
        <v>43508.87097320467</v>
      </c>
      <c r="AJ91" s="124">
        <f t="shared" si="186"/>
        <v>44379.048392668767</v>
      </c>
      <c r="AK91" s="124">
        <f t="shared" si="186"/>
        <v>45266.629360522144</v>
      </c>
      <c r="AL91" s="124">
        <f t="shared" si="186"/>
        <v>46171.96194773259</v>
      </c>
      <c r="AM91" s="124">
        <f t="shared" si="186"/>
        <v>47095.401186687246</v>
      </c>
      <c r="AN91" s="124">
        <f t="shared" si="186"/>
        <v>48037.309210420994</v>
      </c>
      <c r="AO91" s="124">
        <f t="shared" si="186"/>
        <v>48998.055394629417</v>
      </c>
      <c r="AP91" s="124">
        <f t="shared" si="186"/>
        <v>49978.016502522005</v>
      </c>
      <c r="AQ91" s="124">
        <f t="shared" si="186"/>
        <v>50977.576832572449</v>
      </c>
      <c r="AR91" s="124">
        <f t="shared" si="186"/>
        <v>51997.128369223901</v>
      </c>
      <c r="AS91" s="124">
        <f t="shared" si="186"/>
        <v>53037.070936608383</v>
      </c>
      <c r="AT91" s="124">
        <f t="shared" si="186"/>
        <v>54097.812355340553</v>
      </c>
      <c r="AU91" s="124">
        <f t="shared" si="186"/>
        <v>55179.768602447366</v>
      </c>
      <c r="AV91" s="124">
        <f t="shared" si="186"/>
        <v>56283.363974496315</v>
      </c>
      <c r="AW91" s="124">
        <f t="shared" si="186"/>
        <v>57409.031253986243</v>
      </c>
      <c r="AY91" s="71"/>
      <c r="AZ91" s="71"/>
      <c r="BA91" s="71"/>
      <c r="BB91" s="71"/>
    </row>
    <row r="92" spans="1:54" s="70" customFormat="1" ht="11.25" customHeight="1" x14ac:dyDescent="0.2">
      <c r="A92" s="126"/>
      <c r="B92" s="70" t="s">
        <v>233</v>
      </c>
      <c r="C92" s="70" t="s">
        <v>530</v>
      </c>
      <c r="D92" s="70" t="s">
        <v>531</v>
      </c>
      <c r="E92" s="482">
        <v>1</v>
      </c>
      <c r="G92" s="86" t="s">
        <v>429</v>
      </c>
      <c r="H92" s="123">
        <v>32960</v>
      </c>
      <c r="I92" s="124">
        <v>33784</v>
      </c>
      <c r="J92" s="131">
        <f t="shared" ref="J92:AW92" si="187">I92*INDEX(SalInfl,J$1)</f>
        <v>34459.68</v>
      </c>
      <c r="K92" s="131">
        <f t="shared" si="187"/>
        <v>35148.873599999999</v>
      </c>
      <c r="L92" s="131">
        <f t="shared" si="187"/>
        <v>35851.851071999998</v>
      </c>
      <c r="M92" s="131">
        <f t="shared" si="187"/>
        <v>36568.88809344</v>
      </c>
      <c r="N92" s="124">
        <f t="shared" si="187"/>
        <v>37300.265855308804</v>
      </c>
      <c r="O92" s="124">
        <f t="shared" si="187"/>
        <v>38046.271172414978</v>
      </c>
      <c r="P92" s="124">
        <f t="shared" si="187"/>
        <v>38807.196595863279</v>
      </c>
      <c r="Q92" s="124">
        <f t="shared" si="187"/>
        <v>39583.340527780543</v>
      </c>
      <c r="R92" s="124">
        <f t="shared" si="187"/>
        <v>40375.007338336152</v>
      </c>
      <c r="S92" s="124">
        <f t="shared" si="187"/>
        <v>41182.507485102877</v>
      </c>
      <c r="T92" s="124">
        <f t="shared" si="187"/>
        <v>42006.157634804935</v>
      </c>
      <c r="U92" s="124">
        <f t="shared" si="187"/>
        <v>42846.280787501033</v>
      </c>
      <c r="V92" s="124">
        <f t="shared" si="187"/>
        <v>43703.206403251053</v>
      </c>
      <c r="W92" s="124">
        <f t="shared" si="187"/>
        <v>44577.270531316077</v>
      </c>
      <c r="X92" s="124">
        <f t="shared" si="187"/>
        <v>45468.815941942397</v>
      </c>
      <c r="Y92" s="124">
        <f t="shared" si="187"/>
        <v>46378.192260781245</v>
      </c>
      <c r="Z92" s="124">
        <f t="shared" si="187"/>
        <v>47305.756105996872</v>
      </c>
      <c r="AA92" s="124">
        <f t="shared" si="187"/>
        <v>48251.871228116812</v>
      </c>
      <c r="AB92" s="124">
        <f t="shared" si="187"/>
        <v>49216.908652679151</v>
      </c>
      <c r="AC92" s="124">
        <f t="shared" si="187"/>
        <v>50201.246825732735</v>
      </c>
      <c r="AD92" s="124">
        <f t="shared" si="187"/>
        <v>51205.271762247394</v>
      </c>
      <c r="AE92" s="124">
        <f t="shared" si="187"/>
        <v>52229.377197492344</v>
      </c>
      <c r="AF92" s="124">
        <f t="shared" si="187"/>
        <v>53273.964741442192</v>
      </c>
      <c r="AG92" s="124">
        <f t="shared" si="187"/>
        <v>54339.444036271037</v>
      </c>
      <c r="AH92" s="124">
        <f t="shared" si="187"/>
        <v>55426.232916996458</v>
      </c>
      <c r="AI92" s="124">
        <f t="shared" si="187"/>
        <v>56534.757575336385</v>
      </c>
      <c r="AJ92" s="124">
        <f t="shared" si="187"/>
        <v>57665.452726843112</v>
      </c>
      <c r="AK92" s="124">
        <f t="shared" si="187"/>
        <v>58818.761781379973</v>
      </c>
      <c r="AL92" s="124">
        <f t="shared" si="187"/>
        <v>59995.137017007575</v>
      </c>
      <c r="AM92" s="124">
        <f t="shared" si="187"/>
        <v>61195.039757347731</v>
      </c>
      <c r="AN92" s="124">
        <f t="shared" si="187"/>
        <v>62418.940552494685</v>
      </c>
      <c r="AO92" s="124">
        <f t="shared" si="187"/>
        <v>63667.319363544579</v>
      </c>
      <c r="AP92" s="124">
        <f t="shared" si="187"/>
        <v>64940.665750815475</v>
      </c>
      <c r="AQ92" s="124">
        <f t="shared" si="187"/>
        <v>66239.47906583178</v>
      </c>
      <c r="AR92" s="124">
        <f t="shared" si="187"/>
        <v>67564.268647148419</v>
      </c>
      <c r="AS92" s="124">
        <f t="shared" si="187"/>
        <v>68915.554020091382</v>
      </c>
      <c r="AT92" s="124">
        <f t="shared" si="187"/>
        <v>70293.865100493218</v>
      </c>
      <c r="AU92" s="124">
        <f t="shared" si="187"/>
        <v>71699.742402503078</v>
      </c>
      <c r="AV92" s="124">
        <f t="shared" si="187"/>
        <v>73133.737250553138</v>
      </c>
      <c r="AW92" s="124">
        <f t="shared" si="187"/>
        <v>74596.411995564209</v>
      </c>
      <c r="AY92" s="71"/>
      <c r="AZ92" s="71"/>
      <c r="BA92" s="71"/>
      <c r="BB92" s="71"/>
    </row>
    <row r="93" spans="1:54" s="70" customFormat="1" ht="11.25" customHeight="1" x14ac:dyDescent="0.2">
      <c r="A93" s="126"/>
      <c r="B93" s="70" t="s">
        <v>233</v>
      </c>
      <c r="C93" s="70" t="s">
        <v>525</v>
      </c>
      <c r="D93" s="70" t="s">
        <v>532</v>
      </c>
      <c r="E93" s="482">
        <v>1</v>
      </c>
      <c r="G93" s="86" t="s">
        <v>429</v>
      </c>
      <c r="H93" s="123">
        <v>26780</v>
      </c>
      <c r="I93" s="124">
        <v>27449.499999999996</v>
      </c>
      <c r="J93" s="131">
        <f t="shared" ref="J93:AW93" si="188">I93*INDEX(SalInfl,J$1)</f>
        <v>27998.489999999998</v>
      </c>
      <c r="K93" s="131">
        <f t="shared" si="188"/>
        <v>28558.459799999997</v>
      </c>
      <c r="L93" s="131">
        <f t="shared" si="188"/>
        <v>29129.628995999996</v>
      </c>
      <c r="M93" s="131">
        <f t="shared" si="188"/>
        <v>29712.221575919997</v>
      </c>
      <c r="N93" s="124">
        <f t="shared" si="188"/>
        <v>30306.466007438397</v>
      </c>
      <c r="O93" s="124">
        <f t="shared" si="188"/>
        <v>30912.595327587165</v>
      </c>
      <c r="P93" s="124">
        <f t="shared" si="188"/>
        <v>31530.84723413891</v>
      </c>
      <c r="Q93" s="124">
        <f t="shared" si="188"/>
        <v>32161.464178821687</v>
      </c>
      <c r="R93" s="124">
        <f t="shared" si="188"/>
        <v>32804.693462398121</v>
      </c>
      <c r="S93" s="124">
        <f t="shared" si="188"/>
        <v>33460.787331646083</v>
      </c>
      <c r="T93" s="124">
        <f t="shared" si="188"/>
        <v>34130.003078279005</v>
      </c>
      <c r="U93" s="124">
        <f t="shared" si="188"/>
        <v>34812.603139844585</v>
      </c>
      <c r="V93" s="124">
        <f t="shared" si="188"/>
        <v>35508.855202641476</v>
      </c>
      <c r="W93" s="124">
        <f t="shared" si="188"/>
        <v>36219.032306694309</v>
      </c>
      <c r="X93" s="124">
        <f t="shared" si="188"/>
        <v>36943.412952828199</v>
      </c>
      <c r="Y93" s="124">
        <f t="shared" si="188"/>
        <v>37682.281211884765</v>
      </c>
      <c r="Z93" s="124">
        <f t="shared" si="188"/>
        <v>38435.92683612246</v>
      </c>
      <c r="AA93" s="124">
        <f t="shared" si="188"/>
        <v>39204.645372844912</v>
      </c>
      <c r="AB93" s="124">
        <f t="shared" si="188"/>
        <v>39988.738280301812</v>
      </c>
      <c r="AC93" s="124">
        <f t="shared" si="188"/>
        <v>40788.51304590785</v>
      </c>
      <c r="AD93" s="124">
        <f t="shared" si="188"/>
        <v>41604.283306826008</v>
      </c>
      <c r="AE93" s="124">
        <f t="shared" si="188"/>
        <v>42436.368972962526</v>
      </c>
      <c r="AF93" s="124">
        <f t="shared" si="188"/>
        <v>43285.09635242178</v>
      </c>
      <c r="AG93" s="124">
        <f t="shared" si="188"/>
        <v>44150.798279470218</v>
      </c>
      <c r="AH93" s="124">
        <f t="shared" si="188"/>
        <v>45033.814245059621</v>
      </c>
      <c r="AI93" s="124">
        <f t="shared" si="188"/>
        <v>45934.490529960814</v>
      </c>
      <c r="AJ93" s="124">
        <f t="shared" si="188"/>
        <v>46853.180340560029</v>
      </c>
      <c r="AK93" s="124">
        <f t="shared" si="188"/>
        <v>47790.243947371229</v>
      </c>
      <c r="AL93" s="124">
        <f t="shared" si="188"/>
        <v>48746.048826318656</v>
      </c>
      <c r="AM93" s="124">
        <f t="shared" si="188"/>
        <v>49720.969802845029</v>
      </c>
      <c r="AN93" s="124">
        <f t="shared" si="188"/>
        <v>50715.389198901932</v>
      </c>
      <c r="AO93" s="124">
        <f t="shared" si="188"/>
        <v>51729.69698287997</v>
      </c>
      <c r="AP93" s="124">
        <f t="shared" si="188"/>
        <v>52764.29092253757</v>
      </c>
      <c r="AQ93" s="124">
        <f t="shared" si="188"/>
        <v>53819.576740988319</v>
      </c>
      <c r="AR93" s="124">
        <f t="shared" si="188"/>
        <v>54895.968275808089</v>
      </c>
      <c r="AS93" s="124">
        <f t="shared" si="188"/>
        <v>55993.887641324254</v>
      </c>
      <c r="AT93" s="124">
        <f t="shared" si="188"/>
        <v>57113.765394150738</v>
      </c>
      <c r="AU93" s="124">
        <f t="shared" si="188"/>
        <v>58256.040702033752</v>
      </c>
      <c r="AV93" s="124">
        <f t="shared" si="188"/>
        <v>59421.161516074426</v>
      </c>
      <c r="AW93" s="124">
        <f t="shared" si="188"/>
        <v>60609.584746395914</v>
      </c>
      <c r="AY93" s="71"/>
      <c r="AZ93" s="71"/>
      <c r="BA93" s="71"/>
      <c r="BB93" s="71"/>
    </row>
    <row r="94" spans="1:54" s="70" customFormat="1" ht="11.25" customHeight="1" x14ac:dyDescent="0.2">
      <c r="A94" s="126"/>
      <c r="B94" s="70" t="s">
        <v>233</v>
      </c>
      <c r="C94" s="70" t="s">
        <v>525</v>
      </c>
      <c r="D94" s="466" t="s">
        <v>533</v>
      </c>
      <c r="E94" s="482">
        <v>1</v>
      </c>
      <c r="G94" s="86" t="s">
        <v>429</v>
      </c>
      <c r="H94" s="123">
        <v>26780</v>
      </c>
      <c r="I94" s="124">
        <v>26649.999999999996</v>
      </c>
      <c r="J94" s="131">
        <f t="shared" ref="J94:AW94" si="189">I94*INDEX(SalInfl,J$1)</f>
        <v>27182.999999999996</v>
      </c>
      <c r="K94" s="131">
        <f t="shared" si="189"/>
        <v>27726.659999999996</v>
      </c>
      <c r="L94" s="131">
        <f t="shared" si="189"/>
        <v>28281.193199999998</v>
      </c>
      <c r="M94" s="131">
        <f t="shared" si="189"/>
        <v>28846.817063999999</v>
      </c>
      <c r="N94" s="124">
        <f t="shared" si="189"/>
        <v>29423.75340528</v>
      </c>
      <c r="O94" s="124">
        <f t="shared" si="189"/>
        <v>30012.2284733856</v>
      </c>
      <c r="P94" s="124">
        <f t="shared" si="189"/>
        <v>30612.473042853311</v>
      </c>
      <c r="Q94" s="124">
        <f t="shared" si="189"/>
        <v>31224.722503710378</v>
      </c>
      <c r="R94" s="124">
        <f t="shared" si="189"/>
        <v>31849.216953784588</v>
      </c>
      <c r="S94" s="124">
        <f t="shared" si="189"/>
        <v>32486.201292860278</v>
      </c>
      <c r="T94" s="124">
        <f t="shared" si="189"/>
        <v>33135.925318717484</v>
      </c>
      <c r="U94" s="124">
        <f t="shared" si="189"/>
        <v>33798.643825091836</v>
      </c>
      <c r="V94" s="124">
        <f t="shared" si="189"/>
        <v>34474.616701593673</v>
      </c>
      <c r="W94" s="124">
        <f t="shared" si="189"/>
        <v>35164.109035625544</v>
      </c>
      <c r="X94" s="124">
        <f t="shared" si="189"/>
        <v>35867.391216338059</v>
      </c>
      <c r="Y94" s="124">
        <f t="shared" si="189"/>
        <v>36584.739040664819</v>
      </c>
      <c r="Z94" s="124">
        <f t="shared" si="189"/>
        <v>37316.433821478116</v>
      </c>
      <c r="AA94" s="124">
        <f t="shared" si="189"/>
        <v>38062.762497907679</v>
      </c>
      <c r="AB94" s="124">
        <f t="shared" si="189"/>
        <v>38824.01774786583</v>
      </c>
      <c r="AC94" s="124">
        <f t="shared" si="189"/>
        <v>39600.498102823149</v>
      </c>
      <c r="AD94" s="124">
        <f t="shared" si="189"/>
        <v>40392.508064879614</v>
      </c>
      <c r="AE94" s="124">
        <f t="shared" si="189"/>
        <v>41200.35822617721</v>
      </c>
      <c r="AF94" s="124">
        <f t="shared" si="189"/>
        <v>42024.365390700754</v>
      </c>
      <c r="AG94" s="124">
        <f t="shared" si="189"/>
        <v>42864.852698514769</v>
      </c>
      <c r="AH94" s="124">
        <f t="shared" si="189"/>
        <v>43722.149752485064</v>
      </c>
      <c r="AI94" s="124">
        <f t="shared" si="189"/>
        <v>44596.592747534763</v>
      </c>
      <c r="AJ94" s="124">
        <f t="shared" si="189"/>
        <v>45488.524602485457</v>
      </c>
      <c r="AK94" s="124">
        <f t="shared" si="189"/>
        <v>46398.295094535169</v>
      </c>
      <c r="AL94" s="124">
        <f t="shared" si="189"/>
        <v>47326.260996425874</v>
      </c>
      <c r="AM94" s="124">
        <f t="shared" si="189"/>
        <v>48272.78621635439</v>
      </c>
      <c r="AN94" s="124">
        <f t="shared" si="189"/>
        <v>49238.241940681481</v>
      </c>
      <c r="AO94" s="124">
        <f t="shared" si="189"/>
        <v>50223.00677949511</v>
      </c>
      <c r="AP94" s="124">
        <f t="shared" si="189"/>
        <v>51227.466915085017</v>
      </c>
      <c r="AQ94" s="124">
        <f t="shared" si="189"/>
        <v>52252.016253386719</v>
      </c>
      <c r="AR94" s="124">
        <f t="shared" si="189"/>
        <v>53297.056578454452</v>
      </c>
      <c r="AS94" s="124">
        <f t="shared" si="189"/>
        <v>54362.997710023541</v>
      </c>
      <c r="AT94" s="124">
        <f t="shared" si="189"/>
        <v>55450.257664224009</v>
      </c>
      <c r="AU94" s="124">
        <f t="shared" si="189"/>
        <v>56559.26281750849</v>
      </c>
      <c r="AV94" s="124">
        <f t="shared" si="189"/>
        <v>57690.448073858664</v>
      </c>
      <c r="AW94" s="124">
        <f t="shared" si="189"/>
        <v>58844.257035335839</v>
      </c>
      <c r="AY94" s="71"/>
      <c r="AZ94" s="71"/>
      <c r="BA94" s="71"/>
      <c r="BB94" s="71"/>
    </row>
    <row r="95" spans="1:54" s="70" customFormat="1" ht="11.25" customHeight="1" x14ac:dyDescent="0.2">
      <c r="A95" s="126"/>
      <c r="B95" s="70" t="s">
        <v>233</v>
      </c>
      <c r="C95" s="70" t="s">
        <v>525</v>
      </c>
      <c r="D95" s="70" t="s">
        <v>534</v>
      </c>
      <c r="E95" s="482">
        <v>1</v>
      </c>
      <c r="G95" s="86" t="s">
        <v>429</v>
      </c>
      <c r="H95" s="123">
        <v>26000</v>
      </c>
      <c r="I95" s="124">
        <v>26649.999999999996</v>
      </c>
      <c r="J95" s="131">
        <f t="shared" ref="J95:AW95" si="190">I95*INDEX(SalInfl,J$1)</f>
        <v>27182.999999999996</v>
      </c>
      <c r="K95" s="131">
        <f t="shared" si="190"/>
        <v>27726.659999999996</v>
      </c>
      <c r="L95" s="131">
        <f t="shared" si="190"/>
        <v>28281.193199999998</v>
      </c>
      <c r="M95" s="131">
        <f t="shared" si="190"/>
        <v>28846.817063999999</v>
      </c>
      <c r="N95" s="124">
        <f t="shared" si="190"/>
        <v>29423.75340528</v>
      </c>
      <c r="O95" s="124">
        <f t="shared" si="190"/>
        <v>30012.2284733856</v>
      </c>
      <c r="P95" s="124">
        <f t="shared" si="190"/>
        <v>30612.473042853311</v>
      </c>
      <c r="Q95" s="124">
        <f t="shared" si="190"/>
        <v>31224.722503710378</v>
      </c>
      <c r="R95" s="124">
        <f t="shared" si="190"/>
        <v>31849.216953784588</v>
      </c>
      <c r="S95" s="124">
        <f t="shared" si="190"/>
        <v>32486.201292860278</v>
      </c>
      <c r="T95" s="124">
        <f t="shared" si="190"/>
        <v>33135.925318717484</v>
      </c>
      <c r="U95" s="124">
        <f t="shared" si="190"/>
        <v>33798.643825091836</v>
      </c>
      <c r="V95" s="124">
        <f t="shared" si="190"/>
        <v>34474.616701593673</v>
      </c>
      <c r="W95" s="124">
        <f t="shared" si="190"/>
        <v>35164.109035625544</v>
      </c>
      <c r="X95" s="124">
        <f t="shared" si="190"/>
        <v>35867.391216338059</v>
      </c>
      <c r="Y95" s="124">
        <f t="shared" si="190"/>
        <v>36584.739040664819</v>
      </c>
      <c r="Z95" s="124">
        <f t="shared" si="190"/>
        <v>37316.433821478116</v>
      </c>
      <c r="AA95" s="124">
        <f t="shared" si="190"/>
        <v>38062.762497907679</v>
      </c>
      <c r="AB95" s="124">
        <f t="shared" si="190"/>
        <v>38824.01774786583</v>
      </c>
      <c r="AC95" s="124">
        <f t="shared" si="190"/>
        <v>39600.498102823149</v>
      </c>
      <c r="AD95" s="124">
        <f t="shared" si="190"/>
        <v>40392.508064879614</v>
      </c>
      <c r="AE95" s="124">
        <f t="shared" si="190"/>
        <v>41200.35822617721</v>
      </c>
      <c r="AF95" s="124">
        <f t="shared" si="190"/>
        <v>42024.365390700754</v>
      </c>
      <c r="AG95" s="124">
        <f t="shared" si="190"/>
        <v>42864.852698514769</v>
      </c>
      <c r="AH95" s="124">
        <f t="shared" si="190"/>
        <v>43722.149752485064</v>
      </c>
      <c r="AI95" s="124">
        <f t="shared" si="190"/>
        <v>44596.592747534763</v>
      </c>
      <c r="AJ95" s="124">
        <f t="shared" si="190"/>
        <v>45488.524602485457</v>
      </c>
      <c r="AK95" s="124">
        <f t="shared" si="190"/>
        <v>46398.295094535169</v>
      </c>
      <c r="AL95" s="124">
        <f t="shared" si="190"/>
        <v>47326.260996425874</v>
      </c>
      <c r="AM95" s="124">
        <f t="shared" si="190"/>
        <v>48272.78621635439</v>
      </c>
      <c r="AN95" s="124">
        <f t="shared" si="190"/>
        <v>49238.241940681481</v>
      </c>
      <c r="AO95" s="124">
        <f t="shared" si="190"/>
        <v>50223.00677949511</v>
      </c>
      <c r="AP95" s="124">
        <f t="shared" si="190"/>
        <v>51227.466915085017</v>
      </c>
      <c r="AQ95" s="124">
        <f t="shared" si="190"/>
        <v>52252.016253386719</v>
      </c>
      <c r="AR95" s="124">
        <f t="shared" si="190"/>
        <v>53297.056578454452</v>
      </c>
      <c r="AS95" s="124">
        <f t="shared" si="190"/>
        <v>54362.997710023541</v>
      </c>
      <c r="AT95" s="124">
        <f t="shared" si="190"/>
        <v>55450.257664224009</v>
      </c>
      <c r="AU95" s="124">
        <f t="shared" si="190"/>
        <v>56559.26281750849</v>
      </c>
      <c r="AV95" s="124">
        <f t="shared" si="190"/>
        <v>57690.448073858664</v>
      </c>
      <c r="AW95" s="124">
        <f t="shared" si="190"/>
        <v>58844.257035335839</v>
      </c>
      <c r="AY95" s="71"/>
      <c r="AZ95" s="71"/>
      <c r="BA95" s="71"/>
      <c r="BB95" s="71">
        <f>BA95-I95</f>
        <v>-26649.999999999996</v>
      </c>
    </row>
    <row r="96" spans="1:54" s="70" customFormat="1" ht="11.25" customHeight="1" x14ac:dyDescent="0.2">
      <c r="A96" s="126"/>
      <c r="B96" s="70" t="s">
        <v>233</v>
      </c>
      <c r="C96" s="70" t="s">
        <v>525</v>
      </c>
      <c r="D96" s="70" t="s">
        <v>535</v>
      </c>
      <c r="E96" s="482">
        <v>1</v>
      </c>
      <c r="G96" s="86" t="s">
        <v>429</v>
      </c>
      <c r="H96" s="123">
        <v>26000</v>
      </c>
      <c r="I96" s="124">
        <v>26649.999999999996</v>
      </c>
      <c r="J96" s="131">
        <f t="shared" ref="J96:AW96" si="191">I96*INDEX(SalInfl,J$1)</f>
        <v>27182.999999999996</v>
      </c>
      <c r="K96" s="131">
        <f t="shared" si="191"/>
        <v>27726.659999999996</v>
      </c>
      <c r="L96" s="131">
        <f t="shared" si="191"/>
        <v>28281.193199999998</v>
      </c>
      <c r="M96" s="131">
        <f t="shared" si="191"/>
        <v>28846.817063999999</v>
      </c>
      <c r="N96" s="124">
        <f t="shared" si="191"/>
        <v>29423.75340528</v>
      </c>
      <c r="O96" s="124">
        <f t="shared" si="191"/>
        <v>30012.2284733856</v>
      </c>
      <c r="P96" s="124">
        <f t="shared" si="191"/>
        <v>30612.473042853311</v>
      </c>
      <c r="Q96" s="124">
        <f t="shared" si="191"/>
        <v>31224.722503710378</v>
      </c>
      <c r="R96" s="124">
        <f t="shared" si="191"/>
        <v>31849.216953784588</v>
      </c>
      <c r="S96" s="124">
        <f t="shared" si="191"/>
        <v>32486.201292860278</v>
      </c>
      <c r="T96" s="124">
        <f t="shared" si="191"/>
        <v>33135.925318717484</v>
      </c>
      <c r="U96" s="124">
        <f t="shared" si="191"/>
        <v>33798.643825091836</v>
      </c>
      <c r="V96" s="124">
        <f t="shared" si="191"/>
        <v>34474.616701593673</v>
      </c>
      <c r="W96" s="124">
        <f t="shared" si="191"/>
        <v>35164.109035625544</v>
      </c>
      <c r="X96" s="124">
        <f t="shared" si="191"/>
        <v>35867.391216338059</v>
      </c>
      <c r="Y96" s="124">
        <f t="shared" si="191"/>
        <v>36584.739040664819</v>
      </c>
      <c r="Z96" s="124">
        <f t="shared" si="191"/>
        <v>37316.433821478116</v>
      </c>
      <c r="AA96" s="124">
        <f t="shared" si="191"/>
        <v>38062.762497907679</v>
      </c>
      <c r="AB96" s="124">
        <f t="shared" si="191"/>
        <v>38824.01774786583</v>
      </c>
      <c r="AC96" s="124">
        <f t="shared" si="191"/>
        <v>39600.498102823149</v>
      </c>
      <c r="AD96" s="124">
        <f t="shared" si="191"/>
        <v>40392.508064879614</v>
      </c>
      <c r="AE96" s="124">
        <f t="shared" si="191"/>
        <v>41200.35822617721</v>
      </c>
      <c r="AF96" s="124">
        <f t="shared" si="191"/>
        <v>42024.365390700754</v>
      </c>
      <c r="AG96" s="124">
        <f t="shared" si="191"/>
        <v>42864.852698514769</v>
      </c>
      <c r="AH96" s="124">
        <f t="shared" si="191"/>
        <v>43722.149752485064</v>
      </c>
      <c r="AI96" s="124">
        <f t="shared" si="191"/>
        <v>44596.592747534763</v>
      </c>
      <c r="AJ96" s="124">
        <f t="shared" si="191"/>
        <v>45488.524602485457</v>
      </c>
      <c r="AK96" s="124">
        <f t="shared" si="191"/>
        <v>46398.295094535169</v>
      </c>
      <c r="AL96" s="124">
        <f t="shared" si="191"/>
        <v>47326.260996425874</v>
      </c>
      <c r="AM96" s="124">
        <f t="shared" si="191"/>
        <v>48272.78621635439</v>
      </c>
      <c r="AN96" s="124">
        <f t="shared" si="191"/>
        <v>49238.241940681481</v>
      </c>
      <c r="AO96" s="124">
        <f t="shared" si="191"/>
        <v>50223.00677949511</v>
      </c>
      <c r="AP96" s="124">
        <f t="shared" si="191"/>
        <v>51227.466915085017</v>
      </c>
      <c r="AQ96" s="124">
        <f t="shared" si="191"/>
        <v>52252.016253386719</v>
      </c>
      <c r="AR96" s="124">
        <f t="shared" si="191"/>
        <v>53297.056578454452</v>
      </c>
      <c r="AS96" s="124">
        <f t="shared" si="191"/>
        <v>54362.997710023541</v>
      </c>
      <c r="AT96" s="124">
        <f t="shared" si="191"/>
        <v>55450.257664224009</v>
      </c>
      <c r="AU96" s="124">
        <f t="shared" si="191"/>
        <v>56559.26281750849</v>
      </c>
      <c r="AV96" s="124">
        <f t="shared" si="191"/>
        <v>57690.448073858664</v>
      </c>
      <c r="AW96" s="124">
        <f t="shared" si="191"/>
        <v>58844.257035335839</v>
      </c>
      <c r="AY96" s="71"/>
      <c r="AZ96" s="71"/>
      <c r="BA96" s="71"/>
      <c r="BB96" s="71"/>
    </row>
    <row r="97" spans="1:54" s="70" customFormat="1" ht="11.25" customHeight="1" x14ac:dyDescent="0.2">
      <c r="A97" s="126"/>
      <c r="B97" s="70" t="s">
        <v>233</v>
      </c>
      <c r="C97" s="70" t="s">
        <v>530</v>
      </c>
      <c r="D97" s="70" t="s">
        <v>536</v>
      </c>
      <c r="E97" s="482">
        <v>1</v>
      </c>
      <c r="G97" s="86" t="s">
        <v>429</v>
      </c>
      <c r="H97" s="123">
        <v>26000</v>
      </c>
      <c r="I97" s="124">
        <v>33784</v>
      </c>
      <c r="J97" s="131">
        <f t="shared" ref="J97:AW97" si="192">I97*INDEX(SalInfl,J$1)</f>
        <v>34459.68</v>
      </c>
      <c r="K97" s="131">
        <f t="shared" si="192"/>
        <v>35148.873599999999</v>
      </c>
      <c r="L97" s="131">
        <f t="shared" si="192"/>
        <v>35851.851071999998</v>
      </c>
      <c r="M97" s="131">
        <f t="shared" si="192"/>
        <v>36568.88809344</v>
      </c>
      <c r="N97" s="124">
        <f t="shared" si="192"/>
        <v>37300.265855308804</v>
      </c>
      <c r="O97" s="124">
        <f t="shared" si="192"/>
        <v>38046.271172414978</v>
      </c>
      <c r="P97" s="124">
        <f t="shared" si="192"/>
        <v>38807.196595863279</v>
      </c>
      <c r="Q97" s="124">
        <f t="shared" si="192"/>
        <v>39583.340527780543</v>
      </c>
      <c r="R97" s="124">
        <f t="shared" si="192"/>
        <v>40375.007338336152</v>
      </c>
      <c r="S97" s="124">
        <f t="shared" si="192"/>
        <v>41182.507485102877</v>
      </c>
      <c r="T97" s="124">
        <f t="shared" si="192"/>
        <v>42006.157634804935</v>
      </c>
      <c r="U97" s="124">
        <f t="shared" si="192"/>
        <v>42846.280787501033</v>
      </c>
      <c r="V97" s="124">
        <f t="shared" si="192"/>
        <v>43703.206403251053</v>
      </c>
      <c r="W97" s="124">
        <f t="shared" si="192"/>
        <v>44577.270531316077</v>
      </c>
      <c r="X97" s="124">
        <f t="shared" si="192"/>
        <v>45468.815941942397</v>
      </c>
      <c r="Y97" s="124">
        <f t="shared" si="192"/>
        <v>46378.192260781245</v>
      </c>
      <c r="Z97" s="124">
        <f t="shared" si="192"/>
        <v>47305.756105996872</v>
      </c>
      <c r="AA97" s="124">
        <f t="shared" si="192"/>
        <v>48251.871228116812</v>
      </c>
      <c r="AB97" s="124">
        <f t="shared" si="192"/>
        <v>49216.908652679151</v>
      </c>
      <c r="AC97" s="124">
        <f t="shared" si="192"/>
        <v>50201.246825732735</v>
      </c>
      <c r="AD97" s="124">
        <f t="shared" si="192"/>
        <v>51205.271762247394</v>
      </c>
      <c r="AE97" s="124">
        <f t="shared" si="192"/>
        <v>52229.377197492344</v>
      </c>
      <c r="AF97" s="124">
        <f t="shared" si="192"/>
        <v>53273.964741442192</v>
      </c>
      <c r="AG97" s="124">
        <f t="shared" si="192"/>
        <v>54339.444036271037</v>
      </c>
      <c r="AH97" s="124">
        <f t="shared" si="192"/>
        <v>55426.232916996458</v>
      </c>
      <c r="AI97" s="124">
        <f t="shared" si="192"/>
        <v>56534.757575336385</v>
      </c>
      <c r="AJ97" s="124">
        <f t="shared" si="192"/>
        <v>57665.452726843112</v>
      </c>
      <c r="AK97" s="124">
        <f t="shared" si="192"/>
        <v>58818.761781379973</v>
      </c>
      <c r="AL97" s="124">
        <f t="shared" si="192"/>
        <v>59995.137017007575</v>
      </c>
      <c r="AM97" s="124">
        <f t="shared" si="192"/>
        <v>61195.039757347731</v>
      </c>
      <c r="AN97" s="124">
        <f t="shared" si="192"/>
        <v>62418.940552494685</v>
      </c>
      <c r="AO97" s="124">
        <f t="shared" si="192"/>
        <v>63667.319363544579</v>
      </c>
      <c r="AP97" s="124">
        <f t="shared" si="192"/>
        <v>64940.665750815475</v>
      </c>
      <c r="AQ97" s="124">
        <f t="shared" si="192"/>
        <v>66239.47906583178</v>
      </c>
      <c r="AR97" s="124">
        <f t="shared" si="192"/>
        <v>67564.268647148419</v>
      </c>
      <c r="AS97" s="124">
        <f t="shared" si="192"/>
        <v>68915.554020091382</v>
      </c>
      <c r="AT97" s="124">
        <f t="shared" si="192"/>
        <v>70293.865100493218</v>
      </c>
      <c r="AU97" s="124">
        <f t="shared" si="192"/>
        <v>71699.742402503078</v>
      </c>
      <c r="AV97" s="124">
        <f t="shared" si="192"/>
        <v>73133.737250553138</v>
      </c>
      <c r="AW97" s="124">
        <f t="shared" si="192"/>
        <v>74596.411995564209</v>
      </c>
      <c r="AY97" s="71"/>
      <c r="AZ97" s="71"/>
      <c r="BA97" s="71"/>
      <c r="BB97" s="71">
        <f>BA97-I97</f>
        <v>-33784</v>
      </c>
    </row>
    <row r="98" spans="1:54" s="70" customFormat="1" ht="11.25" customHeight="1" x14ac:dyDescent="0.2">
      <c r="A98" s="126"/>
      <c r="B98" s="87" t="s">
        <v>260</v>
      </c>
      <c r="C98" s="87"/>
      <c r="D98" s="87"/>
      <c r="E98" s="483"/>
      <c r="F98" s="87"/>
      <c r="G98" s="91"/>
      <c r="H98" s="459"/>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row>
    <row r="99" spans="1:54" s="70" customFormat="1" ht="11.25" customHeight="1" x14ac:dyDescent="0.2">
      <c r="A99" s="126"/>
      <c r="B99" s="461" t="s">
        <v>261</v>
      </c>
      <c r="C99" s="461"/>
      <c r="D99" s="461"/>
      <c r="E99" s="484"/>
      <c r="F99" s="461"/>
      <c r="G99" s="462"/>
      <c r="H99" s="463">
        <f t="shared" ref="H99:AW99" si="193">SUMIF(H82:H98, "&gt;0",$E82:$E98)</f>
        <v>14</v>
      </c>
      <c r="I99" s="464">
        <f t="shared" si="193"/>
        <v>14</v>
      </c>
      <c r="J99" s="464">
        <f t="shared" si="193"/>
        <v>14</v>
      </c>
      <c r="K99" s="464">
        <f t="shared" si="193"/>
        <v>14</v>
      </c>
      <c r="L99" s="464">
        <f t="shared" si="193"/>
        <v>14</v>
      </c>
      <c r="M99" s="464">
        <f t="shared" si="193"/>
        <v>14</v>
      </c>
      <c r="N99" s="464">
        <f t="shared" si="193"/>
        <v>14</v>
      </c>
      <c r="O99" s="464">
        <f t="shared" si="193"/>
        <v>14</v>
      </c>
      <c r="P99" s="464">
        <f t="shared" si="193"/>
        <v>14</v>
      </c>
      <c r="Q99" s="464">
        <f t="shared" si="193"/>
        <v>14</v>
      </c>
      <c r="R99" s="464">
        <f t="shared" si="193"/>
        <v>14</v>
      </c>
      <c r="S99" s="464">
        <f t="shared" si="193"/>
        <v>14</v>
      </c>
      <c r="T99" s="464">
        <f t="shared" si="193"/>
        <v>14</v>
      </c>
      <c r="U99" s="464">
        <f t="shared" si="193"/>
        <v>14</v>
      </c>
      <c r="V99" s="464">
        <f t="shared" si="193"/>
        <v>14</v>
      </c>
      <c r="W99" s="464">
        <f t="shared" si="193"/>
        <v>14</v>
      </c>
      <c r="X99" s="464">
        <f t="shared" si="193"/>
        <v>14</v>
      </c>
      <c r="Y99" s="464">
        <f t="shared" si="193"/>
        <v>14</v>
      </c>
      <c r="Z99" s="464">
        <f t="shared" si="193"/>
        <v>14</v>
      </c>
      <c r="AA99" s="464">
        <f t="shared" si="193"/>
        <v>14</v>
      </c>
      <c r="AB99" s="464">
        <f t="shared" si="193"/>
        <v>14</v>
      </c>
      <c r="AC99" s="464">
        <f t="shared" si="193"/>
        <v>14</v>
      </c>
      <c r="AD99" s="464">
        <f t="shared" si="193"/>
        <v>14</v>
      </c>
      <c r="AE99" s="464">
        <f t="shared" si="193"/>
        <v>14</v>
      </c>
      <c r="AF99" s="464">
        <f t="shared" si="193"/>
        <v>14</v>
      </c>
      <c r="AG99" s="464">
        <f t="shared" si="193"/>
        <v>14</v>
      </c>
      <c r="AH99" s="464">
        <f t="shared" si="193"/>
        <v>14</v>
      </c>
      <c r="AI99" s="464">
        <f t="shared" si="193"/>
        <v>14</v>
      </c>
      <c r="AJ99" s="464">
        <f t="shared" si="193"/>
        <v>14</v>
      </c>
      <c r="AK99" s="464">
        <f t="shared" si="193"/>
        <v>14</v>
      </c>
      <c r="AL99" s="464">
        <f t="shared" si="193"/>
        <v>14</v>
      </c>
      <c r="AM99" s="464">
        <f t="shared" si="193"/>
        <v>14</v>
      </c>
      <c r="AN99" s="464">
        <f t="shared" si="193"/>
        <v>14</v>
      </c>
      <c r="AO99" s="464">
        <f t="shared" si="193"/>
        <v>14</v>
      </c>
      <c r="AP99" s="464">
        <f t="shared" si="193"/>
        <v>14</v>
      </c>
      <c r="AQ99" s="464">
        <f t="shared" si="193"/>
        <v>14</v>
      </c>
      <c r="AR99" s="464">
        <f t="shared" si="193"/>
        <v>14</v>
      </c>
      <c r="AS99" s="464">
        <f t="shared" si="193"/>
        <v>14</v>
      </c>
      <c r="AT99" s="464">
        <f t="shared" si="193"/>
        <v>14</v>
      </c>
      <c r="AU99" s="464">
        <f t="shared" si="193"/>
        <v>14</v>
      </c>
      <c r="AV99" s="464">
        <f t="shared" si="193"/>
        <v>14</v>
      </c>
      <c r="AW99" s="464">
        <f t="shared" si="193"/>
        <v>14</v>
      </c>
    </row>
    <row r="100" spans="1:54" s="70" customFormat="1" ht="11.25" customHeight="1" x14ac:dyDescent="0.2">
      <c r="A100" s="126"/>
      <c r="B100" s="87" t="s">
        <v>262</v>
      </c>
      <c r="C100" s="87"/>
      <c r="D100" s="87"/>
      <c r="E100" s="483"/>
      <c r="F100" s="87"/>
      <c r="G100" s="91"/>
      <c r="H100" s="465">
        <f t="shared" ref="H100:AW100" si="194">IF(H99=0, "N/A", H$6/H99)</f>
        <v>26</v>
      </c>
      <c r="I100" s="370">
        <f t="shared" si="194"/>
        <v>23.571428571428573</v>
      </c>
      <c r="J100" s="370">
        <f t="shared" si="194"/>
        <v>23.571428571428573</v>
      </c>
      <c r="K100" s="370">
        <f t="shared" si="194"/>
        <v>23.571428571428573</v>
      </c>
      <c r="L100" s="370">
        <f t="shared" si="194"/>
        <v>23.571428571428573</v>
      </c>
      <c r="M100" s="370">
        <f t="shared" si="194"/>
        <v>23.571428571428573</v>
      </c>
      <c r="N100" s="370">
        <f t="shared" si="194"/>
        <v>23.571428571428573</v>
      </c>
      <c r="O100" s="370">
        <f t="shared" si="194"/>
        <v>23.571428571428573</v>
      </c>
      <c r="P100" s="370">
        <f t="shared" si="194"/>
        <v>23.571428571428573</v>
      </c>
      <c r="Q100" s="370">
        <f t="shared" si="194"/>
        <v>23.571428571428573</v>
      </c>
      <c r="R100" s="370">
        <f t="shared" si="194"/>
        <v>23.571428571428573</v>
      </c>
      <c r="S100" s="370">
        <f t="shared" si="194"/>
        <v>23.571428571428573</v>
      </c>
      <c r="T100" s="370">
        <f t="shared" si="194"/>
        <v>23.571428571428573</v>
      </c>
      <c r="U100" s="370">
        <f t="shared" si="194"/>
        <v>23.571428571428573</v>
      </c>
      <c r="V100" s="370">
        <f t="shared" si="194"/>
        <v>23.571428571428573</v>
      </c>
      <c r="W100" s="370">
        <f t="shared" si="194"/>
        <v>23.571428571428573</v>
      </c>
      <c r="X100" s="370">
        <f t="shared" si="194"/>
        <v>23.571428571428573</v>
      </c>
      <c r="Y100" s="370">
        <f t="shared" si="194"/>
        <v>23.571428571428573</v>
      </c>
      <c r="Z100" s="370">
        <f t="shared" si="194"/>
        <v>23.571428571428573</v>
      </c>
      <c r="AA100" s="370">
        <f t="shared" si="194"/>
        <v>23.571428571428573</v>
      </c>
      <c r="AB100" s="370">
        <f t="shared" si="194"/>
        <v>23.571428571428573</v>
      </c>
      <c r="AC100" s="370">
        <f t="shared" si="194"/>
        <v>23.571428571428573</v>
      </c>
      <c r="AD100" s="370">
        <f t="shared" si="194"/>
        <v>23.571428571428573</v>
      </c>
      <c r="AE100" s="370">
        <f t="shared" si="194"/>
        <v>23.571428571428573</v>
      </c>
      <c r="AF100" s="370">
        <f t="shared" si="194"/>
        <v>23.571428571428573</v>
      </c>
      <c r="AG100" s="370">
        <f t="shared" si="194"/>
        <v>23.571428571428573</v>
      </c>
      <c r="AH100" s="370">
        <f t="shared" si="194"/>
        <v>23.571428571428573</v>
      </c>
      <c r="AI100" s="370">
        <f t="shared" si="194"/>
        <v>23.571428571428573</v>
      </c>
      <c r="AJ100" s="370">
        <f t="shared" si="194"/>
        <v>23.571428571428573</v>
      </c>
      <c r="AK100" s="370">
        <f t="shared" si="194"/>
        <v>23.571428571428573</v>
      </c>
      <c r="AL100" s="370">
        <f t="shared" si="194"/>
        <v>23.571428571428573</v>
      </c>
      <c r="AM100" s="370">
        <f t="shared" si="194"/>
        <v>23.571428571428573</v>
      </c>
      <c r="AN100" s="370">
        <f t="shared" si="194"/>
        <v>23.571428571428573</v>
      </c>
      <c r="AO100" s="370">
        <f t="shared" si="194"/>
        <v>23.571428571428573</v>
      </c>
      <c r="AP100" s="370">
        <f t="shared" si="194"/>
        <v>23.571428571428573</v>
      </c>
      <c r="AQ100" s="370">
        <f t="shared" si="194"/>
        <v>23.571428571428573</v>
      </c>
      <c r="AR100" s="370">
        <f t="shared" si="194"/>
        <v>23.571428571428573</v>
      </c>
      <c r="AS100" s="370">
        <f t="shared" si="194"/>
        <v>23.571428571428573</v>
      </c>
      <c r="AT100" s="370">
        <f t="shared" si="194"/>
        <v>23.571428571428573</v>
      </c>
      <c r="AU100" s="370">
        <f t="shared" si="194"/>
        <v>23.571428571428573</v>
      </c>
      <c r="AV100" s="370">
        <f t="shared" si="194"/>
        <v>23.571428571428573</v>
      </c>
      <c r="AW100" s="370">
        <f t="shared" si="194"/>
        <v>23.571428571428573</v>
      </c>
    </row>
    <row r="101" spans="1:54" s="70" customFormat="1" ht="11.25" customHeight="1" x14ac:dyDescent="0.2">
      <c r="A101" s="126"/>
      <c r="E101" s="485"/>
      <c r="G101" s="86"/>
      <c r="H101" s="125"/>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row>
    <row r="102" spans="1:54" s="70" customFormat="1" ht="11.25" customHeight="1" x14ac:dyDescent="0.2">
      <c r="A102" s="127"/>
      <c r="B102" s="68" t="s">
        <v>234</v>
      </c>
      <c r="C102" s="452"/>
      <c r="D102" s="452"/>
      <c r="E102" s="486"/>
      <c r="F102" s="452"/>
      <c r="G102" s="453"/>
      <c r="H102" s="454"/>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c r="AH102" s="455"/>
      <c r="AI102" s="455"/>
      <c r="AJ102" s="455"/>
      <c r="AK102" s="455"/>
      <c r="AL102" s="455"/>
      <c r="AM102" s="455"/>
      <c r="AN102" s="455"/>
      <c r="AO102" s="455"/>
      <c r="AP102" s="455"/>
      <c r="AQ102" s="455"/>
      <c r="AR102" s="455"/>
      <c r="AS102" s="455"/>
      <c r="AT102" s="455"/>
      <c r="AU102" s="455"/>
      <c r="AV102" s="455"/>
      <c r="AW102" s="455"/>
      <c r="AY102" s="455"/>
      <c r="AZ102" s="455"/>
      <c r="BA102" s="455"/>
      <c r="BB102" s="455"/>
    </row>
    <row r="103" spans="1:54" s="70" customFormat="1" ht="11.25" customHeight="1" x14ac:dyDescent="0.2">
      <c r="A103" s="127"/>
      <c r="B103" s="456" t="str">
        <f>"&gt; "&amp;VLOOKUP(B102,ActMap,8, FALSE)</f>
        <v>&gt; 700 Salaries</v>
      </c>
      <c r="C103" s="457"/>
      <c r="D103" s="457"/>
      <c r="E103" s="487"/>
      <c r="F103" s="457"/>
      <c r="G103" s="457"/>
      <c r="H103" s="122"/>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Y103" s="458"/>
      <c r="AZ103" s="458"/>
      <c r="BA103" s="458"/>
      <c r="BB103" s="458"/>
    </row>
    <row r="104" spans="1:54" s="70" customFormat="1" ht="11.25" customHeight="1" x14ac:dyDescent="0.2">
      <c r="A104" s="126"/>
      <c r="B104" s="70" t="s">
        <v>234</v>
      </c>
      <c r="E104" s="482"/>
      <c r="G104" s="86"/>
      <c r="H104" s="123">
        <v>0</v>
      </c>
      <c r="I104" s="124">
        <f t="shared" ref="I104:AW104" si="195">H104*INDEX(SalInfl,I$1)</f>
        <v>0</v>
      </c>
      <c r="J104" s="131">
        <f t="shared" si="195"/>
        <v>0</v>
      </c>
      <c r="K104" s="131">
        <f t="shared" si="195"/>
        <v>0</v>
      </c>
      <c r="L104" s="131">
        <f t="shared" si="195"/>
        <v>0</v>
      </c>
      <c r="M104" s="131">
        <f t="shared" si="195"/>
        <v>0</v>
      </c>
      <c r="N104" s="131">
        <f t="shared" si="195"/>
        <v>0</v>
      </c>
      <c r="O104" s="131">
        <f t="shared" si="195"/>
        <v>0</v>
      </c>
      <c r="P104" s="131">
        <f t="shared" si="195"/>
        <v>0</v>
      </c>
      <c r="Q104" s="131">
        <f t="shared" si="195"/>
        <v>0</v>
      </c>
      <c r="R104" s="131">
        <f t="shared" si="195"/>
        <v>0</v>
      </c>
      <c r="S104" s="131">
        <f t="shared" si="195"/>
        <v>0</v>
      </c>
      <c r="T104" s="131">
        <f t="shared" si="195"/>
        <v>0</v>
      </c>
      <c r="U104" s="131">
        <f t="shared" si="195"/>
        <v>0</v>
      </c>
      <c r="V104" s="131">
        <f t="shared" si="195"/>
        <v>0</v>
      </c>
      <c r="W104" s="131">
        <f t="shared" si="195"/>
        <v>0</v>
      </c>
      <c r="X104" s="131">
        <f t="shared" si="195"/>
        <v>0</v>
      </c>
      <c r="Y104" s="131">
        <f t="shared" si="195"/>
        <v>0</v>
      </c>
      <c r="Z104" s="131">
        <f t="shared" si="195"/>
        <v>0</v>
      </c>
      <c r="AA104" s="131">
        <f t="shared" si="195"/>
        <v>0</v>
      </c>
      <c r="AB104" s="131">
        <f t="shared" si="195"/>
        <v>0</v>
      </c>
      <c r="AC104" s="131">
        <f t="shared" si="195"/>
        <v>0</v>
      </c>
      <c r="AD104" s="131">
        <f t="shared" si="195"/>
        <v>0</v>
      </c>
      <c r="AE104" s="131">
        <f t="shared" si="195"/>
        <v>0</v>
      </c>
      <c r="AF104" s="131">
        <f t="shared" si="195"/>
        <v>0</v>
      </c>
      <c r="AG104" s="131">
        <f t="shared" si="195"/>
        <v>0</v>
      </c>
      <c r="AH104" s="131">
        <f t="shared" si="195"/>
        <v>0</v>
      </c>
      <c r="AI104" s="131">
        <f t="shared" si="195"/>
        <v>0</v>
      </c>
      <c r="AJ104" s="131">
        <f t="shared" si="195"/>
        <v>0</v>
      </c>
      <c r="AK104" s="131">
        <f t="shared" si="195"/>
        <v>0</v>
      </c>
      <c r="AL104" s="131">
        <f t="shared" si="195"/>
        <v>0</v>
      </c>
      <c r="AM104" s="131">
        <f t="shared" si="195"/>
        <v>0</v>
      </c>
      <c r="AN104" s="131">
        <f t="shared" si="195"/>
        <v>0</v>
      </c>
      <c r="AO104" s="131">
        <f t="shared" si="195"/>
        <v>0</v>
      </c>
      <c r="AP104" s="131">
        <f t="shared" si="195"/>
        <v>0</v>
      </c>
      <c r="AQ104" s="131">
        <f t="shared" si="195"/>
        <v>0</v>
      </c>
      <c r="AR104" s="131">
        <f t="shared" si="195"/>
        <v>0</v>
      </c>
      <c r="AS104" s="131">
        <f t="shared" si="195"/>
        <v>0</v>
      </c>
      <c r="AT104" s="131">
        <f t="shared" si="195"/>
        <v>0</v>
      </c>
      <c r="AU104" s="131">
        <f t="shared" si="195"/>
        <v>0</v>
      </c>
      <c r="AV104" s="131">
        <f t="shared" si="195"/>
        <v>0</v>
      </c>
      <c r="AW104" s="131">
        <f t="shared" si="195"/>
        <v>0</v>
      </c>
      <c r="AY104" s="71"/>
      <c r="AZ104" s="71"/>
      <c r="BA104" s="71"/>
      <c r="BB104" s="71">
        <f>BA104-I104</f>
        <v>0</v>
      </c>
    </row>
    <row r="105" spans="1:54" s="70" customFormat="1" ht="11.25" customHeight="1" x14ac:dyDescent="0.2">
      <c r="A105" s="126"/>
      <c r="B105" s="70" t="s">
        <v>234</v>
      </c>
      <c r="E105" s="482"/>
      <c r="G105" s="86"/>
      <c r="H105" s="123">
        <v>0</v>
      </c>
      <c r="I105" s="124">
        <f t="shared" ref="I105:AW105" si="196">H105*INDEX(SalInfl,I$1)</f>
        <v>0</v>
      </c>
      <c r="J105" s="131">
        <f t="shared" si="196"/>
        <v>0</v>
      </c>
      <c r="K105" s="131">
        <f t="shared" si="196"/>
        <v>0</v>
      </c>
      <c r="L105" s="131">
        <f t="shared" si="196"/>
        <v>0</v>
      </c>
      <c r="M105" s="131">
        <f t="shared" si="196"/>
        <v>0</v>
      </c>
      <c r="N105" s="131">
        <f t="shared" si="196"/>
        <v>0</v>
      </c>
      <c r="O105" s="131">
        <f t="shared" si="196"/>
        <v>0</v>
      </c>
      <c r="P105" s="131">
        <f t="shared" si="196"/>
        <v>0</v>
      </c>
      <c r="Q105" s="131">
        <f t="shared" si="196"/>
        <v>0</v>
      </c>
      <c r="R105" s="131">
        <f t="shared" si="196"/>
        <v>0</v>
      </c>
      <c r="S105" s="131">
        <f t="shared" si="196"/>
        <v>0</v>
      </c>
      <c r="T105" s="131">
        <f t="shared" si="196"/>
        <v>0</v>
      </c>
      <c r="U105" s="131">
        <f t="shared" si="196"/>
        <v>0</v>
      </c>
      <c r="V105" s="131">
        <f t="shared" si="196"/>
        <v>0</v>
      </c>
      <c r="W105" s="131">
        <f t="shared" si="196"/>
        <v>0</v>
      </c>
      <c r="X105" s="131">
        <f t="shared" si="196"/>
        <v>0</v>
      </c>
      <c r="Y105" s="131">
        <f t="shared" si="196"/>
        <v>0</v>
      </c>
      <c r="Z105" s="131">
        <f t="shared" si="196"/>
        <v>0</v>
      </c>
      <c r="AA105" s="131">
        <f t="shared" si="196"/>
        <v>0</v>
      </c>
      <c r="AB105" s="131">
        <f t="shared" si="196"/>
        <v>0</v>
      </c>
      <c r="AC105" s="131">
        <f t="shared" si="196"/>
        <v>0</v>
      </c>
      <c r="AD105" s="131">
        <f t="shared" si="196"/>
        <v>0</v>
      </c>
      <c r="AE105" s="131">
        <f t="shared" si="196"/>
        <v>0</v>
      </c>
      <c r="AF105" s="131">
        <f t="shared" si="196"/>
        <v>0</v>
      </c>
      <c r="AG105" s="131">
        <f t="shared" si="196"/>
        <v>0</v>
      </c>
      <c r="AH105" s="131">
        <f t="shared" si="196"/>
        <v>0</v>
      </c>
      <c r="AI105" s="131">
        <f t="shared" si="196"/>
        <v>0</v>
      </c>
      <c r="AJ105" s="131">
        <f t="shared" si="196"/>
        <v>0</v>
      </c>
      <c r="AK105" s="131">
        <f t="shared" si="196"/>
        <v>0</v>
      </c>
      <c r="AL105" s="131">
        <f t="shared" si="196"/>
        <v>0</v>
      </c>
      <c r="AM105" s="131">
        <f t="shared" si="196"/>
        <v>0</v>
      </c>
      <c r="AN105" s="131">
        <f t="shared" si="196"/>
        <v>0</v>
      </c>
      <c r="AO105" s="131">
        <f t="shared" si="196"/>
        <v>0</v>
      </c>
      <c r="AP105" s="131">
        <f t="shared" si="196"/>
        <v>0</v>
      </c>
      <c r="AQ105" s="131">
        <f t="shared" si="196"/>
        <v>0</v>
      </c>
      <c r="AR105" s="131">
        <f t="shared" si="196"/>
        <v>0</v>
      </c>
      <c r="AS105" s="131">
        <f t="shared" si="196"/>
        <v>0</v>
      </c>
      <c r="AT105" s="131">
        <f t="shared" si="196"/>
        <v>0</v>
      </c>
      <c r="AU105" s="131">
        <f t="shared" si="196"/>
        <v>0</v>
      </c>
      <c r="AV105" s="131">
        <f t="shared" si="196"/>
        <v>0</v>
      </c>
      <c r="AW105" s="131">
        <f t="shared" si="196"/>
        <v>0</v>
      </c>
      <c r="AY105" s="71"/>
      <c r="AZ105" s="71"/>
      <c r="BA105" s="71"/>
      <c r="BB105" s="71">
        <f>BA105-I105</f>
        <v>0</v>
      </c>
    </row>
    <row r="106" spans="1:54" s="70" customFormat="1" ht="11.25" customHeight="1" x14ac:dyDescent="0.2">
      <c r="A106" s="126"/>
      <c r="B106" s="70" t="s">
        <v>234</v>
      </c>
      <c r="E106" s="482"/>
      <c r="G106" s="86"/>
      <c r="H106" s="123">
        <v>0</v>
      </c>
      <c r="I106" s="124">
        <f t="shared" ref="I106:AW106" si="197">H106*INDEX(SalInfl,I$1)</f>
        <v>0</v>
      </c>
      <c r="J106" s="131">
        <f t="shared" si="197"/>
        <v>0</v>
      </c>
      <c r="K106" s="131">
        <f t="shared" si="197"/>
        <v>0</v>
      </c>
      <c r="L106" s="131">
        <f t="shared" si="197"/>
        <v>0</v>
      </c>
      <c r="M106" s="131">
        <f t="shared" si="197"/>
        <v>0</v>
      </c>
      <c r="N106" s="131">
        <f t="shared" si="197"/>
        <v>0</v>
      </c>
      <c r="O106" s="131">
        <f t="shared" si="197"/>
        <v>0</v>
      </c>
      <c r="P106" s="131">
        <f t="shared" si="197"/>
        <v>0</v>
      </c>
      <c r="Q106" s="131">
        <f t="shared" si="197"/>
        <v>0</v>
      </c>
      <c r="R106" s="131">
        <f t="shared" si="197"/>
        <v>0</v>
      </c>
      <c r="S106" s="131">
        <f t="shared" si="197"/>
        <v>0</v>
      </c>
      <c r="T106" s="131">
        <f t="shared" si="197"/>
        <v>0</v>
      </c>
      <c r="U106" s="131">
        <f t="shared" si="197"/>
        <v>0</v>
      </c>
      <c r="V106" s="131">
        <f t="shared" si="197"/>
        <v>0</v>
      </c>
      <c r="W106" s="131">
        <f t="shared" si="197"/>
        <v>0</v>
      </c>
      <c r="X106" s="131">
        <f t="shared" si="197"/>
        <v>0</v>
      </c>
      <c r="Y106" s="131">
        <f t="shared" si="197"/>
        <v>0</v>
      </c>
      <c r="Z106" s="131">
        <f t="shared" si="197"/>
        <v>0</v>
      </c>
      <c r="AA106" s="131">
        <f t="shared" si="197"/>
        <v>0</v>
      </c>
      <c r="AB106" s="131">
        <f t="shared" si="197"/>
        <v>0</v>
      </c>
      <c r="AC106" s="131">
        <f t="shared" si="197"/>
        <v>0</v>
      </c>
      <c r="AD106" s="131">
        <f t="shared" si="197"/>
        <v>0</v>
      </c>
      <c r="AE106" s="131">
        <f t="shared" si="197"/>
        <v>0</v>
      </c>
      <c r="AF106" s="131">
        <f t="shared" si="197"/>
        <v>0</v>
      </c>
      <c r="AG106" s="131">
        <f t="shared" si="197"/>
        <v>0</v>
      </c>
      <c r="AH106" s="131">
        <f t="shared" si="197"/>
        <v>0</v>
      </c>
      <c r="AI106" s="131">
        <f t="shared" si="197"/>
        <v>0</v>
      </c>
      <c r="AJ106" s="131">
        <f t="shared" si="197"/>
        <v>0</v>
      </c>
      <c r="AK106" s="131">
        <f t="shared" si="197"/>
        <v>0</v>
      </c>
      <c r="AL106" s="131">
        <f t="shared" si="197"/>
        <v>0</v>
      </c>
      <c r="AM106" s="131">
        <f t="shared" si="197"/>
        <v>0</v>
      </c>
      <c r="AN106" s="131">
        <f t="shared" si="197"/>
        <v>0</v>
      </c>
      <c r="AO106" s="131">
        <f t="shared" si="197"/>
        <v>0</v>
      </c>
      <c r="AP106" s="131">
        <f t="shared" si="197"/>
        <v>0</v>
      </c>
      <c r="AQ106" s="131">
        <f t="shared" si="197"/>
        <v>0</v>
      </c>
      <c r="AR106" s="131">
        <f t="shared" si="197"/>
        <v>0</v>
      </c>
      <c r="AS106" s="131">
        <f t="shared" si="197"/>
        <v>0</v>
      </c>
      <c r="AT106" s="131">
        <f t="shared" si="197"/>
        <v>0</v>
      </c>
      <c r="AU106" s="131">
        <f t="shared" si="197"/>
        <v>0</v>
      </c>
      <c r="AV106" s="131">
        <f t="shared" si="197"/>
        <v>0</v>
      </c>
      <c r="AW106" s="131">
        <f t="shared" si="197"/>
        <v>0</v>
      </c>
      <c r="AY106" s="71"/>
      <c r="AZ106" s="71"/>
      <c r="BA106" s="71"/>
      <c r="BB106" s="71">
        <f>BA106-I106</f>
        <v>0</v>
      </c>
    </row>
    <row r="107" spans="1:54" s="70" customFormat="1" ht="11.25" customHeight="1" x14ac:dyDescent="0.2">
      <c r="A107" s="126"/>
      <c r="B107" s="70" t="s">
        <v>234</v>
      </c>
      <c r="E107" s="482"/>
      <c r="G107" s="86"/>
      <c r="H107" s="123">
        <v>0</v>
      </c>
      <c r="I107" s="124">
        <f t="shared" ref="I107:AW107" si="198">H107*INDEX(SalInfl,I$1)</f>
        <v>0</v>
      </c>
      <c r="J107" s="131">
        <f t="shared" si="198"/>
        <v>0</v>
      </c>
      <c r="K107" s="131">
        <f t="shared" si="198"/>
        <v>0</v>
      </c>
      <c r="L107" s="131">
        <f t="shared" si="198"/>
        <v>0</v>
      </c>
      <c r="M107" s="131">
        <f t="shared" si="198"/>
        <v>0</v>
      </c>
      <c r="N107" s="131">
        <f t="shared" si="198"/>
        <v>0</v>
      </c>
      <c r="O107" s="131">
        <f t="shared" si="198"/>
        <v>0</v>
      </c>
      <c r="P107" s="131">
        <f t="shared" si="198"/>
        <v>0</v>
      </c>
      <c r="Q107" s="131">
        <f t="shared" si="198"/>
        <v>0</v>
      </c>
      <c r="R107" s="131">
        <f t="shared" si="198"/>
        <v>0</v>
      </c>
      <c r="S107" s="131">
        <f t="shared" si="198"/>
        <v>0</v>
      </c>
      <c r="T107" s="131">
        <f t="shared" si="198"/>
        <v>0</v>
      </c>
      <c r="U107" s="131">
        <f t="shared" si="198"/>
        <v>0</v>
      </c>
      <c r="V107" s="131">
        <f t="shared" si="198"/>
        <v>0</v>
      </c>
      <c r="W107" s="131">
        <f t="shared" si="198"/>
        <v>0</v>
      </c>
      <c r="X107" s="131">
        <f t="shared" si="198"/>
        <v>0</v>
      </c>
      <c r="Y107" s="131">
        <f t="shared" si="198"/>
        <v>0</v>
      </c>
      <c r="Z107" s="131">
        <f t="shared" si="198"/>
        <v>0</v>
      </c>
      <c r="AA107" s="131">
        <f t="shared" si="198"/>
        <v>0</v>
      </c>
      <c r="AB107" s="131">
        <f t="shared" si="198"/>
        <v>0</v>
      </c>
      <c r="AC107" s="131">
        <f t="shared" si="198"/>
        <v>0</v>
      </c>
      <c r="AD107" s="131">
        <f t="shared" si="198"/>
        <v>0</v>
      </c>
      <c r="AE107" s="131">
        <f t="shared" si="198"/>
        <v>0</v>
      </c>
      <c r="AF107" s="131">
        <f t="shared" si="198"/>
        <v>0</v>
      </c>
      <c r="AG107" s="131">
        <f t="shared" si="198"/>
        <v>0</v>
      </c>
      <c r="AH107" s="131">
        <f t="shared" si="198"/>
        <v>0</v>
      </c>
      <c r="AI107" s="131">
        <f t="shared" si="198"/>
        <v>0</v>
      </c>
      <c r="AJ107" s="131">
        <f t="shared" si="198"/>
        <v>0</v>
      </c>
      <c r="AK107" s="131">
        <f t="shared" si="198"/>
        <v>0</v>
      </c>
      <c r="AL107" s="131">
        <f t="shared" si="198"/>
        <v>0</v>
      </c>
      <c r="AM107" s="131">
        <f t="shared" si="198"/>
        <v>0</v>
      </c>
      <c r="AN107" s="131">
        <f t="shared" si="198"/>
        <v>0</v>
      </c>
      <c r="AO107" s="131">
        <f t="shared" si="198"/>
        <v>0</v>
      </c>
      <c r="AP107" s="131">
        <f t="shared" si="198"/>
        <v>0</v>
      </c>
      <c r="AQ107" s="131">
        <f t="shared" si="198"/>
        <v>0</v>
      </c>
      <c r="AR107" s="131">
        <f t="shared" si="198"/>
        <v>0</v>
      </c>
      <c r="AS107" s="131">
        <f t="shared" si="198"/>
        <v>0</v>
      </c>
      <c r="AT107" s="131">
        <f t="shared" si="198"/>
        <v>0</v>
      </c>
      <c r="AU107" s="131">
        <f t="shared" si="198"/>
        <v>0</v>
      </c>
      <c r="AV107" s="131">
        <f t="shared" si="198"/>
        <v>0</v>
      </c>
      <c r="AW107" s="131">
        <f t="shared" si="198"/>
        <v>0</v>
      </c>
      <c r="AY107" s="71"/>
      <c r="AZ107" s="71"/>
      <c r="BA107" s="71"/>
      <c r="BB107" s="71">
        <f>BA107-I107</f>
        <v>0</v>
      </c>
    </row>
    <row r="108" spans="1:54" s="70" customFormat="1" ht="11.25" customHeight="1" x14ac:dyDescent="0.2">
      <c r="A108" s="126"/>
      <c r="B108" s="87" t="s">
        <v>260</v>
      </c>
      <c r="C108" s="87"/>
      <c r="D108" s="87"/>
      <c r="E108" s="483"/>
      <c r="F108" s="87"/>
      <c r="G108" s="91"/>
      <c r="H108" s="459"/>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Y108" s="71"/>
      <c r="AZ108" s="71"/>
      <c r="BA108" s="71"/>
      <c r="BB108" s="71"/>
    </row>
    <row r="109" spans="1:54" s="70" customFormat="1" ht="11.25" customHeight="1" x14ac:dyDescent="0.2">
      <c r="A109" s="126"/>
      <c r="B109" s="461" t="s">
        <v>261</v>
      </c>
      <c r="C109" s="461"/>
      <c r="D109" s="461"/>
      <c r="E109" s="484"/>
      <c r="F109" s="461"/>
      <c r="G109" s="462"/>
      <c r="H109" s="463">
        <f t="shared" ref="H109:AW109" si="199">SUMIF(H102:H108, "&gt;0",$E102:$E108)</f>
        <v>0</v>
      </c>
      <c r="I109" s="464">
        <f t="shared" si="199"/>
        <v>0</v>
      </c>
      <c r="J109" s="464">
        <f t="shared" si="199"/>
        <v>0</v>
      </c>
      <c r="K109" s="464">
        <f t="shared" si="199"/>
        <v>0</v>
      </c>
      <c r="L109" s="464">
        <f t="shared" si="199"/>
        <v>0</v>
      </c>
      <c r="M109" s="464">
        <f t="shared" si="199"/>
        <v>0</v>
      </c>
      <c r="N109" s="464">
        <f t="shared" si="199"/>
        <v>0</v>
      </c>
      <c r="O109" s="464">
        <f t="shared" si="199"/>
        <v>0</v>
      </c>
      <c r="P109" s="464">
        <f t="shared" si="199"/>
        <v>0</v>
      </c>
      <c r="Q109" s="464">
        <f t="shared" si="199"/>
        <v>0</v>
      </c>
      <c r="R109" s="464">
        <f t="shared" si="199"/>
        <v>0</v>
      </c>
      <c r="S109" s="464">
        <f t="shared" si="199"/>
        <v>0</v>
      </c>
      <c r="T109" s="464">
        <f t="shared" si="199"/>
        <v>0</v>
      </c>
      <c r="U109" s="464">
        <f t="shared" si="199"/>
        <v>0</v>
      </c>
      <c r="V109" s="464">
        <f t="shared" si="199"/>
        <v>0</v>
      </c>
      <c r="W109" s="464">
        <f t="shared" si="199"/>
        <v>0</v>
      </c>
      <c r="X109" s="464">
        <f t="shared" si="199"/>
        <v>0</v>
      </c>
      <c r="Y109" s="464">
        <f t="shared" si="199"/>
        <v>0</v>
      </c>
      <c r="Z109" s="464">
        <f t="shared" si="199"/>
        <v>0</v>
      </c>
      <c r="AA109" s="464">
        <f t="shared" si="199"/>
        <v>0</v>
      </c>
      <c r="AB109" s="464">
        <f t="shared" si="199"/>
        <v>0</v>
      </c>
      <c r="AC109" s="464">
        <f t="shared" si="199"/>
        <v>0</v>
      </c>
      <c r="AD109" s="464">
        <f t="shared" si="199"/>
        <v>0</v>
      </c>
      <c r="AE109" s="464">
        <f t="shared" si="199"/>
        <v>0</v>
      </c>
      <c r="AF109" s="464">
        <f t="shared" si="199"/>
        <v>0</v>
      </c>
      <c r="AG109" s="464">
        <f t="shared" si="199"/>
        <v>0</v>
      </c>
      <c r="AH109" s="464">
        <f t="shared" si="199"/>
        <v>0</v>
      </c>
      <c r="AI109" s="464">
        <f t="shared" si="199"/>
        <v>0</v>
      </c>
      <c r="AJ109" s="464">
        <f t="shared" si="199"/>
        <v>0</v>
      </c>
      <c r="AK109" s="464">
        <f t="shared" si="199"/>
        <v>0</v>
      </c>
      <c r="AL109" s="464">
        <f t="shared" si="199"/>
        <v>0</v>
      </c>
      <c r="AM109" s="464">
        <f t="shared" si="199"/>
        <v>0</v>
      </c>
      <c r="AN109" s="464">
        <f t="shared" si="199"/>
        <v>0</v>
      </c>
      <c r="AO109" s="464">
        <f t="shared" si="199"/>
        <v>0</v>
      </c>
      <c r="AP109" s="464">
        <f t="shared" si="199"/>
        <v>0</v>
      </c>
      <c r="AQ109" s="464">
        <f t="shared" si="199"/>
        <v>0</v>
      </c>
      <c r="AR109" s="464">
        <f t="shared" si="199"/>
        <v>0</v>
      </c>
      <c r="AS109" s="464">
        <f t="shared" si="199"/>
        <v>0</v>
      </c>
      <c r="AT109" s="464">
        <f t="shared" si="199"/>
        <v>0</v>
      </c>
      <c r="AU109" s="464">
        <f t="shared" si="199"/>
        <v>0</v>
      </c>
      <c r="AV109" s="464">
        <f t="shared" si="199"/>
        <v>0</v>
      </c>
      <c r="AW109" s="464">
        <f t="shared" si="199"/>
        <v>0</v>
      </c>
      <c r="AY109" s="71"/>
      <c r="AZ109" s="71"/>
      <c r="BA109" s="71"/>
      <c r="BB109" s="71"/>
    </row>
    <row r="110" spans="1:54" s="70" customFormat="1" ht="11.25" customHeight="1" x14ac:dyDescent="0.2">
      <c r="A110" s="126"/>
      <c r="B110" s="87" t="s">
        <v>262</v>
      </c>
      <c r="C110" s="87"/>
      <c r="D110" s="87"/>
      <c r="E110" s="483"/>
      <c r="F110" s="87"/>
      <c r="G110" s="91"/>
      <c r="H110" s="465" t="str">
        <f t="shared" ref="H110:AW110" si="200">IF(H109=0, "N/A", H$6/H109)</f>
        <v>N/A</v>
      </c>
      <c r="I110" s="370" t="str">
        <f t="shared" si="200"/>
        <v>N/A</v>
      </c>
      <c r="J110" s="370" t="str">
        <f t="shared" si="200"/>
        <v>N/A</v>
      </c>
      <c r="K110" s="370" t="str">
        <f t="shared" si="200"/>
        <v>N/A</v>
      </c>
      <c r="L110" s="370" t="str">
        <f t="shared" si="200"/>
        <v>N/A</v>
      </c>
      <c r="M110" s="370" t="str">
        <f t="shared" si="200"/>
        <v>N/A</v>
      </c>
      <c r="N110" s="370" t="str">
        <f t="shared" si="200"/>
        <v>N/A</v>
      </c>
      <c r="O110" s="370" t="str">
        <f t="shared" si="200"/>
        <v>N/A</v>
      </c>
      <c r="P110" s="370" t="str">
        <f t="shared" si="200"/>
        <v>N/A</v>
      </c>
      <c r="Q110" s="370" t="str">
        <f t="shared" si="200"/>
        <v>N/A</v>
      </c>
      <c r="R110" s="370" t="str">
        <f t="shared" si="200"/>
        <v>N/A</v>
      </c>
      <c r="S110" s="370" t="str">
        <f t="shared" si="200"/>
        <v>N/A</v>
      </c>
      <c r="T110" s="370" t="str">
        <f t="shared" si="200"/>
        <v>N/A</v>
      </c>
      <c r="U110" s="370" t="str">
        <f t="shared" si="200"/>
        <v>N/A</v>
      </c>
      <c r="V110" s="370" t="str">
        <f t="shared" si="200"/>
        <v>N/A</v>
      </c>
      <c r="W110" s="370" t="str">
        <f t="shared" si="200"/>
        <v>N/A</v>
      </c>
      <c r="X110" s="370" t="str">
        <f t="shared" si="200"/>
        <v>N/A</v>
      </c>
      <c r="Y110" s="370" t="str">
        <f t="shared" si="200"/>
        <v>N/A</v>
      </c>
      <c r="Z110" s="370" t="str">
        <f t="shared" si="200"/>
        <v>N/A</v>
      </c>
      <c r="AA110" s="370" t="str">
        <f t="shared" si="200"/>
        <v>N/A</v>
      </c>
      <c r="AB110" s="370" t="str">
        <f t="shared" si="200"/>
        <v>N/A</v>
      </c>
      <c r="AC110" s="370" t="str">
        <f t="shared" si="200"/>
        <v>N/A</v>
      </c>
      <c r="AD110" s="370" t="str">
        <f t="shared" si="200"/>
        <v>N/A</v>
      </c>
      <c r="AE110" s="370" t="str">
        <f t="shared" si="200"/>
        <v>N/A</v>
      </c>
      <c r="AF110" s="370" t="str">
        <f t="shared" si="200"/>
        <v>N/A</v>
      </c>
      <c r="AG110" s="370" t="str">
        <f t="shared" si="200"/>
        <v>N/A</v>
      </c>
      <c r="AH110" s="370" t="str">
        <f t="shared" si="200"/>
        <v>N/A</v>
      </c>
      <c r="AI110" s="370" t="str">
        <f t="shared" si="200"/>
        <v>N/A</v>
      </c>
      <c r="AJ110" s="370" t="str">
        <f t="shared" si="200"/>
        <v>N/A</v>
      </c>
      <c r="AK110" s="370" t="str">
        <f t="shared" si="200"/>
        <v>N/A</v>
      </c>
      <c r="AL110" s="370" t="str">
        <f t="shared" si="200"/>
        <v>N/A</v>
      </c>
      <c r="AM110" s="370" t="str">
        <f t="shared" si="200"/>
        <v>N/A</v>
      </c>
      <c r="AN110" s="370" t="str">
        <f t="shared" si="200"/>
        <v>N/A</v>
      </c>
      <c r="AO110" s="370" t="str">
        <f t="shared" si="200"/>
        <v>N/A</v>
      </c>
      <c r="AP110" s="370" t="str">
        <f t="shared" si="200"/>
        <v>N/A</v>
      </c>
      <c r="AQ110" s="370" t="str">
        <f t="shared" si="200"/>
        <v>N/A</v>
      </c>
      <c r="AR110" s="370" t="str">
        <f t="shared" si="200"/>
        <v>N/A</v>
      </c>
      <c r="AS110" s="370" t="str">
        <f t="shared" si="200"/>
        <v>N/A</v>
      </c>
      <c r="AT110" s="370" t="str">
        <f t="shared" si="200"/>
        <v>N/A</v>
      </c>
      <c r="AU110" s="370" t="str">
        <f t="shared" si="200"/>
        <v>N/A</v>
      </c>
      <c r="AV110" s="370" t="str">
        <f t="shared" si="200"/>
        <v>N/A</v>
      </c>
      <c r="AW110" s="370" t="str">
        <f t="shared" si="200"/>
        <v>N/A</v>
      </c>
      <c r="AY110" s="71"/>
      <c r="AZ110" s="71"/>
      <c r="BA110" s="71"/>
      <c r="BB110" s="71"/>
    </row>
    <row r="111" spans="1:54" s="70" customFormat="1" ht="11.25" customHeight="1" x14ac:dyDescent="0.2">
      <c r="A111" s="126"/>
      <c r="E111" s="485"/>
      <c r="G111" s="86"/>
      <c r="H111" s="125"/>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Y111" s="71"/>
      <c r="AZ111" s="71"/>
      <c r="BA111" s="71"/>
      <c r="BB111" s="71"/>
    </row>
    <row r="112" spans="1:54" s="70" customFormat="1" ht="11.25" customHeight="1" x14ac:dyDescent="0.2">
      <c r="A112" s="127"/>
      <c r="B112" s="68" t="s">
        <v>286</v>
      </c>
      <c r="C112" s="452"/>
      <c r="D112" s="452"/>
      <c r="E112" s="486"/>
      <c r="F112" s="452"/>
      <c r="G112" s="453"/>
      <c r="H112" s="454"/>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c r="AM112" s="455"/>
      <c r="AN112" s="455"/>
      <c r="AO112" s="455"/>
      <c r="AP112" s="455"/>
      <c r="AQ112" s="455"/>
      <c r="AR112" s="455"/>
      <c r="AS112" s="455"/>
      <c r="AT112" s="455"/>
      <c r="AU112" s="455"/>
      <c r="AV112" s="455"/>
      <c r="AW112" s="455"/>
      <c r="AY112" s="455"/>
      <c r="AZ112" s="455"/>
      <c r="BA112" s="455"/>
      <c r="BB112" s="455"/>
    </row>
    <row r="113" spans="1:54" s="70" customFormat="1" ht="11.25" customHeight="1" x14ac:dyDescent="0.2">
      <c r="A113" s="127"/>
      <c r="B113" s="456" t="str">
        <f>"&gt; "&amp;VLOOKUP(B112,ActMap,8, FALSE)</f>
        <v>&gt; 700 Salaries</v>
      </c>
      <c r="C113" s="457"/>
      <c r="D113" s="457"/>
      <c r="E113" s="487"/>
      <c r="F113" s="457"/>
      <c r="G113" s="457"/>
      <c r="H113" s="122"/>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58"/>
      <c r="AE113" s="458"/>
      <c r="AF113" s="458"/>
      <c r="AG113" s="458"/>
      <c r="AH113" s="458"/>
      <c r="AI113" s="458"/>
      <c r="AJ113" s="458"/>
      <c r="AK113" s="458"/>
      <c r="AL113" s="458"/>
      <c r="AM113" s="458"/>
      <c r="AN113" s="458"/>
      <c r="AO113" s="458"/>
      <c r="AP113" s="458"/>
      <c r="AQ113" s="458"/>
      <c r="AR113" s="458"/>
      <c r="AS113" s="458"/>
      <c r="AT113" s="458"/>
      <c r="AU113" s="458"/>
      <c r="AV113" s="458"/>
      <c r="AW113" s="458"/>
      <c r="AY113" s="458"/>
      <c r="AZ113" s="458"/>
      <c r="BA113" s="458"/>
      <c r="BB113" s="458"/>
    </row>
    <row r="114" spans="1:54" s="70" customFormat="1" ht="11.25" customHeight="1" x14ac:dyDescent="0.2">
      <c r="A114" s="126"/>
      <c r="B114" s="70" t="s">
        <v>286</v>
      </c>
      <c r="E114" s="485"/>
      <c r="G114" s="86"/>
      <c r="H114" s="123">
        <v>0</v>
      </c>
      <c r="I114" s="124"/>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Y114" s="71"/>
      <c r="AZ114" s="71"/>
      <c r="BA114" s="71"/>
      <c r="BB114" s="71">
        <f>BA114-I114</f>
        <v>0</v>
      </c>
    </row>
    <row r="115" spans="1:54" s="70" customFormat="1" ht="11.25" customHeight="1" x14ac:dyDescent="0.2">
      <c r="A115" s="126"/>
      <c r="B115" s="70" t="s">
        <v>286</v>
      </c>
      <c r="E115" s="485"/>
      <c r="G115" s="86"/>
      <c r="H115" s="123">
        <v>0</v>
      </c>
      <c r="I115" s="124">
        <f t="shared" ref="I115:AW115" si="201">H115*INDEX(SalInfl,I$1)</f>
        <v>0</v>
      </c>
      <c r="J115" s="131">
        <f t="shared" si="201"/>
        <v>0</v>
      </c>
      <c r="K115" s="131">
        <f t="shared" si="201"/>
        <v>0</v>
      </c>
      <c r="L115" s="131">
        <f t="shared" si="201"/>
        <v>0</v>
      </c>
      <c r="M115" s="131">
        <f t="shared" si="201"/>
        <v>0</v>
      </c>
      <c r="N115" s="131">
        <f t="shared" si="201"/>
        <v>0</v>
      </c>
      <c r="O115" s="131">
        <f t="shared" si="201"/>
        <v>0</v>
      </c>
      <c r="P115" s="131">
        <f t="shared" si="201"/>
        <v>0</v>
      </c>
      <c r="Q115" s="131">
        <f t="shared" si="201"/>
        <v>0</v>
      </c>
      <c r="R115" s="131">
        <f t="shared" si="201"/>
        <v>0</v>
      </c>
      <c r="S115" s="131">
        <f t="shared" si="201"/>
        <v>0</v>
      </c>
      <c r="T115" s="131">
        <f t="shared" si="201"/>
        <v>0</v>
      </c>
      <c r="U115" s="131">
        <f t="shared" si="201"/>
        <v>0</v>
      </c>
      <c r="V115" s="131">
        <f t="shared" si="201"/>
        <v>0</v>
      </c>
      <c r="W115" s="131">
        <f t="shared" si="201"/>
        <v>0</v>
      </c>
      <c r="X115" s="131">
        <f t="shared" si="201"/>
        <v>0</v>
      </c>
      <c r="Y115" s="131">
        <f t="shared" si="201"/>
        <v>0</v>
      </c>
      <c r="Z115" s="131">
        <f t="shared" si="201"/>
        <v>0</v>
      </c>
      <c r="AA115" s="131">
        <f t="shared" si="201"/>
        <v>0</v>
      </c>
      <c r="AB115" s="131">
        <f t="shared" si="201"/>
        <v>0</v>
      </c>
      <c r="AC115" s="131">
        <f t="shared" si="201"/>
        <v>0</v>
      </c>
      <c r="AD115" s="131">
        <f t="shared" si="201"/>
        <v>0</v>
      </c>
      <c r="AE115" s="131">
        <f t="shared" si="201"/>
        <v>0</v>
      </c>
      <c r="AF115" s="131">
        <f t="shared" si="201"/>
        <v>0</v>
      </c>
      <c r="AG115" s="131">
        <f t="shared" si="201"/>
        <v>0</v>
      </c>
      <c r="AH115" s="131">
        <f t="shared" si="201"/>
        <v>0</v>
      </c>
      <c r="AI115" s="131">
        <f t="shared" si="201"/>
        <v>0</v>
      </c>
      <c r="AJ115" s="131">
        <f t="shared" si="201"/>
        <v>0</v>
      </c>
      <c r="AK115" s="131">
        <f t="shared" si="201"/>
        <v>0</v>
      </c>
      <c r="AL115" s="131">
        <f t="shared" si="201"/>
        <v>0</v>
      </c>
      <c r="AM115" s="131">
        <f t="shared" si="201"/>
        <v>0</v>
      </c>
      <c r="AN115" s="131">
        <f t="shared" si="201"/>
        <v>0</v>
      </c>
      <c r="AO115" s="131">
        <f t="shared" si="201"/>
        <v>0</v>
      </c>
      <c r="AP115" s="131">
        <f t="shared" si="201"/>
        <v>0</v>
      </c>
      <c r="AQ115" s="131">
        <f t="shared" si="201"/>
        <v>0</v>
      </c>
      <c r="AR115" s="131">
        <f t="shared" si="201"/>
        <v>0</v>
      </c>
      <c r="AS115" s="131">
        <f t="shared" si="201"/>
        <v>0</v>
      </c>
      <c r="AT115" s="131">
        <f t="shared" si="201"/>
        <v>0</v>
      </c>
      <c r="AU115" s="131">
        <f t="shared" si="201"/>
        <v>0</v>
      </c>
      <c r="AV115" s="131">
        <f t="shared" si="201"/>
        <v>0</v>
      </c>
      <c r="AW115" s="131">
        <f t="shared" si="201"/>
        <v>0</v>
      </c>
      <c r="AY115" s="71"/>
      <c r="AZ115" s="71"/>
      <c r="BA115" s="71"/>
      <c r="BB115" s="71">
        <f>BA115-I115</f>
        <v>0</v>
      </c>
    </row>
    <row r="116" spans="1:54" s="70" customFormat="1" ht="11.25" customHeight="1" x14ac:dyDescent="0.2">
      <c r="A116" s="126"/>
      <c r="B116" s="87" t="s">
        <v>260</v>
      </c>
      <c r="C116" s="87"/>
      <c r="D116" s="87"/>
      <c r="E116" s="483"/>
      <c r="F116" s="87"/>
      <c r="G116" s="91"/>
      <c r="H116" s="459"/>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c r="AF116" s="460"/>
      <c r="AG116" s="460"/>
      <c r="AH116" s="460"/>
      <c r="AI116" s="460"/>
      <c r="AJ116" s="460"/>
      <c r="AK116" s="460"/>
      <c r="AL116" s="460"/>
      <c r="AM116" s="460"/>
      <c r="AN116" s="460"/>
      <c r="AO116" s="460"/>
      <c r="AP116" s="460"/>
      <c r="AQ116" s="460"/>
      <c r="AR116" s="460"/>
      <c r="AS116" s="460"/>
      <c r="AT116" s="460"/>
      <c r="AU116" s="460"/>
      <c r="AV116" s="460"/>
      <c r="AW116" s="460"/>
      <c r="AY116" s="71"/>
      <c r="AZ116" s="71"/>
      <c r="BA116" s="71"/>
      <c r="BB116" s="71"/>
    </row>
    <row r="117" spans="1:54" s="70" customFormat="1" ht="11.25" customHeight="1" x14ac:dyDescent="0.2">
      <c r="A117" s="126"/>
      <c r="B117" s="461" t="s">
        <v>261</v>
      </c>
      <c r="C117" s="461"/>
      <c r="D117" s="461"/>
      <c r="E117" s="484"/>
      <c r="F117" s="461"/>
      <c r="G117" s="462"/>
      <c r="H117" s="463">
        <f t="shared" ref="H117:AW117" si="202">SUMIF(H112:H116, "&gt;0",$E112:$E116)</f>
        <v>0</v>
      </c>
      <c r="I117" s="464">
        <f t="shared" si="202"/>
        <v>0</v>
      </c>
      <c r="J117" s="464">
        <f t="shared" si="202"/>
        <v>0</v>
      </c>
      <c r="K117" s="464">
        <f t="shared" si="202"/>
        <v>0</v>
      </c>
      <c r="L117" s="464">
        <f t="shared" si="202"/>
        <v>0</v>
      </c>
      <c r="M117" s="464">
        <f t="shared" si="202"/>
        <v>0</v>
      </c>
      <c r="N117" s="464">
        <f t="shared" si="202"/>
        <v>0</v>
      </c>
      <c r="O117" s="464">
        <f t="shared" si="202"/>
        <v>0</v>
      </c>
      <c r="P117" s="464">
        <f t="shared" si="202"/>
        <v>0</v>
      </c>
      <c r="Q117" s="464">
        <f t="shared" si="202"/>
        <v>0</v>
      </c>
      <c r="R117" s="464">
        <f t="shared" si="202"/>
        <v>0</v>
      </c>
      <c r="S117" s="464">
        <f t="shared" si="202"/>
        <v>0</v>
      </c>
      <c r="T117" s="464">
        <f t="shared" si="202"/>
        <v>0</v>
      </c>
      <c r="U117" s="464">
        <f t="shared" si="202"/>
        <v>0</v>
      </c>
      <c r="V117" s="464">
        <f t="shared" si="202"/>
        <v>0</v>
      </c>
      <c r="W117" s="464">
        <f t="shared" si="202"/>
        <v>0</v>
      </c>
      <c r="X117" s="464">
        <f t="shared" si="202"/>
        <v>0</v>
      </c>
      <c r="Y117" s="464">
        <f t="shared" si="202"/>
        <v>0</v>
      </c>
      <c r="Z117" s="464">
        <f t="shared" si="202"/>
        <v>0</v>
      </c>
      <c r="AA117" s="464">
        <f t="shared" si="202"/>
        <v>0</v>
      </c>
      <c r="AB117" s="464">
        <f t="shared" si="202"/>
        <v>0</v>
      </c>
      <c r="AC117" s="464">
        <f t="shared" si="202"/>
        <v>0</v>
      </c>
      <c r="AD117" s="464">
        <f t="shared" si="202"/>
        <v>0</v>
      </c>
      <c r="AE117" s="464">
        <f t="shared" si="202"/>
        <v>0</v>
      </c>
      <c r="AF117" s="464">
        <f t="shared" si="202"/>
        <v>0</v>
      </c>
      <c r="AG117" s="464">
        <f t="shared" si="202"/>
        <v>0</v>
      </c>
      <c r="AH117" s="464">
        <f t="shared" si="202"/>
        <v>0</v>
      </c>
      <c r="AI117" s="464">
        <f t="shared" si="202"/>
        <v>0</v>
      </c>
      <c r="AJ117" s="464">
        <f t="shared" si="202"/>
        <v>0</v>
      </c>
      <c r="AK117" s="464">
        <f t="shared" si="202"/>
        <v>0</v>
      </c>
      <c r="AL117" s="464">
        <f t="shared" si="202"/>
        <v>0</v>
      </c>
      <c r="AM117" s="464">
        <f t="shared" si="202"/>
        <v>0</v>
      </c>
      <c r="AN117" s="464">
        <f t="shared" si="202"/>
        <v>0</v>
      </c>
      <c r="AO117" s="464">
        <f t="shared" si="202"/>
        <v>0</v>
      </c>
      <c r="AP117" s="464">
        <f t="shared" si="202"/>
        <v>0</v>
      </c>
      <c r="AQ117" s="464">
        <f t="shared" si="202"/>
        <v>0</v>
      </c>
      <c r="AR117" s="464">
        <f t="shared" si="202"/>
        <v>0</v>
      </c>
      <c r="AS117" s="464">
        <f t="shared" si="202"/>
        <v>0</v>
      </c>
      <c r="AT117" s="464">
        <f t="shared" si="202"/>
        <v>0</v>
      </c>
      <c r="AU117" s="464">
        <f t="shared" si="202"/>
        <v>0</v>
      </c>
      <c r="AV117" s="464">
        <f t="shared" si="202"/>
        <v>0</v>
      </c>
      <c r="AW117" s="464">
        <f t="shared" si="202"/>
        <v>0</v>
      </c>
      <c r="AY117" s="71"/>
      <c r="AZ117" s="71"/>
      <c r="BA117" s="71"/>
      <c r="BB117" s="71"/>
    </row>
    <row r="118" spans="1:54" s="70" customFormat="1" ht="11.25" customHeight="1" x14ac:dyDescent="0.2">
      <c r="A118" s="126"/>
      <c r="B118" s="87" t="s">
        <v>262</v>
      </c>
      <c r="C118" s="87"/>
      <c r="D118" s="87"/>
      <c r="E118" s="483"/>
      <c r="F118" s="87"/>
      <c r="G118" s="91"/>
      <c r="H118" s="465" t="str">
        <f>IF(H117=0, "N/A", H$6/H117)</f>
        <v>N/A</v>
      </c>
      <c r="I118" s="370" t="str">
        <f t="shared" ref="I118:AW118" si="203">IF(I117=0, "N/A", I$6/I117)</f>
        <v>N/A</v>
      </c>
      <c r="J118" s="370" t="str">
        <f t="shared" si="203"/>
        <v>N/A</v>
      </c>
      <c r="K118" s="370" t="str">
        <f t="shared" si="203"/>
        <v>N/A</v>
      </c>
      <c r="L118" s="370" t="str">
        <f t="shared" si="203"/>
        <v>N/A</v>
      </c>
      <c r="M118" s="370" t="str">
        <f t="shared" si="203"/>
        <v>N/A</v>
      </c>
      <c r="N118" s="370" t="str">
        <f t="shared" si="203"/>
        <v>N/A</v>
      </c>
      <c r="O118" s="370" t="str">
        <f t="shared" si="203"/>
        <v>N/A</v>
      </c>
      <c r="P118" s="370" t="str">
        <f t="shared" si="203"/>
        <v>N/A</v>
      </c>
      <c r="Q118" s="370" t="str">
        <f t="shared" si="203"/>
        <v>N/A</v>
      </c>
      <c r="R118" s="370" t="str">
        <f t="shared" si="203"/>
        <v>N/A</v>
      </c>
      <c r="S118" s="370" t="str">
        <f t="shared" si="203"/>
        <v>N/A</v>
      </c>
      <c r="T118" s="370" t="str">
        <f t="shared" si="203"/>
        <v>N/A</v>
      </c>
      <c r="U118" s="370" t="str">
        <f t="shared" si="203"/>
        <v>N/A</v>
      </c>
      <c r="V118" s="370" t="str">
        <f t="shared" si="203"/>
        <v>N/A</v>
      </c>
      <c r="W118" s="370" t="str">
        <f t="shared" si="203"/>
        <v>N/A</v>
      </c>
      <c r="X118" s="370" t="str">
        <f t="shared" si="203"/>
        <v>N/A</v>
      </c>
      <c r="Y118" s="370" t="str">
        <f t="shared" si="203"/>
        <v>N/A</v>
      </c>
      <c r="Z118" s="370" t="str">
        <f t="shared" si="203"/>
        <v>N/A</v>
      </c>
      <c r="AA118" s="370" t="str">
        <f t="shared" si="203"/>
        <v>N/A</v>
      </c>
      <c r="AB118" s="370" t="str">
        <f t="shared" si="203"/>
        <v>N/A</v>
      </c>
      <c r="AC118" s="370" t="str">
        <f t="shared" si="203"/>
        <v>N/A</v>
      </c>
      <c r="AD118" s="370" t="str">
        <f t="shared" si="203"/>
        <v>N/A</v>
      </c>
      <c r="AE118" s="370" t="str">
        <f t="shared" si="203"/>
        <v>N/A</v>
      </c>
      <c r="AF118" s="370" t="str">
        <f t="shared" si="203"/>
        <v>N/A</v>
      </c>
      <c r="AG118" s="370" t="str">
        <f t="shared" si="203"/>
        <v>N/A</v>
      </c>
      <c r="AH118" s="370" t="str">
        <f t="shared" si="203"/>
        <v>N/A</v>
      </c>
      <c r="AI118" s="370" t="str">
        <f t="shared" si="203"/>
        <v>N/A</v>
      </c>
      <c r="AJ118" s="370" t="str">
        <f t="shared" si="203"/>
        <v>N/A</v>
      </c>
      <c r="AK118" s="370" t="str">
        <f t="shared" si="203"/>
        <v>N/A</v>
      </c>
      <c r="AL118" s="370" t="str">
        <f t="shared" si="203"/>
        <v>N/A</v>
      </c>
      <c r="AM118" s="370" t="str">
        <f t="shared" si="203"/>
        <v>N/A</v>
      </c>
      <c r="AN118" s="370" t="str">
        <f t="shared" si="203"/>
        <v>N/A</v>
      </c>
      <c r="AO118" s="370" t="str">
        <f t="shared" si="203"/>
        <v>N/A</v>
      </c>
      <c r="AP118" s="370" t="str">
        <f t="shared" si="203"/>
        <v>N/A</v>
      </c>
      <c r="AQ118" s="370" t="str">
        <f t="shared" si="203"/>
        <v>N/A</v>
      </c>
      <c r="AR118" s="370" t="str">
        <f t="shared" si="203"/>
        <v>N/A</v>
      </c>
      <c r="AS118" s="370" t="str">
        <f t="shared" si="203"/>
        <v>N/A</v>
      </c>
      <c r="AT118" s="370" t="str">
        <f t="shared" si="203"/>
        <v>N/A</v>
      </c>
      <c r="AU118" s="370" t="str">
        <f t="shared" si="203"/>
        <v>N/A</v>
      </c>
      <c r="AV118" s="370" t="str">
        <f t="shared" si="203"/>
        <v>N/A</v>
      </c>
      <c r="AW118" s="370" t="str">
        <f t="shared" si="203"/>
        <v>N/A</v>
      </c>
      <c r="AY118" s="71"/>
      <c r="AZ118" s="71"/>
      <c r="BA118" s="71"/>
      <c r="BB118" s="71"/>
    </row>
    <row r="119" spans="1:54" s="70" customFormat="1" ht="11.25" customHeight="1" x14ac:dyDescent="0.2">
      <c r="A119" s="126"/>
      <c r="E119" s="485"/>
      <c r="G119" s="86"/>
      <c r="H119" s="125"/>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Y119" s="71"/>
      <c r="AZ119" s="71"/>
      <c r="BA119" s="71"/>
      <c r="BB119" s="71"/>
    </row>
    <row r="120" spans="1:54" s="70" customFormat="1" ht="11.25" customHeight="1" x14ac:dyDescent="0.2">
      <c r="A120" s="127"/>
      <c r="B120" s="68" t="s">
        <v>287</v>
      </c>
      <c r="C120" s="452"/>
      <c r="D120" s="452"/>
      <c r="E120" s="486"/>
      <c r="F120" s="452"/>
      <c r="G120" s="453"/>
      <c r="H120" s="454"/>
      <c r="I120" s="455"/>
      <c r="J120" s="455"/>
      <c r="K120" s="455"/>
      <c r="L120" s="455"/>
      <c r="M120" s="455"/>
      <c r="N120" s="455"/>
      <c r="O120" s="455"/>
      <c r="P120" s="455"/>
      <c r="Q120" s="455"/>
      <c r="R120" s="455"/>
      <c r="S120" s="455"/>
      <c r="T120" s="455"/>
      <c r="U120" s="455"/>
      <c r="V120" s="455"/>
      <c r="W120" s="455"/>
      <c r="X120" s="455"/>
      <c r="Y120" s="455"/>
      <c r="Z120" s="455"/>
      <c r="AA120" s="455"/>
      <c r="AB120" s="455"/>
      <c r="AC120" s="455"/>
      <c r="AD120" s="455"/>
      <c r="AE120" s="455"/>
      <c r="AF120" s="455"/>
      <c r="AG120" s="455"/>
      <c r="AH120" s="455"/>
      <c r="AI120" s="455"/>
      <c r="AJ120" s="455"/>
      <c r="AK120" s="455"/>
      <c r="AL120" s="455"/>
      <c r="AM120" s="455"/>
      <c r="AN120" s="455"/>
      <c r="AO120" s="455"/>
      <c r="AP120" s="455"/>
      <c r="AQ120" s="455"/>
      <c r="AR120" s="455"/>
      <c r="AS120" s="455"/>
      <c r="AT120" s="455"/>
      <c r="AU120" s="455"/>
      <c r="AV120" s="455"/>
      <c r="AW120" s="455"/>
      <c r="AY120" s="455"/>
      <c r="AZ120" s="455"/>
      <c r="BA120" s="455"/>
      <c r="BB120" s="455"/>
    </row>
    <row r="121" spans="1:54" s="70" customFormat="1" ht="11.25" customHeight="1" x14ac:dyDescent="0.2">
      <c r="A121" s="127"/>
      <c r="B121" s="456" t="str">
        <f>"&gt; "&amp;VLOOKUP(B120,ActMap,8, FALSE)</f>
        <v>&gt; 700 Salaries</v>
      </c>
      <c r="C121" s="457"/>
      <c r="D121" s="457"/>
      <c r="E121" s="487"/>
      <c r="F121" s="457"/>
      <c r="G121" s="457"/>
      <c r="H121" s="122"/>
      <c r="I121" s="458"/>
      <c r="J121" s="458"/>
      <c r="K121" s="458"/>
      <c r="L121" s="458"/>
      <c r="M121" s="458"/>
      <c r="N121" s="458"/>
      <c r="O121" s="458"/>
      <c r="P121" s="458"/>
      <c r="Q121" s="458"/>
      <c r="R121" s="458"/>
      <c r="S121" s="458"/>
      <c r="T121" s="458"/>
      <c r="U121" s="458"/>
      <c r="V121" s="458"/>
      <c r="W121" s="458"/>
      <c r="X121" s="458"/>
      <c r="Y121" s="458"/>
      <c r="Z121" s="458"/>
      <c r="AA121" s="458"/>
      <c r="AB121" s="458"/>
      <c r="AC121" s="458"/>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Y121" s="458"/>
      <c r="AZ121" s="458"/>
      <c r="BA121" s="458"/>
      <c r="BB121" s="458"/>
    </row>
    <row r="122" spans="1:54" s="70" customFormat="1" ht="11.25" customHeight="1" x14ac:dyDescent="0.2">
      <c r="A122" s="126"/>
      <c r="B122" s="70" t="s">
        <v>287</v>
      </c>
      <c r="E122" s="485"/>
      <c r="G122" s="86"/>
      <c r="H122" s="123">
        <v>0</v>
      </c>
      <c r="I122" s="124">
        <f t="shared" ref="I122:AW122" si="204">H122*INDEX(SalInfl,I$1)</f>
        <v>0</v>
      </c>
      <c r="J122" s="131">
        <f t="shared" si="204"/>
        <v>0</v>
      </c>
      <c r="K122" s="131">
        <f t="shared" si="204"/>
        <v>0</v>
      </c>
      <c r="L122" s="131">
        <f t="shared" si="204"/>
        <v>0</v>
      </c>
      <c r="M122" s="131">
        <f t="shared" si="204"/>
        <v>0</v>
      </c>
      <c r="N122" s="131">
        <f t="shared" si="204"/>
        <v>0</v>
      </c>
      <c r="O122" s="131">
        <f t="shared" si="204"/>
        <v>0</v>
      </c>
      <c r="P122" s="131">
        <f t="shared" si="204"/>
        <v>0</v>
      </c>
      <c r="Q122" s="131">
        <f t="shared" si="204"/>
        <v>0</v>
      </c>
      <c r="R122" s="131">
        <f t="shared" si="204"/>
        <v>0</v>
      </c>
      <c r="S122" s="131">
        <f t="shared" si="204"/>
        <v>0</v>
      </c>
      <c r="T122" s="131">
        <f t="shared" si="204"/>
        <v>0</v>
      </c>
      <c r="U122" s="131">
        <f t="shared" si="204"/>
        <v>0</v>
      </c>
      <c r="V122" s="131">
        <f t="shared" si="204"/>
        <v>0</v>
      </c>
      <c r="W122" s="131">
        <f t="shared" si="204"/>
        <v>0</v>
      </c>
      <c r="X122" s="131">
        <f t="shared" si="204"/>
        <v>0</v>
      </c>
      <c r="Y122" s="131">
        <f t="shared" si="204"/>
        <v>0</v>
      </c>
      <c r="Z122" s="131">
        <f t="shared" si="204"/>
        <v>0</v>
      </c>
      <c r="AA122" s="131">
        <f t="shared" si="204"/>
        <v>0</v>
      </c>
      <c r="AB122" s="131">
        <f t="shared" si="204"/>
        <v>0</v>
      </c>
      <c r="AC122" s="131">
        <f t="shared" si="204"/>
        <v>0</v>
      </c>
      <c r="AD122" s="131">
        <f t="shared" si="204"/>
        <v>0</v>
      </c>
      <c r="AE122" s="131">
        <f t="shared" si="204"/>
        <v>0</v>
      </c>
      <c r="AF122" s="131">
        <f t="shared" si="204"/>
        <v>0</v>
      </c>
      <c r="AG122" s="131">
        <f t="shared" si="204"/>
        <v>0</v>
      </c>
      <c r="AH122" s="131">
        <f t="shared" si="204"/>
        <v>0</v>
      </c>
      <c r="AI122" s="131">
        <f t="shared" si="204"/>
        <v>0</v>
      </c>
      <c r="AJ122" s="131">
        <f t="shared" si="204"/>
        <v>0</v>
      </c>
      <c r="AK122" s="131">
        <f t="shared" si="204"/>
        <v>0</v>
      </c>
      <c r="AL122" s="131">
        <f t="shared" si="204"/>
        <v>0</v>
      </c>
      <c r="AM122" s="131">
        <f t="shared" si="204"/>
        <v>0</v>
      </c>
      <c r="AN122" s="131">
        <f t="shared" si="204"/>
        <v>0</v>
      </c>
      <c r="AO122" s="131">
        <f t="shared" si="204"/>
        <v>0</v>
      </c>
      <c r="AP122" s="131">
        <f t="shared" si="204"/>
        <v>0</v>
      </c>
      <c r="AQ122" s="131">
        <f t="shared" si="204"/>
        <v>0</v>
      </c>
      <c r="AR122" s="131">
        <f t="shared" si="204"/>
        <v>0</v>
      </c>
      <c r="AS122" s="131">
        <f t="shared" si="204"/>
        <v>0</v>
      </c>
      <c r="AT122" s="131">
        <f t="shared" si="204"/>
        <v>0</v>
      </c>
      <c r="AU122" s="131">
        <f t="shared" si="204"/>
        <v>0</v>
      </c>
      <c r="AV122" s="131">
        <f t="shared" si="204"/>
        <v>0</v>
      </c>
      <c r="AW122" s="131">
        <f t="shared" si="204"/>
        <v>0</v>
      </c>
      <c r="AY122" s="71"/>
      <c r="AZ122" s="71"/>
      <c r="BA122" s="71"/>
      <c r="BB122" s="71">
        <f>BA122-I122</f>
        <v>0</v>
      </c>
    </row>
    <row r="123" spans="1:54" s="70" customFormat="1" ht="11.25" customHeight="1" x14ac:dyDescent="0.2">
      <c r="A123" s="126"/>
      <c r="B123" s="70" t="s">
        <v>287</v>
      </c>
      <c r="E123" s="485"/>
      <c r="G123" s="86"/>
      <c r="H123" s="123">
        <v>0</v>
      </c>
      <c r="I123" s="124">
        <f t="shared" ref="I123:AW123" si="205">H123*INDEX(SalInfl,I$1)</f>
        <v>0</v>
      </c>
      <c r="J123" s="131">
        <f t="shared" si="205"/>
        <v>0</v>
      </c>
      <c r="K123" s="131">
        <f t="shared" si="205"/>
        <v>0</v>
      </c>
      <c r="L123" s="131">
        <f t="shared" si="205"/>
        <v>0</v>
      </c>
      <c r="M123" s="131">
        <f t="shared" si="205"/>
        <v>0</v>
      </c>
      <c r="N123" s="131">
        <f t="shared" si="205"/>
        <v>0</v>
      </c>
      <c r="O123" s="131">
        <f t="shared" si="205"/>
        <v>0</v>
      </c>
      <c r="P123" s="131">
        <f t="shared" si="205"/>
        <v>0</v>
      </c>
      <c r="Q123" s="131">
        <f t="shared" si="205"/>
        <v>0</v>
      </c>
      <c r="R123" s="131">
        <f t="shared" si="205"/>
        <v>0</v>
      </c>
      <c r="S123" s="131">
        <f t="shared" si="205"/>
        <v>0</v>
      </c>
      <c r="T123" s="131">
        <f t="shared" si="205"/>
        <v>0</v>
      </c>
      <c r="U123" s="131">
        <f t="shared" si="205"/>
        <v>0</v>
      </c>
      <c r="V123" s="131">
        <f t="shared" si="205"/>
        <v>0</v>
      </c>
      <c r="W123" s="131">
        <f t="shared" si="205"/>
        <v>0</v>
      </c>
      <c r="X123" s="131">
        <f t="shared" si="205"/>
        <v>0</v>
      </c>
      <c r="Y123" s="131">
        <f t="shared" si="205"/>
        <v>0</v>
      </c>
      <c r="Z123" s="131">
        <f t="shared" si="205"/>
        <v>0</v>
      </c>
      <c r="AA123" s="131">
        <f t="shared" si="205"/>
        <v>0</v>
      </c>
      <c r="AB123" s="131">
        <f t="shared" si="205"/>
        <v>0</v>
      </c>
      <c r="AC123" s="131">
        <f t="shared" si="205"/>
        <v>0</v>
      </c>
      <c r="AD123" s="131">
        <f t="shared" si="205"/>
        <v>0</v>
      </c>
      <c r="AE123" s="131">
        <f t="shared" si="205"/>
        <v>0</v>
      </c>
      <c r="AF123" s="131">
        <f t="shared" si="205"/>
        <v>0</v>
      </c>
      <c r="AG123" s="131">
        <f t="shared" si="205"/>
        <v>0</v>
      </c>
      <c r="AH123" s="131">
        <f t="shared" si="205"/>
        <v>0</v>
      </c>
      <c r="AI123" s="131">
        <f t="shared" si="205"/>
        <v>0</v>
      </c>
      <c r="AJ123" s="131">
        <f t="shared" si="205"/>
        <v>0</v>
      </c>
      <c r="AK123" s="131">
        <f t="shared" si="205"/>
        <v>0</v>
      </c>
      <c r="AL123" s="131">
        <f t="shared" si="205"/>
        <v>0</v>
      </c>
      <c r="AM123" s="131">
        <f t="shared" si="205"/>
        <v>0</v>
      </c>
      <c r="AN123" s="131">
        <f t="shared" si="205"/>
        <v>0</v>
      </c>
      <c r="AO123" s="131">
        <f t="shared" si="205"/>
        <v>0</v>
      </c>
      <c r="AP123" s="131">
        <f t="shared" si="205"/>
        <v>0</v>
      </c>
      <c r="AQ123" s="131">
        <f t="shared" si="205"/>
        <v>0</v>
      </c>
      <c r="AR123" s="131">
        <f t="shared" si="205"/>
        <v>0</v>
      </c>
      <c r="AS123" s="131">
        <f t="shared" si="205"/>
        <v>0</v>
      </c>
      <c r="AT123" s="131">
        <f t="shared" si="205"/>
        <v>0</v>
      </c>
      <c r="AU123" s="131">
        <f t="shared" si="205"/>
        <v>0</v>
      </c>
      <c r="AV123" s="131">
        <f t="shared" si="205"/>
        <v>0</v>
      </c>
      <c r="AW123" s="131">
        <f t="shared" si="205"/>
        <v>0</v>
      </c>
      <c r="AY123" s="71"/>
      <c r="AZ123" s="71"/>
      <c r="BA123" s="71"/>
      <c r="BB123" s="71">
        <f>BA123-I123</f>
        <v>0</v>
      </c>
    </row>
    <row r="124" spans="1:54" s="70" customFormat="1" ht="11.25" customHeight="1" x14ac:dyDescent="0.2">
      <c r="A124" s="126"/>
      <c r="B124" s="87" t="s">
        <v>260</v>
      </c>
      <c r="C124" s="87"/>
      <c r="D124" s="87"/>
      <c r="E124" s="483"/>
      <c r="F124" s="87"/>
      <c r="G124" s="91"/>
      <c r="H124" s="459"/>
      <c r="I124" s="460"/>
      <c r="J124" s="460"/>
      <c r="K124" s="460"/>
      <c r="L124" s="460"/>
      <c r="M124" s="460"/>
      <c r="N124" s="460"/>
      <c r="O124" s="460"/>
      <c r="P124" s="460"/>
      <c r="Q124" s="460"/>
      <c r="R124" s="460"/>
      <c r="S124" s="460"/>
      <c r="T124" s="460"/>
      <c r="U124" s="460"/>
      <c r="V124" s="460"/>
      <c r="W124" s="460"/>
      <c r="X124" s="460"/>
      <c r="Y124" s="460"/>
      <c r="Z124" s="460"/>
      <c r="AA124" s="460"/>
      <c r="AB124" s="460"/>
      <c r="AC124" s="460"/>
      <c r="AD124" s="460"/>
      <c r="AE124" s="460"/>
      <c r="AF124" s="460"/>
      <c r="AG124" s="460"/>
      <c r="AH124" s="460"/>
      <c r="AI124" s="460"/>
      <c r="AJ124" s="460"/>
      <c r="AK124" s="460"/>
      <c r="AL124" s="460"/>
      <c r="AM124" s="460"/>
      <c r="AN124" s="460"/>
      <c r="AO124" s="460"/>
      <c r="AP124" s="460"/>
      <c r="AQ124" s="460"/>
      <c r="AR124" s="460"/>
      <c r="AS124" s="460"/>
      <c r="AT124" s="460"/>
      <c r="AU124" s="460"/>
      <c r="AV124" s="460"/>
      <c r="AW124" s="460"/>
      <c r="AY124" s="71"/>
      <c r="AZ124" s="71"/>
      <c r="BA124" s="71"/>
      <c r="BB124" s="71"/>
    </row>
    <row r="125" spans="1:54" s="70" customFormat="1" ht="11.25" customHeight="1" x14ac:dyDescent="0.2">
      <c r="A125" s="126"/>
      <c r="B125" s="461" t="s">
        <v>261</v>
      </c>
      <c r="C125" s="461"/>
      <c r="D125" s="461"/>
      <c r="E125" s="484"/>
      <c r="F125" s="461"/>
      <c r="G125" s="462"/>
      <c r="H125" s="463">
        <f t="shared" ref="H125:AW125" si="206">SUMIF(H120:H124, "&gt;0",$E120:$E124)</f>
        <v>0</v>
      </c>
      <c r="I125" s="464">
        <f t="shared" si="206"/>
        <v>0</v>
      </c>
      <c r="J125" s="464">
        <f t="shared" si="206"/>
        <v>0</v>
      </c>
      <c r="K125" s="464">
        <f t="shared" si="206"/>
        <v>0</v>
      </c>
      <c r="L125" s="464">
        <f t="shared" si="206"/>
        <v>0</v>
      </c>
      <c r="M125" s="464">
        <f t="shared" si="206"/>
        <v>0</v>
      </c>
      <c r="N125" s="464">
        <f t="shared" si="206"/>
        <v>0</v>
      </c>
      <c r="O125" s="464">
        <f t="shared" si="206"/>
        <v>0</v>
      </c>
      <c r="P125" s="464">
        <f t="shared" si="206"/>
        <v>0</v>
      </c>
      <c r="Q125" s="464">
        <f t="shared" si="206"/>
        <v>0</v>
      </c>
      <c r="R125" s="464">
        <f t="shared" si="206"/>
        <v>0</v>
      </c>
      <c r="S125" s="464">
        <f t="shared" si="206"/>
        <v>0</v>
      </c>
      <c r="T125" s="464">
        <f t="shared" si="206"/>
        <v>0</v>
      </c>
      <c r="U125" s="464">
        <f t="shared" si="206"/>
        <v>0</v>
      </c>
      <c r="V125" s="464">
        <f t="shared" si="206"/>
        <v>0</v>
      </c>
      <c r="W125" s="464">
        <f t="shared" si="206"/>
        <v>0</v>
      </c>
      <c r="X125" s="464">
        <f t="shared" si="206"/>
        <v>0</v>
      </c>
      <c r="Y125" s="464">
        <f t="shared" si="206"/>
        <v>0</v>
      </c>
      <c r="Z125" s="464">
        <f t="shared" si="206"/>
        <v>0</v>
      </c>
      <c r="AA125" s="464">
        <f t="shared" si="206"/>
        <v>0</v>
      </c>
      <c r="AB125" s="464">
        <f t="shared" si="206"/>
        <v>0</v>
      </c>
      <c r="AC125" s="464">
        <f t="shared" si="206"/>
        <v>0</v>
      </c>
      <c r="AD125" s="464">
        <f t="shared" si="206"/>
        <v>0</v>
      </c>
      <c r="AE125" s="464">
        <f t="shared" si="206"/>
        <v>0</v>
      </c>
      <c r="AF125" s="464">
        <f t="shared" si="206"/>
        <v>0</v>
      </c>
      <c r="AG125" s="464">
        <f t="shared" si="206"/>
        <v>0</v>
      </c>
      <c r="AH125" s="464">
        <f t="shared" si="206"/>
        <v>0</v>
      </c>
      <c r="AI125" s="464">
        <f t="shared" si="206"/>
        <v>0</v>
      </c>
      <c r="AJ125" s="464">
        <f t="shared" si="206"/>
        <v>0</v>
      </c>
      <c r="AK125" s="464">
        <f t="shared" si="206"/>
        <v>0</v>
      </c>
      <c r="AL125" s="464">
        <f t="shared" si="206"/>
        <v>0</v>
      </c>
      <c r="AM125" s="464">
        <f t="shared" si="206"/>
        <v>0</v>
      </c>
      <c r="AN125" s="464">
        <f t="shared" si="206"/>
        <v>0</v>
      </c>
      <c r="AO125" s="464">
        <f t="shared" si="206"/>
        <v>0</v>
      </c>
      <c r="AP125" s="464">
        <f t="shared" si="206"/>
        <v>0</v>
      </c>
      <c r="AQ125" s="464">
        <f t="shared" si="206"/>
        <v>0</v>
      </c>
      <c r="AR125" s="464">
        <f t="shared" si="206"/>
        <v>0</v>
      </c>
      <c r="AS125" s="464">
        <f t="shared" si="206"/>
        <v>0</v>
      </c>
      <c r="AT125" s="464">
        <f t="shared" si="206"/>
        <v>0</v>
      </c>
      <c r="AU125" s="464">
        <f t="shared" si="206"/>
        <v>0</v>
      </c>
      <c r="AV125" s="464">
        <f t="shared" si="206"/>
        <v>0</v>
      </c>
      <c r="AW125" s="464">
        <f t="shared" si="206"/>
        <v>0</v>
      </c>
      <c r="AY125" s="71"/>
      <c r="AZ125" s="71"/>
      <c r="BA125" s="71"/>
      <c r="BB125" s="71"/>
    </row>
    <row r="126" spans="1:54" s="70" customFormat="1" ht="11.25" customHeight="1" x14ac:dyDescent="0.2">
      <c r="A126" s="126"/>
      <c r="B126" s="87" t="s">
        <v>262</v>
      </c>
      <c r="C126" s="87"/>
      <c r="D126" s="87"/>
      <c r="E126" s="483"/>
      <c r="F126" s="87"/>
      <c r="G126" s="91"/>
      <c r="H126" s="465" t="str">
        <f>IF(H125=0, "N/A", H$6/H125)</f>
        <v>N/A</v>
      </c>
      <c r="I126" s="370" t="str">
        <f t="shared" ref="I126:AW126" si="207">IF(I125=0, "N/A", I$6/I125)</f>
        <v>N/A</v>
      </c>
      <c r="J126" s="370" t="str">
        <f t="shared" si="207"/>
        <v>N/A</v>
      </c>
      <c r="K126" s="370" t="str">
        <f t="shared" si="207"/>
        <v>N/A</v>
      </c>
      <c r="L126" s="370" t="str">
        <f t="shared" si="207"/>
        <v>N/A</v>
      </c>
      <c r="M126" s="370" t="str">
        <f t="shared" si="207"/>
        <v>N/A</v>
      </c>
      <c r="N126" s="370" t="str">
        <f t="shared" si="207"/>
        <v>N/A</v>
      </c>
      <c r="O126" s="370" t="str">
        <f t="shared" si="207"/>
        <v>N/A</v>
      </c>
      <c r="P126" s="370" t="str">
        <f t="shared" si="207"/>
        <v>N/A</v>
      </c>
      <c r="Q126" s="370" t="str">
        <f t="shared" si="207"/>
        <v>N/A</v>
      </c>
      <c r="R126" s="370" t="str">
        <f t="shared" si="207"/>
        <v>N/A</v>
      </c>
      <c r="S126" s="370" t="str">
        <f t="shared" si="207"/>
        <v>N/A</v>
      </c>
      <c r="T126" s="370" t="str">
        <f t="shared" si="207"/>
        <v>N/A</v>
      </c>
      <c r="U126" s="370" t="str">
        <f t="shared" si="207"/>
        <v>N/A</v>
      </c>
      <c r="V126" s="370" t="str">
        <f t="shared" si="207"/>
        <v>N/A</v>
      </c>
      <c r="W126" s="370" t="str">
        <f t="shared" si="207"/>
        <v>N/A</v>
      </c>
      <c r="X126" s="370" t="str">
        <f t="shared" si="207"/>
        <v>N/A</v>
      </c>
      <c r="Y126" s="370" t="str">
        <f t="shared" si="207"/>
        <v>N/A</v>
      </c>
      <c r="Z126" s="370" t="str">
        <f t="shared" si="207"/>
        <v>N/A</v>
      </c>
      <c r="AA126" s="370" t="str">
        <f t="shared" si="207"/>
        <v>N/A</v>
      </c>
      <c r="AB126" s="370" t="str">
        <f t="shared" si="207"/>
        <v>N/A</v>
      </c>
      <c r="AC126" s="370" t="str">
        <f t="shared" si="207"/>
        <v>N/A</v>
      </c>
      <c r="AD126" s="370" t="str">
        <f t="shared" si="207"/>
        <v>N/A</v>
      </c>
      <c r="AE126" s="370" t="str">
        <f t="shared" si="207"/>
        <v>N/A</v>
      </c>
      <c r="AF126" s="370" t="str">
        <f t="shared" si="207"/>
        <v>N/A</v>
      </c>
      <c r="AG126" s="370" t="str">
        <f t="shared" si="207"/>
        <v>N/A</v>
      </c>
      <c r="AH126" s="370" t="str">
        <f t="shared" si="207"/>
        <v>N/A</v>
      </c>
      <c r="AI126" s="370" t="str">
        <f t="shared" si="207"/>
        <v>N/A</v>
      </c>
      <c r="AJ126" s="370" t="str">
        <f t="shared" si="207"/>
        <v>N/A</v>
      </c>
      <c r="AK126" s="370" t="str">
        <f t="shared" si="207"/>
        <v>N/A</v>
      </c>
      <c r="AL126" s="370" t="str">
        <f t="shared" si="207"/>
        <v>N/A</v>
      </c>
      <c r="AM126" s="370" t="str">
        <f t="shared" si="207"/>
        <v>N/A</v>
      </c>
      <c r="AN126" s="370" t="str">
        <f t="shared" si="207"/>
        <v>N/A</v>
      </c>
      <c r="AO126" s="370" t="str">
        <f t="shared" si="207"/>
        <v>N/A</v>
      </c>
      <c r="AP126" s="370" t="str">
        <f t="shared" si="207"/>
        <v>N/A</v>
      </c>
      <c r="AQ126" s="370" t="str">
        <f t="shared" si="207"/>
        <v>N/A</v>
      </c>
      <c r="AR126" s="370" t="str">
        <f t="shared" si="207"/>
        <v>N/A</v>
      </c>
      <c r="AS126" s="370" t="str">
        <f t="shared" si="207"/>
        <v>N/A</v>
      </c>
      <c r="AT126" s="370" t="str">
        <f t="shared" si="207"/>
        <v>N/A</v>
      </c>
      <c r="AU126" s="370" t="str">
        <f t="shared" si="207"/>
        <v>N/A</v>
      </c>
      <c r="AV126" s="370" t="str">
        <f t="shared" si="207"/>
        <v>N/A</v>
      </c>
      <c r="AW126" s="370" t="str">
        <f t="shared" si="207"/>
        <v>N/A</v>
      </c>
      <c r="AY126" s="71"/>
      <c r="AZ126" s="71"/>
      <c r="BA126" s="71"/>
      <c r="BB126" s="71"/>
    </row>
    <row r="127" spans="1:54" s="70" customFormat="1" ht="11.25" customHeight="1" x14ac:dyDescent="0.2">
      <c r="A127" s="126"/>
      <c r="E127" s="485"/>
      <c r="G127" s="86"/>
      <c r="H127" s="125"/>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Y127" s="71"/>
      <c r="AZ127" s="71"/>
      <c r="BA127" s="71"/>
      <c r="BB127" s="71"/>
    </row>
    <row r="128" spans="1:54" s="70" customFormat="1" ht="11.25" customHeight="1" x14ac:dyDescent="0.2">
      <c r="A128" s="127"/>
      <c r="B128" s="68" t="s">
        <v>235</v>
      </c>
      <c r="C128" s="452"/>
      <c r="D128" s="452"/>
      <c r="E128" s="486"/>
      <c r="F128" s="452"/>
      <c r="G128" s="453"/>
      <c r="H128" s="454"/>
      <c r="I128" s="455"/>
      <c r="J128" s="455"/>
      <c r="K128" s="455"/>
      <c r="L128" s="455"/>
      <c r="M128" s="455"/>
      <c r="N128" s="455"/>
      <c r="O128" s="455"/>
      <c r="P128" s="455"/>
      <c r="Q128" s="455"/>
      <c r="R128" s="455"/>
      <c r="S128" s="455"/>
      <c r="T128" s="455"/>
      <c r="U128" s="455"/>
      <c r="V128" s="455"/>
      <c r="W128" s="455"/>
      <c r="X128" s="455"/>
      <c r="Y128" s="455"/>
      <c r="Z128" s="455"/>
      <c r="AA128" s="455"/>
      <c r="AB128" s="455"/>
      <c r="AC128" s="455"/>
      <c r="AD128" s="455"/>
      <c r="AE128" s="455"/>
      <c r="AF128" s="455"/>
      <c r="AG128" s="455"/>
      <c r="AH128" s="455"/>
      <c r="AI128" s="455"/>
      <c r="AJ128" s="455"/>
      <c r="AK128" s="455"/>
      <c r="AL128" s="455"/>
      <c r="AM128" s="455"/>
      <c r="AN128" s="455"/>
      <c r="AO128" s="455"/>
      <c r="AP128" s="455"/>
      <c r="AQ128" s="455"/>
      <c r="AR128" s="455"/>
      <c r="AS128" s="455"/>
      <c r="AT128" s="455"/>
      <c r="AU128" s="455"/>
      <c r="AV128" s="455"/>
      <c r="AW128" s="455"/>
      <c r="AY128" s="455"/>
      <c r="AZ128" s="455"/>
      <c r="BA128" s="455"/>
      <c r="BB128" s="455"/>
    </row>
    <row r="129" spans="1:54" s="70" customFormat="1" ht="11.25" customHeight="1" x14ac:dyDescent="0.2">
      <c r="A129" s="127"/>
      <c r="B129" s="456" t="str">
        <f>"&gt; "&amp;VLOOKUP(B128,ActMap,8, FALSE)</f>
        <v>&gt; 700 Salaries</v>
      </c>
      <c r="C129" s="457"/>
      <c r="D129" s="457"/>
      <c r="E129" s="487"/>
      <c r="F129" s="457"/>
      <c r="G129" s="457"/>
      <c r="H129" s="122"/>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Y129" s="458"/>
      <c r="AZ129" s="458"/>
      <c r="BA129" s="458"/>
      <c r="BB129" s="458"/>
    </row>
    <row r="130" spans="1:54" s="70" customFormat="1" ht="11.25" customHeight="1" x14ac:dyDescent="0.2">
      <c r="A130" s="126"/>
      <c r="B130" s="70" t="s">
        <v>288</v>
      </c>
      <c r="C130" s="70" t="s">
        <v>537</v>
      </c>
      <c r="D130" s="70" t="s">
        <v>538</v>
      </c>
      <c r="E130" s="482">
        <v>1</v>
      </c>
      <c r="G130" s="86" t="s">
        <v>429</v>
      </c>
      <c r="H130" s="123">
        <v>44000</v>
      </c>
      <c r="I130" s="488">
        <v>46000</v>
      </c>
      <c r="J130" s="124">
        <f t="shared" ref="J130:AW130" si="208">I130*INDEX(SalInfl,J$1)</f>
        <v>46920</v>
      </c>
      <c r="K130" s="124">
        <f t="shared" si="208"/>
        <v>47858.400000000001</v>
      </c>
      <c r="L130" s="124">
        <f t="shared" si="208"/>
        <v>48815.567999999999</v>
      </c>
      <c r="M130" s="124">
        <f t="shared" si="208"/>
        <v>49791.879359999999</v>
      </c>
      <c r="N130" s="124">
        <f t="shared" si="208"/>
        <v>50787.716947200002</v>
      </c>
      <c r="O130" s="124">
        <f t="shared" si="208"/>
        <v>51803.471286144006</v>
      </c>
      <c r="P130" s="124">
        <f t="shared" si="208"/>
        <v>52839.540711866888</v>
      </c>
      <c r="Q130" s="124">
        <f t="shared" si="208"/>
        <v>53896.33152610423</v>
      </c>
      <c r="R130" s="124">
        <f t="shared" si="208"/>
        <v>54974.258156626318</v>
      </c>
      <c r="S130" s="124">
        <f t="shared" si="208"/>
        <v>56073.743319758847</v>
      </c>
      <c r="T130" s="124">
        <f t="shared" si="208"/>
        <v>57195.218186154023</v>
      </c>
      <c r="U130" s="124">
        <f t="shared" si="208"/>
        <v>58339.122549877102</v>
      </c>
      <c r="V130" s="124">
        <f t="shared" si="208"/>
        <v>59505.905000874642</v>
      </c>
      <c r="W130" s="124">
        <f t="shared" si="208"/>
        <v>60696.023100892133</v>
      </c>
      <c r="X130" s="124">
        <f t="shared" si="208"/>
        <v>61909.943562909975</v>
      </c>
      <c r="Y130" s="124">
        <f t="shared" si="208"/>
        <v>63148.142434168178</v>
      </c>
      <c r="Z130" s="124">
        <f t="shared" si="208"/>
        <v>64411.105282851546</v>
      </c>
      <c r="AA130" s="124">
        <f t="shared" si="208"/>
        <v>65699.32738850858</v>
      </c>
      <c r="AB130" s="124">
        <f t="shared" si="208"/>
        <v>67013.313936278748</v>
      </c>
      <c r="AC130" s="124">
        <f t="shared" si="208"/>
        <v>68353.580215004331</v>
      </c>
      <c r="AD130" s="124">
        <f t="shared" si="208"/>
        <v>69720.651819304418</v>
      </c>
      <c r="AE130" s="124">
        <f t="shared" si="208"/>
        <v>71115.064855690507</v>
      </c>
      <c r="AF130" s="124">
        <f t="shared" si="208"/>
        <v>72537.366152804316</v>
      </c>
      <c r="AG130" s="124">
        <f t="shared" si="208"/>
        <v>73988.113475860402</v>
      </c>
      <c r="AH130" s="124">
        <f t="shared" si="208"/>
        <v>75467.875745377605</v>
      </c>
      <c r="AI130" s="124">
        <f t="shared" si="208"/>
        <v>76977.233260285153</v>
      </c>
      <c r="AJ130" s="124">
        <f t="shared" si="208"/>
        <v>78516.777925490853</v>
      </c>
      <c r="AK130" s="124">
        <f t="shared" si="208"/>
        <v>80087.113484000671</v>
      </c>
      <c r="AL130" s="124">
        <f t="shared" si="208"/>
        <v>81688.855753680691</v>
      </c>
      <c r="AM130" s="124">
        <f t="shared" si="208"/>
        <v>83322.632868754299</v>
      </c>
      <c r="AN130" s="124">
        <f t="shared" si="208"/>
        <v>84989.085526129391</v>
      </c>
      <c r="AO130" s="124">
        <f t="shared" si="208"/>
        <v>86688.867236651975</v>
      </c>
      <c r="AP130" s="124">
        <f t="shared" si="208"/>
        <v>88422.644581385015</v>
      </c>
      <c r="AQ130" s="124">
        <f t="shared" si="208"/>
        <v>90191.09747301272</v>
      </c>
      <c r="AR130" s="124">
        <f t="shared" si="208"/>
        <v>91994.919422472973</v>
      </c>
      <c r="AS130" s="124">
        <f t="shared" si="208"/>
        <v>93834.817810922439</v>
      </c>
      <c r="AT130" s="124">
        <f t="shared" si="208"/>
        <v>95711.514167140893</v>
      </c>
      <c r="AU130" s="124">
        <f t="shared" si="208"/>
        <v>97625.744450483719</v>
      </c>
      <c r="AV130" s="124">
        <f t="shared" si="208"/>
        <v>99578.259339493394</v>
      </c>
      <c r="AW130" s="124">
        <f t="shared" si="208"/>
        <v>101569.82452628326</v>
      </c>
      <c r="AY130" s="71"/>
      <c r="AZ130" s="71"/>
      <c r="BA130" s="71"/>
      <c r="BB130" s="71">
        <f>BA130-I130</f>
        <v>-46000</v>
      </c>
    </row>
    <row r="131" spans="1:54" s="70" customFormat="1" ht="11.25" customHeight="1" x14ac:dyDescent="0.2">
      <c r="A131" s="126"/>
      <c r="B131" s="70" t="s">
        <v>288</v>
      </c>
      <c r="C131" s="70" t="s">
        <v>539</v>
      </c>
      <c r="D131" s="70" t="s">
        <v>540</v>
      </c>
      <c r="E131" s="482">
        <v>1</v>
      </c>
      <c r="G131" s="86" t="s">
        <v>429</v>
      </c>
      <c r="H131" s="123">
        <v>50000</v>
      </c>
      <c r="I131" s="124">
        <v>51249.999999999993</v>
      </c>
      <c r="J131" s="124">
        <f t="shared" ref="J131:AW131" si="209">I131*INDEX(SalInfl,J$1)</f>
        <v>52274.999999999993</v>
      </c>
      <c r="K131" s="124">
        <f t="shared" si="209"/>
        <v>53320.499999999993</v>
      </c>
      <c r="L131" s="124">
        <f t="shared" si="209"/>
        <v>54386.909999999996</v>
      </c>
      <c r="M131" s="124">
        <f t="shared" si="209"/>
        <v>55474.648199999996</v>
      </c>
      <c r="N131" s="124">
        <f t="shared" si="209"/>
        <v>56584.141163999993</v>
      </c>
      <c r="O131" s="124">
        <f t="shared" si="209"/>
        <v>57715.823987279997</v>
      </c>
      <c r="P131" s="124">
        <f t="shared" si="209"/>
        <v>58870.140467025594</v>
      </c>
      <c r="Q131" s="124">
        <f t="shared" si="209"/>
        <v>60047.543276366108</v>
      </c>
      <c r="R131" s="124">
        <f t="shared" si="209"/>
        <v>61248.494141893432</v>
      </c>
      <c r="S131" s="124">
        <f t="shared" si="209"/>
        <v>62473.4640247313</v>
      </c>
      <c r="T131" s="124">
        <f t="shared" si="209"/>
        <v>63722.933305225924</v>
      </c>
      <c r="U131" s="124">
        <f t="shared" si="209"/>
        <v>64997.391971330442</v>
      </c>
      <c r="V131" s="124">
        <f t="shared" si="209"/>
        <v>66297.339810757054</v>
      </c>
      <c r="W131" s="124">
        <f t="shared" si="209"/>
        <v>67623.286606972193</v>
      </c>
      <c r="X131" s="124">
        <f t="shared" si="209"/>
        <v>68975.752339111641</v>
      </c>
      <c r="Y131" s="124">
        <f t="shared" si="209"/>
        <v>70355.26738589388</v>
      </c>
      <c r="Z131" s="124">
        <f t="shared" si="209"/>
        <v>71762.372733611759</v>
      </c>
      <c r="AA131" s="124">
        <f t="shared" si="209"/>
        <v>73197.620188283996</v>
      </c>
      <c r="AB131" s="124">
        <f t="shared" si="209"/>
        <v>74661.572592049677</v>
      </c>
      <c r="AC131" s="124">
        <f t="shared" si="209"/>
        <v>76154.804043890676</v>
      </c>
      <c r="AD131" s="124">
        <f t="shared" si="209"/>
        <v>77677.900124768494</v>
      </c>
      <c r="AE131" s="124">
        <f t="shared" si="209"/>
        <v>79231.458127263861</v>
      </c>
      <c r="AF131" s="124">
        <f t="shared" si="209"/>
        <v>80816.087289809133</v>
      </c>
      <c r="AG131" s="124">
        <f t="shared" si="209"/>
        <v>82432.40903560532</v>
      </c>
      <c r="AH131" s="124">
        <f t="shared" si="209"/>
        <v>84081.057216317422</v>
      </c>
      <c r="AI131" s="124">
        <f t="shared" si="209"/>
        <v>85762.678360643768</v>
      </c>
      <c r="AJ131" s="124">
        <f t="shared" si="209"/>
        <v>87477.93192785664</v>
      </c>
      <c r="AK131" s="124">
        <f t="shared" si="209"/>
        <v>89227.490566413777</v>
      </c>
      <c r="AL131" s="124">
        <f t="shared" si="209"/>
        <v>91012.040377742058</v>
      </c>
      <c r="AM131" s="124">
        <f t="shared" si="209"/>
        <v>92832.281185296903</v>
      </c>
      <c r="AN131" s="124">
        <f t="shared" si="209"/>
        <v>94688.926809002849</v>
      </c>
      <c r="AO131" s="124">
        <f t="shared" si="209"/>
        <v>96582.705345182912</v>
      </c>
      <c r="AP131" s="124">
        <f t="shared" si="209"/>
        <v>98514.359452086574</v>
      </c>
      <c r="AQ131" s="124">
        <f t="shared" si="209"/>
        <v>100484.6466411283</v>
      </c>
      <c r="AR131" s="124">
        <f t="shared" si="209"/>
        <v>102494.33957395087</v>
      </c>
      <c r="AS131" s="124">
        <f t="shared" si="209"/>
        <v>104544.22636542989</v>
      </c>
      <c r="AT131" s="124">
        <f t="shared" si="209"/>
        <v>106635.11089273849</v>
      </c>
      <c r="AU131" s="124">
        <f t="shared" si="209"/>
        <v>108767.81311059327</v>
      </c>
      <c r="AV131" s="124">
        <f t="shared" si="209"/>
        <v>110943.16937280513</v>
      </c>
      <c r="AW131" s="124">
        <f t="shared" si="209"/>
        <v>113162.03276026124</v>
      </c>
      <c r="AY131" s="71"/>
      <c r="AZ131" s="71"/>
      <c r="BA131" s="71"/>
      <c r="BB131" s="71">
        <f>BA131-I131</f>
        <v>-51249.999999999993</v>
      </c>
    </row>
    <row r="132" spans="1:54" s="70" customFormat="1" ht="11.25" customHeight="1" x14ac:dyDescent="0.2">
      <c r="A132" s="126"/>
      <c r="B132" s="70" t="s">
        <v>288</v>
      </c>
      <c r="C132" s="70" t="s">
        <v>541</v>
      </c>
      <c r="D132" s="70" t="s">
        <v>542</v>
      </c>
      <c r="E132" s="482">
        <v>1</v>
      </c>
      <c r="G132" s="86" t="s">
        <v>429</v>
      </c>
      <c r="H132" s="123">
        <v>59740</v>
      </c>
      <c r="I132" s="488">
        <f>61233.5+3000</f>
        <v>64233.5</v>
      </c>
      <c r="J132" s="124">
        <f t="shared" ref="J132:J145" si="210">I132*INDEX(SalInfl,J$1)</f>
        <v>65518.17</v>
      </c>
      <c r="K132" s="124">
        <f t="shared" ref="K132:K145" si="211">J132*INDEX(SalInfl,K$1)</f>
        <v>66828.5334</v>
      </c>
      <c r="L132" s="124">
        <f t="shared" ref="L132:L145" si="212">K132*INDEX(SalInfl,L$1)</f>
        <v>68165.104068000001</v>
      </c>
      <c r="M132" s="124">
        <f t="shared" ref="M132:M145" si="213">L132*INDEX(SalInfl,M$1)</f>
        <v>69528.406149360002</v>
      </c>
      <c r="N132" s="124">
        <f t="shared" ref="N132:N145" si="214">M132*INDEX(SalInfl,N$1)</f>
        <v>70918.974272347201</v>
      </c>
      <c r="O132" s="124">
        <f t="shared" ref="O132:O145" si="215">N132*INDEX(SalInfl,O$1)</f>
        <v>72337.353757794146</v>
      </c>
      <c r="P132" s="124">
        <f t="shared" ref="P132:P145" si="216">O132*INDEX(SalInfl,P$1)</f>
        <v>73784.100832950033</v>
      </c>
      <c r="Q132" s="124">
        <f t="shared" ref="Q132:Q145" si="217">P132*INDEX(SalInfl,Q$1)</f>
        <v>75259.782849609037</v>
      </c>
      <c r="R132" s="124">
        <f t="shared" ref="R132:R145" si="218">Q132*INDEX(SalInfl,R$1)</f>
        <v>76764.978506601212</v>
      </c>
      <c r="S132" s="124">
        <f t="shared" ref="S132:S145" si="219">R132*INDEX(SalInfl,S$1)</f>
        <v>78300.278076733244</v>
      </c>
      <c r="T132" s="124">
        <f t="shared" ref="T132:T145" si="220">S132*INDEX(SalInfl,T$1)</f>
        <v>79866.283638267909</v>
      </c>
      <c r="U132" s="124">
        <f t="shared" ref="U132:U145" si="221">T132*INDEX(SalInfl,U$1)</f>
        <v>81463.609311033273</v>
      </c>
      <c r="V132" s="124">
        <f t="shared" ref="V132:V145" si="222">U132*INDEX(SalInfl,V$1)</f>
        <v>83092.88149725394</v>
      </c>
      <c r="W132" s="124">
        <f t="shared" ref="W132:W145" si="223">V132*INDEX(SalInfl,W$1)</f>
        <v>84754.73912719902</v>
      </c>
      <c r="X132" s="124">
        <f t="shared" ref="X132:X145" si="224">W132*INDEX(SalInfl,X$1)</f>
        <v>86449.833909743</v>
      </c>
      <c r="Y132" s="124">
        <f t="shared" ref="Y132:Y145" si="225">X132*INDEX(SalInfl,Y$1)</f>
        <v>88178.83058793786</v>
      </c>
      <c r="Z132" s="124">
        <f t="shared" ref="Z132:Z145" si="226">Y132*INDEX(SalInfl,Z$1)</f>
        <v>89942.407199696623</v>
      </c>
      <c r="AA132" s="124">
        <f t="shared" ref="AA132:AA145" si="227">Z132*INDEX(SalInfl,AA$1)</f>
        <v>91741.255343690558</v>
      </c>
      <c r="AB132" s="124">
        <f t="shared" ref="AB132:AB145" si="228">AA132*INDEX(SalInfl,AB$1)</f>
        <v>93576.080450564375</v>
      </c>
      <c r="AC132" s="124">
        <f t="shared" ref="AC132:AC145" si="229">AB132*INDEX(SalInfl,AC$1)</f>
        <v>95447.602059575671</v>
      </c>
      <c r="AD132" s="124">
        <f t="shared" ref="AD132:AD145" si="230">AC132*INDEX(SalInfl,AD$1)</f>
        <v>97356.554100767185</v>
      </c>
      <c r="AE132" s="124">
        <f t="shared" ref="AE132:AE145" si="231">AD132*INDEX(SalInfl,AE$1)</f>
        <v>99303.68518278253</v>
      </c>
      <c r="AF132" s="124">
        <f t="shared" ref="AF132:AF145" si="232">AE132*INDEX(SalInfl,AF$1)</f>
        <v>101289.75888643818</v>
      </c>
      <c r="AG132" s="124">
        <f t="shared" ref="AG132:AG145" si="233">AF132*INDEX(SalInfl,AG$1)</f>
        <v>103315.55406416695</v>
      </c>
      <c r="AH132" s="124">
        <f t="shared" ref="AH132:AH145" si="234">AG132*INDEX(SalInfl,AH$1)</f>
        <v>105381.8651454503</v>
      </c>
      <c r="AI132" s="124">
        <f t="shared" ref="AI132:AI145" si="235">AH132*INDEX(SalInfl,AI$1)</f>
        <v>107489.5024483593</v>
      </c>
      <c r="AJ132" s="124">
        <f t="shared" ref="AJ132:AJ145" si="236">AI132*INDEX(SalInfl,AJ$1)</f>
        <v>109639.29249732649</v>
      </c>
      <c r="AK132" s="124">
        <f t="shared" ref="AK132:AK145" si="237">AJ132*INDEX(SalInfl,AK$1)</f>
        <v>111832.07834727303</v>
      </c>
      <c r="AL132" s="124">
        <f t="shared" ref="AL132:AL145" si="238">AK132*INDEX(SalInfl,AL$1)</f>
        <v>114068.71991421848</v>
      </c>
      <c r="AM132" s="124">
        <f t="shared" ref="AM132:AM145" si="239">AL132*INDEX(SalInfl,AM$1)</f>
        <v>116350.09431250286</v>
      </c>
      <c r="AN132" s="124">
        <f t="shared" ref="AN132:AN145" si="240">AM132*INDEX(SalInfl,AN$1)</f>
        <v>118677.09619875292</v>
      </c>
      <c r="AO132" s="124">
        <f t="shared" ref="AO132:AO145" si="241">AN132*INDEX(SalInfl,AO$1)</f>
        <v>121050.63812272798</v>
      </c>
      <c r="AP132" s="124">
        <f t="shared" ref="AP132:AP145" si="242">AO132*INDEX(SalInfl,AP$1)</f>
        <v>123471.65088518253</v>
      </c>
      <c r="AQ132" s="124">
        <f t="shared" ref="AQ132:AQ145" si="243">AP132*INDEX(SalInfl,AQ$1)</f>
        <v>125941.08390288618</v>
      </c>
      <c r="AR132" s="124">
        <f t="shared" ref="AR132:AR145" si="244">AQ132*INDEX(SalInfl,AR$1)</f>
        <v>128459.9055809439</v>
      </c>
      <c r="AS132" s="124">
        <f t="shared" ref="AS132:AS145" si="245">AR132*INDEX(SalInfl,AS$1)</f>
        <v>131029.10369256278</v>
      </c>
      <c r="AT132" s="124">
        <f t="shared" ref="AT132:AT145" si="246">AS132*INDEX(SalInfl,AT$1)</f>
        <v>133649.68576641404</v>
      </c>
      <c r="AU132" s="124">
        <f t="shared" ref="AU132:AU145" si="247">AT132*INDEX(SalInfl,AU$1)</f>
        <v>136322.67948174232</v>
      </c>
      <c r="AV132" s="124">
        <f t="shared" ref="AV132:AV145" si="248">AU132*INDEX(SalInfl,AV$1)</f>
        <v>139049.13307137717</v>
      </c>
      <c r="AW132" s="124">
        <f t="shared" ref="AW132:AW145" si="249">AV132*INDEX(SalInfl,AW$1)</f>
        <v>141830.11573280473</v>
      </c>
      <c r="AY132" s="71"/>
      <c r="AZ132" s="71"/>
      <c r="BA132" s="71"/>
      <c r="BB132" s="71"/>
    </row>
    <row r="133" spans="1:54" s="70" customFormat="1" ht="11.25" customHeight="1" x14ac:dyDescent="0.2">
      <c r="A133" s="126"/>
      <c r="B133" s="70" t="s">
        <v>288</v>
      </c>
      <c r="C133" s="70" t="s">
        <v>543</v>
      </c>
      <c r="D133" s="70" t="s">
        <v>544</v>
      </c>
      <c r="E133" s="482">
        <v>1</v>
      </c>
      <c r="G133" s="86" t="s">
        <v>429</v>
      </c>
      <c r="H133" s="123">
        <v>62500</v>
      </c>
      <c r="I133" s="124">
        <v>64062.499999999993</v>
      </c>
      <c r="J133" s="124">
        <f t="shared" si="210"/>
        <v>65343.749999999993</v>
      </c>
      <c r="K133" s="124">
        <f t="shared" si="211"/>
        <v>66650.625</v>
      </c>
      <c r="L133" s="124">
        <f t="shared" si="212"/>
        <v>67983.637499999997</v>
      </c>
      <c r="M133" s="124">
        <f t="shared" si="213"/>
        <v>69343.310249999995</v>
      </c>
      <c r="N133" s="124">
        <f t="shared" si="214"/>
        <v>70730.176454999993</v>
      </c>
      <c r="O133" s="124">
        <f t="shared" si="215"/>
        <v>72144.779984099994</v>
      </c>
      <c r="P133" s="124">
        <f t="shared" si="216"/>
        <v>73587.675583781995</v>
      </c>
      <c r="Q133" s="124">
        <f t="shared" si="217"/>
        <v>75059.429095457643</v>
      </c>
      <c r="R133" s="124">
        <f t="shared" si="218"/>
        <v>76560.617677366798</v>
      </c>
      <c r="S133" s="124">
        <f t="shared" si="219"/>
        <v>78091.830030914134</v>
      </c>
      <c r="T133" s="124">
        <f t="shared" si="220"/>
        <v>79653.666631532411</v>
      </c>
      <c r="U133" s="124">
        <f t="shared" si="221"/>
        <v>81246.739964163062</v>
      </c>
      <c r="V133" s="124">
        <f t="shared" si="222"/>
        <v>82871.674763446325</v>
      </c>
      <c r="W133" s="124">
        <f t="shared" si="223"/>
        <v>84529.108258715249</v>
      </c>
      <c r="X133" s="124">
        <f t="shared" si="224"/>
        <v>86219.690423889551</v>
      </c>
      <c r="Y133" s="124">
        <f t="shared" si="225"/>
        <v>87944.084232367342</v>
      </c>
      <c r="Z133" s="124">
        <f t="shared" si="226"/>
        <v>89702.965917014692</v>
      </c>
      <c r="AA133" s="124">
        <f t="shared" si="227"/>
        <v>91497.025235354988</v>
      </c>
      <c r="AB133" s="124">
        <f t="shared" si="228"/>
        <v>93326.965740062093</v>
      </c>
      <c r="AC133" s="124">
        <f t="shared" si="229"/>
        <v>95193.50505486333</v>
      </c>
      <c r="AD133" s="124">
        <f t="shared" si="230"/>
        <v>97097.375155960603</v>
      </c>
      <c r="AE133" s="124">
        <f t="shared" si="231"/>
        <v>99039.322659079815</v>
      </c>
      <c r="AF133" s="124">
        <f t="shared" si="232"/>
        <v>101020.10911226142</v>
      </c>
      <c r="AG133" s="124">
        <f t="shared" si="233"/>
        <v>103040.51129450665</v>
      </c>
      <c r="AH133" s="124">
        <f t="shared" si="234"/>
        <v>105101.32152039678</v>
      </c>
      <c r="AI133" s="124">
        <f t="shared" si="235"/>
        <v>107203.34795080472</v>
      </c>
      <c r="AJ133" s="124">
        <f t="shared" si="236"/>
        <v>109347.41490982081</v>
      </c>
      <c r="AK133" s="124">
        <f t="shared" si="237"/>
        <v>111534.36320801724</v>
      </c>
      <c r="AL133" s="124">
        <f t="shared" si="238"/>
        <v>113765.05047217758</v>
      </c>
      <c r="AM133" s="124">
        <f t="shared" si="239"/>
        <v>116040.35148162114</v>
      </c>
      <c r="AN133" s="124">
        <f t="shared" si="240"/>
        <v>118361.15851125357</v>
      </c>
      <c r="AO133" s="124">
        <f t="shared" si="241"/>
        <v>120728.38168147864</v>
      </c>
      <c r="AP133" s="124">
        <f t="shared" si="242"/>
        <v>123142.94931510821</v>
      </c>
      <c r="AQ133" s="124">
        <f t="shared" si="243"/>
        <v>125605.80830141038</v>
      </c>
      <c r="AR133" s="124">
        <f t="shared" si="244"/>
        <v>128117.92446743858</v>
      </c>
      <c r="AS133" s="124">
        <f t="shared" si="245"/>
        <v>130680.28295678736</v>
      </c>
      <c r="AT133" s="124">
        <f t="shared" si="246"/>
        <v>133293.88861592312</v>
      </c>
      <c r="AU133" s="124">
        <f t="shared" si="247"/>
        <v>135959.76638824158</v>
      </c>
      <c r="AV133" s="124">
        <f t="shared" si="248"/>
        <v>138678.96171600642</v>
      </c>
      <c r="AW133" s="124">
        <f t="shared" si="249"/>
        <v>141452.54095032654</v>
      </c>
      <c r="AY133" s="71"/>
      <c r="AZ133" s="71"/>
      <c r="BA133" s="71"/>
      <c r="BB133" s="71"/>
    </row>
    <row r="134" spans="1:54" s="70" customFormat="1" ht="11.25" customHeight="1" x14ac:dyDescent="0.2">
      <c r="A134" s="126"/>
      <c r="B134" s="70" t="s">
        <v>288</v>
      </c>
      <c r="C134" s="70" t="s">
        <v>545</v>
      </c>
      <c r="D134" s="70" t="s">
        <v>546</v>
      </c>
      <c r="E134" s="482">
        <v>1</v>
      </c>
      <c r="G134" s="86" t="s">
        <v>429</v>
      </c>
      <c r="H134" s="123">
        <v>68000</v>
      </c>
      <c r="I134" s="488">
        <f>69700+1000</f>
        <v>70700</v>
      </c>
      <c r="J134" s="124">
        <f t="shared" si="210"/>
        <v>72114</v>
      </c>
      <c r="K134" s="124">
        <f t="shared" si="211"/>
        <v>73556.28</v>
      </c>
      <c r="L134" s="124">
        <f t="shared" si="212"/>
        <v>75027.405599999998</v>
      </c>
      <c r="M134" s="124">
        <f t="shared" si="213"/>
        <v>76527.953712000002</v>
      </c>
      <c r="N134" s="124">
        <f t="shared" si="214"/>
        <v>78058.512786239997</v>
      </c>
      <c r="O134" s="124">
        <f t="shared" si="215"/>
        <v>79619.683041964803</v>
      </c>
      <c r="P134" s="124">
        <f t="shared" si="216"/>
        <v>81212.076702804101</v>
      </c>
      <c r="Q134" s="124">
        <f t="shared" si="217"/>
        <v>82836.318236860185</v>
      </c>
      <c r="R134" s="124">
        <f t="shared" si="218"/>
        <v>84493.044601597387</v>
      </c>
      <c r="S134" s="124">
        <f t="shared" si="219"/>
        <v>86182.90549362934</v>
      </c>
      <c r="T134" s="124">
        <f t="shared" si="220"/>
        <v>87906.563603501927</v>
      </c>
      <c r="U134" s="124">
        <f t="shared" si="221"/>
        <v>89664.694875571964</v>
      </c>
      <c r="V134" s="124">
        <f t="shared" si="222"/>
        <v>91457.988773083402</v>
      </c>
      <c r="W134" s="124">
        <f t="shared" si="223"/>
        <v>93287.148548545068</v>
      </c>
      <c r="X134" s="124">
        <f t="shared" si="224"/>
        <v>95152.891519515964</v>
      </c>
      <c r="Y134" s="124">
        <f t="shared" si="225"/>
        <v>97055.949349906281</v>
      </c>
      <c r="Z134" s="124">
        <f t="shared" si="226"/>
        <v>98997.068336904413</v>
      </c>
      <c r="AA134" s="124">
        <f t="shared" si="227"/>
        <v>100977.0097036425</v>
      </c>
      <c r="AB134" s="124">
        <f t="shared" si="228"/>
        <v>102996.54989771535</v>
      </c>
      <c r="AC134" s="124">
        <f t="shared" si="229"/>
        <v>105056.48089566965</v>
      </c>
      <c r="AD134" s="124">
        <f t="shared" si="230"/>
        <v>107157.61051358304</v>
      </c>
      <c r="AE134" s="124">
        <f t="shared" si="231"/>
        <v>109300.76272385471</v>
      </c>
      <c r="AF134" s="124">
        <f t="shared" si="232"/>
        <v>111486.77797833181</v>
      </c>
      <c r="AG134" s="124">
        <f t="shared" si="233"/>
        <v>113716.51353789846</v>
      </c>
      <c r="AH134" s="124">
        <f t="shared" si="234"/>
        <v>115990.84380865643</v>
      </c>
      <c r="AI134" s="124">
        <f t="shared" si="235"/>
        <v>118310.66068482956</v>
      </c>
      <c r="AJ134" s="124">
        <f t="shared" si="236"/>
        <v>120676.87389852616</v>
      </c>
      <c r="AK134" s="124">
        <f t="shared" si="237"/>
        <v>123090.41137649669</v>
      </c>
      <c r="AL134" s="124">
        <f t="shared" si="238"/>
        <v>125552.21960402663</v>
      </c>
      <c r="AM134" s="124">
        <f t="shared" si="239"/>
        <v>128063.26399610717</v>
      </c>
      <c r="AN134" s="124">
        <f t="shared" si="240"/>
        <v>130624.52927602931</v>
      </c>
      <c r="AO134" s="124">
        <f t="shared" si="241"/>
        <v>133237.0198615499</v>
      </c>
      <c r="AP134" s="124">
        <f t="shared" si="242"/>
        <v>135901.76025878091</v>
      </c>
      <c r="AQ134" s="124">
        <f t="shared" si="243"/>
        <v>138619.79546395654</v>
      </c>
      <c r="AR134" s="124">
        <f t="shared" si="244"/>
        <v>141392.19137323566</v>
      </c>
      <c r="AS134" s="124">
        <f t="shared" si="245"/>
        <v>144220.03520070037</v>
      </c>
      <c r="AT134" s="124">
        <f t="shared" si="246"/>
        <v>147104.43590471437</v>
      </c>
      <c r="AU134" s="124">
        <f t="shared" si="247"/>
        <v>150046.52462280865</v>
      </c>
      <c r="AV134" s="124">
        <f t="shared" si="248"/>
        <v>153047.45511526483</v>
      </c>
      <c r="AW134" s="124">
        <f t="shared" si="249"/>
        <v>156108.40421757015</v>
      </c>
      <c r="AY134" s="71"/>
      <c r="AZ134" s="71"/>
      <c r="BA134" s="71"/>
      <c r="BB134" s="71"/>
    </row>
    <row r="135" spans="1:54" s="70" customFormat="1" ht="11.25" customHeight="1" x14ac:dyDescent="0.2">
      <c r="A135" s="126"/>
      <c r="B135" s="70" t="s">
        <v>288</v>
      </c>
      <c r="C135" s="70" t="s">
        <v>537</v>
      </c>
      <c r="D135" s="70" t="s">
        <v>547</v>
      </c>
      <c r="E135" s="482">
        <v>1</v>
      </c>
      <c r="G135" s="86" t="s">
        <v>429</v>
      </c>
      <c r="H135" s="123">
        <v>44000</v>
      </c>
      <c r="I135" s="124">
        <v>45099.999999999993</v>
      </c>
      <c r="J135" s="124">
        <f t="shared" si="210"/>
        <v>46001.999999999993</v>
      </c>
      <c r="K135" s="124">
        <f t="shared" si="211"/>
        <v>46922.039999999994</v>
      </c>
      <c r="L135" s="124">
        <f t="shared" si="212"/>
        <v>47860.480799999998</v>
      </c>
      <c r="M135" s="124">
        <f t="shared" si="213"/>
        <v>48817.690415999998</v>
      </c>
      <c r="N135" s="124">
        <f t="shared" si="214"/>
        <v>49794.044224320001</v>
      </c>
      <c r="O135" s="124">
        <f t="shared" si="215"/>
        <v>50789.925108806405</v>
      </c>
      <c r="P135" s="124">
        <f t="shared" si="216"/>
        <v>51805.723610982532</v>
      </c>
      <c r="Q135" s="124">
        <f t="shared" si="217"/>
        <v>52841.838083202187</v>
      </c>
      <c r="R135" s="124">
        <f t="shared" si="218"/>
        <v>53898.674844866233</v>
      </c>
      <c r="S135" s="124">
        <f t="shared" si="219"/>
        <v>54976.648341763561</v>
      </c>
      <c r="T135" s="124">
        <f t="shared" si="220"/>
        <v>56076.181308598832</v>
      </c>
      <c r="U135" s="124">
        <f t="shared" si="221"/>
        <v>57197.704934770809</v>
      </c>
      <c r="V135" s="124">
        <f t="shared" si="222"/>
        <v>58341.659033466225</v>
      </c>
      <c r="W135" s="124">
        <f t="shared" si="223"/>
        <v>59508.492214135549</v>
      </c>
      <c r="X135" s="124">
        <f t="shared" si="224"/>
        <v>60698.66205841826</v>
      </c>
      <c r="Y135" s="124">
        <f t="shared" si="225"/>
        <v>61912.635299586625</v>
      </c>
      <c r="Z135" s="124">
        <f t="shared" si="226"/>
        <v>63150.888005578359</v>
      </c>
      <c r="AA135" s="124">
        <f t="shared" si="227"/>
        <v>64413.905765689924</v>
      </c>
      <c r="AB135" s="124">
        <f t="shared" si="228"/>
        <v>65702.18388100373</v>
      </c>
      <c r="AC135" s="124">
        <f t="shared" si="229"/>
        <v>67016.22755862381</v>
      </c>
      <c r="AD135" s="124">
        <f t="shared" si="230"/>
        <v>68356.552109796292</v>
      </c>
      <c r="AE135" s="124">
        <f t="shared" si="231"/>
        <v>69723.683151992213</v>
      </c>
      <c r="AF135" s="124">
        <f t="shared" si="232"/>
        <v>71118.156815032053</v>
      </c>
      <c r="AG135" s="124">
        <f t="shared" si="233"/>
        <v>72540.519951332695</v>
      </c>
      <c r="AH135" s="124">
        <f t="shared" si="234"/>
        <v>73991.330350359349</v>
      </c>
      <c r="AI135" s="124">
        <f t="shared" si="235"/>
        <v>75471.156957366533</v>
      </c>
      <c r="AJ135" s="124">
        <f t="shared" si="236"/>
        <v>76980.580096513862</v>
      </c>
      <c r="AK135" s="124">
        <f t="shared" si="237"/>
        <v>78520.191698444134</v>
      </c>
      <c r="AL135" s="124">
        <f t="shared" si="238"/>
        <v>80090.595532413019</v>
      </c>
      <c r="AM135" s="124">
        <f t="shared" si="239"/>
        <v>81692.407443061282</v>
      </c>
      <c r="AN135" s="124">
        <f t="shared" si="240"/>
        <v>83326.255591922512</v>
      </c>
      <c r="AO135" s="124">
        <f t="shared" si="241"/>
        <v>84992.78070376096</v>
      </c>
      <c r="AP135" s="124">
        <f t="shared" si="242"/>
        <v>86692.636317836179</v>
      </c>
      <c r="AQ135" s="124">
        <f t="shared" si="243"/>
        <v>88426.489044192902</v>
      </c>
      <c r="AR135" s="124">
        <f t="shared" si="244"/>
        <v>90195.018825076768</v>
      </c>
      <c r="AS135" s="124">
        <f t="shared" si="245"/>
        <v>91998.919201578305</v>
      </c>
      <c r="AT135" s="124">
        <f t="shared" si="246"/>
        <v>93838.89758560987</v>
      </c>
      <c r="AU135" s="124">
        <f t="shared" si="247"/>
        <v>95715.675537322066</v>
      </c>
      <c r="AV135" s="124">
        <f t="shared" si="248"/>
        <v>97629.989048068514</v>
      </c>
      <c r="AW135" s="124">
        <f t="shared" si="249"/>
        <v>99582.58882902989</v>
      </c>
      <c r="AY135" s="71"/>
      <c r="AZ135" s="71"/>
      <c r="BA135" s="71"/>
      <c r="BB135" s="71"/>
    </row>
    <row r="136" spans="1:54" s="70" customFormat="1" ht="11.25" customHeight="1" x14ac:dyDescent="0.2">
      <c r="A136" s="126"/>
      <c r="B136" s="70" t="s">
        <v>288</v>
      </c>
      <c r="C136" s="70" t="s">
        <v>537</v>
      </c>
      <c r="D136" s="70" t="s">
        <v>548</v>
      </c>
      <c r="E136" s="482">
        <v>1</v>
      </c>
      <c r="G136" s="86" t="s">
        <v>429</v>
      </c>
      <c r="H136" s="123">
        <v>42000</v>
      </c>
      <c r="I136" s="124">
        <v>43049.999999999993</v>
      </c>
      <c r="J136" s="124">
        <f t="shared" si="210"/>
        <v>43910.999999999993</v>
      </c>
      <c r="K136" s="124">
        <f t="shared" si="211"/>
        <v>44789.219999999994</v>
      </c>
      <c r="L136" s="124">
        <f t="shared" si="212"/>
        <v>45685.004399999998</v>
      </c>
      <c r="M136" s="124">
        <f t="shared" si="213"/>
        <v>46598.704487999996</v>
      </c>
      <c r="N136" s="124">
        <f t="shared" si="214"/>
        <v>47530.678577759994</v>
      </c>
      <c r="O136" s="124">
        <f t="shared" si="215"/>
        <v>48481.292149315195</v>
      </c>
      <c r="P136" s="124">
        <f t="shared" si="216"/>
        <v>49450.917992301504</v>
      </c>
      <c r="Q136" s="124">
        <f t="shared" si="217"/>
        <v>50439.936352147532</v>
      </c>
      <c r="R136" s="124">
        <f t="shared" si="218"/>
        <v>51448.735079190483</v>
      </c>
      <c r="S136" s="124">
        <f t="shared" si="219"/>
        <v>52477.70978077429</v>
      </c>
      <c r="T136" s="124">
        <f t="shared" si="220"/>
        <v>53527.263976389775</v>
      </c>
      <c r="U136" s="124">
        <f t="shared" si="221"/>
        <v>54597.809255917571</v>
      </c>
      <c r="V136" s="124">
        <f t="shared" si="222"/>
        <v>55689.765441035925</v>
      </c>
      <c r="W136" s="124">
        <f t="shared" si="223"/>
        <v>56803.560749856646</v>
      </c>
      <c r="X136" s="124">
        <f t="shared" si="224"/>
        <v>57939.631964853783</v>
      </c>
      <c r="Y136" s="124">
        <f t="shared" si="225"/>
        <v>59098.42460415086</v>
      </c>
      <c r="Z136" s="124">
        <f t="shared" si="226"/>
        <v>60280.393096233878</v>
      </c>
      <c r="AA136" s="124">
        <f t="shared" si="227"/>
        <v>61486.000958158555</v>
      </c>
      <c r="AB136" s="124">
        <f t="shared" si="228"/>
        <v>62715.720977321726</v>
      </c>
      <c r="AC136" s="124">
        <f t="shared" si="229"/>
        <v>63970.035396868159</v>
      </c>
      <c r="AD136" s="124">
        <f t="shared" si="230"/>
        <v>65249.436104805522</v>
      </c>
      <c r="AE136" s="124">
        <f t="shared" si="231"/>
        <v>66554.424826901639</v>
      </c>
      <c r="AF136" s="124">
        <f t="shared" si="232"/>
        <v>67885.513323439678</v>
      </c>
      <c r="AG136" s="124">
        <f t="shared" si="233"/>
        <v>69243.223589908477</v>
      </c>
      <c r="AH136" s="124">
        <f t="shared" si="234"/>
        <v>70628.088061706643</v>
      </c>
      <c r="AI136" s="124">
        <f t="shared" si="235"/>
        <v>72040.649822940773</v>
      </c>
      <c r="AJ136" s="124">
        <f t="shared" si="236"/>
        <v>73481.462819399589</v>
      </c>
      <c r="AK136" s="124">
        <f t="shared" si="237"/>
        <v>74951.092075787587</v>
      </c>
      <c r="AL136" s="124">
        <f t="shared" si="238"/>
        <v>76450.113917303344</v>
      </c>
      <c r="AM136" s="124">
        <f t="shared" si="239"/>
        <v>77979.116195649418</v>
      </c>
      <c r="AN136" s="124">
        <f t="shared" si="240"/>
        <v>79538.698519562415</v>
      </c>
      <c r="AO136" s="124">
        <f t="shared" si="241"/>
        <v>81129.472489953667</v>
      </c>
      <c r="AP136" s="124">
        <f t="shared" si="242"/>
        <v>82752.061939752748</v>
      </c>
      <c r="AQ136" s="124">
        <f t="shared" si="243"/>
        <v>84407.103178547812</v>
      </c>
      <c r="AR136" s="124">
        <f t="shared" si="244"/>
        <v>86095.245242118763</v>
      </c>
      <c r="AS136" s="124">
        <f t="shared" si="245"/>
        <v>87817.150146961139</v>
      </c>
      <c r="AT136" s="124">
        <f t="shared" si="246"/>
        <v>89573.493149900358</v>
      </c>
      <c r="AU136" s="124">
        <f t="shared" si="247"/>
        <v>91364.96301289837</v>
      </c>
      <c r="AV136" s="124">
        <f t="shared" si="248"/>
        <v>93192.262273156346</v>
      </c>
      <c r="AW136" s="124">
        <f t="shared" si="249"/>
        <v>95056.107518619479</v>
      </c>
      <c r="AY136" s="71"/>
      <c r="AZ136" s="71"/>
      <c r="BA136" s="71"/>
      <c r="BB136" s="71"/>
    </row>
    <row r="137" spans="1:54" s="70" customFormat="1" ht="11.25" customHeight="1" x14ac:dyDescent="0.2">
      <c r="A137" s="126"/>
      <c r="B137" s="70" t="s">
        <v>288</v>
      </c>
      <c r="C137" s="70" t="s">
        <v>549</v>
      </c>
      <c r="D137" s="70" t="s">
        <v>550</v>
      </c>
      <c r="E137" s="482">
        <v>1</v>
      </c>
      <c r="G137" s="86" t="s">
        <v>429</v>
      </c>
      <c r="H137" s="123">
        <v>60000</v>
      </c>
      <c r="I137" s="124">
        <v>61499.999999999993</v>
      </c>
      <c r="J137" s="124">
        <f t="shared" si="210"/>
        <v>62729.999999999993</v>
      </c>
      <c r="K137" s="124">
        <f t="shared" si="211"/>
        <v>63984.599999999991</v>
      </c>
      <c r="L137" s="124">
        <f t="shared" si="212"/>
        <v>65264.291999999994</v>
      </c>
      <c r="M137" s="124">
        <f t="shared" si="213"/>
        <v>66569.577839999998</v>
      </c>
      <c r="N137" s="124">
        <f t="shared" si="214"/>
        <v>67900.969396800007</v>
      </c>
      <c r="O137" s="124">
        <f t="shared" si="215"/>
        <v>69258.988784736008</v>
      </c>
      <c r="P137" s="124">
        <f t="shared" si="216"/>
        <v>70644.168560430728</v>
      </c>
      <c r="Q137" s="124">
        <f t="shared" si="217"/>
        <v>72057.051931639347</v>
      </c>
      <c r="R137" s="124">
        <f t="shared" si="218"/>
        <v>73498.192970272139</v>
      </c>
      <c r="S137" s="124">
        <f t="shared" si="219"/>
        <v>74968.15682967758</v>
      </c>
      <c r="T137" s="124">
        <f t="shared" si="220"/>
        <v>76467.519966271138</v>
      </c>
      <c r="U137" s="124">
        <f t="shared" si="221"/>
        <v>77996.870365596566</v>
      </c>
      <c r="V137" s="124">
        <f t="shared" si="222"/>
        <v>79556.807772908505</v>
      </c>
      <c r="W137" s="124">
        <f t="shared" si="223"/>
        <v>81147.943928366672</v>
      </c>
      <c r="X137" s="124">
        <f t="shared" si="224"/>
        <v>82770.902806934013</v>
      </c>
      <c r="Y137" s="124">
        <f t="shared" si="225"/>
        <v>84426.320863072688</v>
      </c>
      <c r="Z137" s="124">
        <f t="shared" si="226"/>
        <v>86114.847280334143</v>
      </c>
      <c r="AA137" s="124">
        <f t="shared" si="227"/>
        <v>87837.144225940821</v>
      </c>
      <c r="AB137" s="124">
        <f t="shared" si="228"/>
        <v>89593.887110459633</v>
      </c>
      <c r="AC137" s="124">
        <f t="shared" si="229"/>
        <v>91385.764852668828</v>
      </c>
      <c r="AD137" s="124">
        <f t="shared" si="230"/>
        <v>93213.480149722207</v>
      </c>
      <c r="AE137" s="124">
        <f t="shared" si="231"/>
        <v>95077.749752716656</v>
      </c>
      <c r="AF137" s="124">
        <f t="shared" si="232"/>
        <v>96979.304747770992</v>
      </c>
      <c r="AG137" s="124">
        <f t="shared" si="233"/>
        <v>98918.89084272641</v>
      </c>
      <c r="AH137" s="124">
        <f t="shared" si="234"/>
        <v>100897.26865958094</v>
      </c>
      <c r="AI137" s="124">
        <f t="shared" si="235"/>
        <v>102915.21403277255</v>
      </c>
      <c r="AJ137" s="124">
        <f t="shared" si="236"/>
        <v>104973.51831342801</v>
      </c>
      <c r="AK137" s="124">
        <f t="shared" si="237"/>
        <v>107072.98867969657</v>
      </c>
      <c r="AL137" s="124">
        <f t="shared" si="238"/>
        <v>109214.4484532905</v>
      </c>
      <c r="AM137" s="124">
        <f t="shared" si="239"/>
        <v>111398.73742235631</v>
      </c>
      <c r="AN137" s="124">
        <f t="shared" si="240"/>
        <v>113626.71217080344</v>
      </c>
      <c r="AO137" s="124">
        <f t="shared" si="241"/>
        <v>115899.24641421951</v>
      </c>
      <c r="AP137" s="124">
        <f t="shared" si="242"/>
        <v>118217.2313425039</v>
      </c>
      <c r="AQ137" s="124">
        <f t="shared" si="243"/>
        <v>120581.57596935399</v>
      </c>
      <c r="AR137" s="124">
        <f t="shared" si="244"/>
        <v>122993.20748874107</v>
      </c>
      <c r="AS137" s="124">
        <f t="shared" si="245"/>
        <v>125453.07163851589</v>
      </c>
      <c r="AT137" s="124">
        <f t="shared" si="246"/>
        <v>127962.13307128621</v>
      </c>
      <c r="AU137" s="124">
        <f t="shared" si="247"/>
        <v>130521.37573271194</v>
      </c>
      <c r="AV137" s="124">
        <f t="shared" si="248"/>
        <v>133131.80324736619</v>
      </c>
      <c r="AW137" s="124">
        <f t="shared" si="249"/>
        <v>135794.43931231351</v>
      </c>
      <c r="AY137" s="71"/>
      <c r="AZ137" s="71"/>
      <c r="BA137" s="71"/>
      <c r="BB137" s="71"/>
    </row>
    <row r="138" spans="1:54" s="70" customFormat="1" ht="11.25" customHeight="1" x14ac:dyDescent="0.2">
      <c r="A138" s="126"/>
      <c r="B138" s="70" t="s">
        <v>288</v>
      </c>
      <c r="C138" s="70" t="s">
        <v>543</v>
      </c>
      <c r="D138" s="70" t="s">
        <v>551</v>
      </c>
      <c r="E138" s="482">
        <v>1</v>
      </c>
      <c r="G138" s="86" t="s">
        <v>429</v>
      </c>
      <c r="H138" s="123">
        <v>70000</v>
      </c>
      <c r="I138" s="124">
        <v>71750</v>
      </c>
      <c r="J138" s="124">
        <f t="shared" si="210"/>
        <v>73185</v>
      </c>
      <c r="K138" s="124">
        <f t="shared" si="211"/>
        <v>74648.7</v>
      </c>
      <c r="L138" s="124">
        <f t="shared" si="212"/>
        <v>76141.673999999999</v>
      </c>
      <c r="M138" s="124">
        <f t="shared" si="213"/>
        <v>77664.50748</v>
      </c>
      <c r="N138" s="124">
        <f t="shared" si="214"/>
        <v>79217.797629599998</v>
      </c>
      <c r="O138" s="124">
        <f t="shared" si="215"/>
        <v>80802.153582191997</v>
      </c>
      <c r="P138" s="124">
        <f t="shared" si="216"/>
        <v>82418.196653835839</v>
      </c>
      <c r="Q138" s="124">
        <f t="shared" si="217"/>
        <v>84066.560586912557</v>
      </c>
      <c r="R138" s="124">
        <f t="shared" si="218"/>
        <v>85747.891798650817</v>
      </c>
      <c r="S138" s="124">
        <f t="shared" si="219"/>
        <v>87462.849634623839</v>
      </c>
      <c r="T138" s="124">
        <f t="shared" si="220"/>
        <v>89212.106627316316</v>
      </c>
      <c r="U138" s="124">
        <f t="shared" si="221"/>
        <v>90996.348759862638</v>
      </c>
      <c r="V138" s="124">
        <f t="shared" si="222"/>
        <v>92816.275735059899</v>
      </c>
      <c r="W138" s="124">
        <f t="shared" si="223"/>
        <v>94672.601249761094</v>
      </c>
      <c r="X138" s="124">
        <f t="shared" si="224"/>
        <v>96566.053274756312</v>
      </c>
      <c r="Y138" s="124">
        <f t="shared" si="225"/>
        <v>98497.374340251437</v>
      </c>
      <c r="Z138" s="124">
        <f t="shared" si="226"/>
        <v>100467.32182705647</v>
      </c>
      <c r="AA138" s="124">
        <f t="shared" si="227"/>
        <v>102476.6682635976</v>
      </c>
      <c r="AB138" s="124">
        <f t="shared" si="228"/>
        <v>104526.20162886956</v>
      </c>
      <c r="AC138" s="124">
        <f t="shared" si="229"/>
        <v>106616.72566144695</v>
      </c>
      <c r="AD138" s="124">
        <f t="shared" si="230"/>
        <v>108749.06017467589</v>
      </c>
      <c r="AE138" s="124">
        <f t="shared" si="231"/>
        <v>110924.04137816941</v>
      </c>
      <c r="AF138" s="124">
        <f t="shared" si="232"/>
        <v>113142.52220573279</v>
      </c>
      <c r="AG138" s="124">
        <f t="shared" si="233"/>
        <v>115405.37264984744</v>
      </c>
      <c r="AH138" s="124">
        <f t="shared" si="234"/>
        <v>117713.48010284439</v>
      </c>
      <c r="AI138" s="124">
        <f t="shared" si="235"/>
        <v>120067.74970490127</v>
      </c>
      <c r="AJ138" s="124">
        <f t="shared" si="236"/>
        <v>122469.1046989993</v>
      </c>
      <c r="AK138" s="124">
        <f t="shared" si="237"/>
        <v>124918.4867929793</v>
      </c>
      <c r="AL138" s="124">
        <f t="shared" si="238"/>
        <v>127416.85652883888</v>
      </c>
      <c r="AM138" s="124">
        <f t="shared" si="239"/>
        <v>129965.19365941566</v>
      </c>
      <c r="AN138" s="124">
        <f t="shared" si="240"/>
        <v>132564.49753260397</v>
      </c>
      <c r="AO138" s="124">
        <f t="shared" si="241"/>
        <v>135215.78748325605</v>
      </c>
      <c r="AP138" s="124">
        <f t="shared" si="242"/>
        <v>137920.10323292116</v>
      </c>
      <c r="AQ138" s="124">
        <f t="shared" si="243"/>
        <v>140678.5052975796</v>
      </c>
      <c r="AR138" s="124">
        <f t="shared" si="244"/>
        <v>143492.0754035312</v>
      </c>
      <c r="AS138" s="124">
        <f t="shared" si="245"/>
        <v>146361.91691160182</v>
      </c>
      <c r="AT138" s="124">
        <f t="shared" si="246"/>
        <v>149289.15524983386</v>
      </c>
      <c r="AU138" s="124">
        <f t="shared" si="247"/>
        <v>152274.93835483055</v>
      </c>
      <c r="AV138" s="124">
        <f t="shared" si="248"/>
        <v>155320.43712192716</v>
      </c>
      <c r="AW138" s="124">
        <f t="shared" si="249"/>
        <v>158426.84586436569</v>
      </c>
      <c r="AY138" s="71"/>
      <c r="AZ138" s="71"/>
      <c r="BA138" s="71"/>
      <c r="BB138" s="71"/>
    </row>
    <row r="139" spans="1:54" s="70" customFormat="1" ht="11.25" customHeight="1" x14ac:dyDescent="0.2">
      <c r="A139" s="126"/>
      <c r="B139" s="70" t="s">
        <v>288</v>
      </c>
      <c r="C139" s="70" t="s">
        <v>539</v>
      </c>
      <c r="D139" s="70" t="s">
        <v>552</v>
      </c>
      <c r="E139" s="482">
        <v>1</v>
      </c>
      <c r="G139" s="86" t="s">
        <v>429</v>
      </c>
      <c r="H139" s="123">
        <v>61800</v>
      </c>
      <c r="I139" s="124">
        <v>63344.999999999993</v>
      </c>
      <c r="J139" s="124">
        <f t="shared" si="210"/>
        <v>64611.899999999994</v>
      </c>
      <c r="K139" s="124">
        <f t="shared" si="211"/>
        <v>65904.137999999992</v>
      </c>
      <c r="L139" s="124">
        <f t="shared" si="212"/>
        <v>67222.220759999997</v>
      </c>
      <c r="M139" s="124">
        <f t="shared" si="213"/>
        <v>68566.665175200003</v>
      </c>
      <c r="N139" s="124">
        <f t="shared" si="214"/>
        <v>69937.998478704001</v>
      </c>
      <c r="O139" s="124">
        <f t="shared" si="215"/>
        <v>71336.75844827808</v>
      </c>
      <c r="P139" s="124">
        <f t="shared" si="216"/>
        <v>72763.493617243643</v>
      </c>
      <c r="Q139" s="124">
        <f t="shared" si="217"/>
        <v>74218.763489588513</v>
      </c>
      <c r="R139" s="124">
        <f t="shared" si="218"/>
        <v>75703.138759380279</v>
      </c>
      <c r="S139" s="124">
        <f t="shared" si="219"/>
        <v>77217.201534567881</v>
      </c>
      <c r="T139" s="124">
        <f t="shared" si="220"/>
        <v>78761.545565259235</v>
      </c>
      <c r="U139" s="124">
        <f t="shared" si="221"/>
        <v>80336.776476564424</v>
      </c>
      <c r="V139" s="124">
        <f t="shared" si="222"/>
        <v>81943.512006095712</v>
      </c>
      <c r="W139" s="124">
        <f t="shared" si="223"/>
        <v>83582.382246217632</v>
      </c>
      <c r="X139" s="124">
        <f t="shared" si="224"/>
        <v>85254.029891141981</v>
      </c>
      <c r="Y139" s="124">
        <f t="shared" si="225"/>
        <v>86959.110488964827</v>
      </c>
      <c r="Z139" s="124">
        <f t="shared" si="226"/>
        <v>88698.292698744131</v>
      </c>
      <c r="AA139" s="124">
        <f t="shared" si="227"/>
        <v>90472.258552719009</v>
      </c>
      <c r="AB139" s="124">
        <f t="shared" si="228"/>
        <v>92281.703723773389</v>
      </c>
      <c r="AC139" s="124">
        <f t="shared" si="229"/>
        <v>94127.33779824886</v>
      </c>
      <c r="AD139" s="124">
        <f t="shared" si="230"/>
        <v>96009.884554213844</v>
      </c>
      <c r="AE139" s="124">
        <f t="shared" si="231"/>
        <v>97930.082245298123</v>
      </c>
      <c r="AF139" s="124">
        <f t="shared" si="232"/>
        <v>99888.683890204091</v>
      </c>
      <c r="AG139" s="124">
        <f t="shared" si="233"/>
        <v>101886.45756800818</v>
      </c>
      <c r="AH139" s="124">
        <f t="shared" si="234"/>
        <v>103924.18671936834</v>
      </c>
      <c r="AI139" s="124">
        <f t="shared" si="235"/>
        <v>106002.67045375571</v>
      </c>
      <c r="AJ139" s="124">
        <f t="shared" si="236"/>
        <v>108122.72386283083</v>
      </c>
      <c r="AK139" s="124">
        <f t="shared" si="237"/>
        <v>110285.17834008744</v>
      </c>
      <c r="AL139" s="124">
        <f t="shared" si="238"/>
        <v>112490.88190688919</v>
      </c>
      <c r="AM139" s="124">
        <f t="shared" si="239"/>
        <v>114740.69954502698</v>
      </c>
      <c r="AN139" s="124">
        <f t="shared" si="240"/>
        <v>117035.51353592752</v>
      </c>
      <c r="AO139" s="124">
        <f t="shared" si="241"/>
        <v>119376.22380664607</v>
      </c>
      <c r="AP139" s="124">
        <f t="shared" si="242"/>
        <v>121763.74828277899</v>
      </c>
      <c r="AQ139" s="124">
        <f t="shared" si="243"/>
        <v>124199.02324843458</v>
      </c>
      <c r="AR139" s="124">
        <f t="shared" si="244"/>
        <v>126683.00371340328</v>
      </c>
      <c r="AS139" s="124">
        <f t="shared" si="245"/>
        <v>129216.66378767135</v>
      </c>
      <c r="AT139" s="124">
        <f t="shared" si="246"/>
        <v>131800.99706342479</v>
      </c>
      <c r="AU139" s="124">
        <f t="shared" si="247"/>
        <v>134437.01700469328</v>
      </c>
      <c r="AV139" s="124">
        <f t="shared" si="248"/>
        <v>137125.75734478715</v>
      </c>
      <c r="AW139" s="124">
        <f t="shared" si="249"/>
        <v>139868.2724916829</v>
      </c>
      <c r="AY139" s="71"/>
      <c r="AZ139" s="71"/>
      <c r="BA139" s="71"/>
      <c r="BB139" s="71"/>
    </row>
    <row r="140" spans="1:54" s="70" customFormat="1" ht="11.25" customHeight="1" x14ac:dyDescent="0.2">
      <c r="A140" s="126"/>
      <c r="B140" s="70" t="s">
        <v>288</v>
      </c>
      <c r="C140" s="70" t="s">
        <v>553</v>
      </c>
      <c r="D140" s="70" t="s">
        <v>554</v>
      </c>
      <c r="E140" s="482">
        <v>1</v>
      </c>
      <c r="G140" s="86" t="s">
        <v>429</v>
      </c>
      <c r="H140" s="123">
        <v>79825</v>
      </c>
      <c r="I140" s="124">
        <v>81820.625</v>
      </c>
      <c r="J140" s="124">
        <f t="shared" si="210"/>
        <v>83457.037500000006</v>
      </c>
      <c r="K140" s="124">
        <f t="shared" si="211"/>
        <v>85126.178250000012</v>
      </c>
      <c r="L140" s="124">
        <f t="shared" si="212"/>
        <v>86828.701815000008</v>
      </c>
      <c r="M140" s="124">
        <f t="shared" si="213"/>
        <v>88565.275851300015</v>
      </c>
      <c r="N140" s="124">
        <f t="shared" si="214"/>
        <v>90336.58136832602</v>
      </c>
      <c r="O140" s="124">
        <f t="shared" si="215"/>
        <v>92143.31299569254</v>
      </c>
      <c r="P140" s="124">
        <f t="shared" si="216"/>
        <v>93986.179255606388</v>
      </c>
      <c r="Q140" s="124">
        <f t="shared" si="217"/>
        <v>95865.902840718511</v>
      </c>
      <c r="R140" s="124">
        <f t="shared" si="218"/>
        <v>97783.220897532883</v>
      </c>
      <c r="S140" s="124">
        <f t="shared" si="219"/>
        <v>99738.885315483538</v>
      </c>
      <c r="T140" s="124">
        <f t="shared" si="220"/>
        <v>101733.66302179321</v>
      </c>
      <c r="U140" s="124">
        <f t="shared" si="221"/>
        <v>103768.33628222908</v>
      </c>
      <c r="V140" s="124">
        <f t="shared" si="222"/>
        <v>105843.70300787366</v>
      </c>
      <c r="W140" s="124">
        <f t="shared" si="223"/>
        <v>107960.57706803113</v>
      </c>
      <c r="X140" s="124">
        <f t="shared" si="224"/>
        <v>110119.78860939175</v>
      </c>
      <c r="Y140" s="124">
        <f t="shared" si="225"/>
        <v>112322.18438157959</v>
      </c>
      <c r="Z140" s="124">
        <f t="shared" si="226"/>
        <v>114568.62806921118</v>
      </c>
      <c r="AA140" s="124">
        <f t="shared" si="227"/>
        <v>116860.0006305954</v>
      </c>
      <c r="AB140" s="124">
        <f t="shared" si="228"/>
        <v>119197.20064320731</v>
      </c>
      <c r="AC140" s="124">
        <f t="shared" si="229"/>
        <v>121581.14465607145</v>
      </c>
      <c r="AD140" s="124">
        <f t="shared" si="230"/>
        <v>124012.76754919288</v>
      </c>
      <c r="AE140" s="124">
        <f t="shared" si="231"/>
        <v>126493.02290017674</v>
      </c>
      <c r="AF140" s="124">
        <f t="shared" si="232"/>
        <v>129022.88335818028</v>
      </c>
      <c r="AG140" s="124">
        <f t="shared" si="233"/>
        <v>131603.34102534389</v>
      </c>
      <c r="AH140" s="124">
        <f t="shared" si="234"/>
        <v>134235.40784585077</v>
      </c>
      <c r="AI140" s="124">
        <f t="shared" si="235"/>
        <v>136920.11600276778</v>
      </c>
      <c r="AJ140" s="124">
        <f t="shared" si="236"/>
        <v>139658.51832282313</v>
      </c>
      <c r="AK140" s="124">
        <f t="shared" si="237"/>
        <v>142451.6886892796</v>
      </c>
      <c r="AL140" s="124">
        <f t="shared" si="238"/>
        <v>145300.72246306521</v>
      </c>
      <c r="AM140" s="124">
        <f t="shared" si="239"/>
        <v>148206.73691232651</v>
      </c>
      <c r="AN140" s="124">
        <f t="shared" si="240"/>
        <v>151170.87165057304</v>
      </c>
      <c r="AO140" s="124">
        <f t="shared" si="241"/>
        <v>154194.2890835845</v>
      </c>
      <c r="AP140" s="124">
        <f t="shared" si="242"/>
        <v>157278.17486525621</v>
      </c>
      <c r="AQ140" s="124">
        <f t="shared" si="243"/>
        <v>160423.73836256133</v>
      </c>
      <c r="AR140" s="124">
        <f t="shared" si="244"/>
        <v>163632.21312981256</v>
      </c>
      <c r="AS140" s="124">
        <f t="shared" si="245"/>
        <v>166904.85739240883</v>
      </c>
      <c r="AT140" s="124">
        <f t="shared" si="246"/>
        <v>170242.95454025699</v>
      </c>
      <c r="AU140" s="124">
        <f t="shared" si="247"/>
        <v>173647.81363106213</v>
      </c>
      <c r="AV140" s="124">
        <f t="shared" si="248"/>
        <v>177120.76990368337</v>
      </c>
      <c r="AW140" s="124">
        <f t="shared" si="249"/>
        <v>180663.18530175704</v>
      </c>
      <c r="AY140" s="71"/>
      <c r="AZ140" s="71"/>
      <c r="BA140" s="71"/>
      <c r="BB140" s="71"/>
    </row>
    <row r="141" spans="1:54" s="70" customFormat="1" ht="11.25" customHeight="1" x14ac:dyDescent="0.2">
      <c r="A141" s="126"/>
      <c r="B141" s="70" t="s">
        <v>288</v>
      </c>
      <c r="C141" s="70" t="s">
        <v>539</v>
      </c>
      <c r="D141" s="70" t="s">
        <v>555</v>
      </c>
      <c r="E141" s="482">
        <v>1</v>
      </c>
      <c r="G141" s="86" t="s">
        <v>429</v>
      </c>
      <c r="H141" s="123">
        <v>50000</v>
      </c>
      <c r="I141" s="124">
        <v>51249.999999999993</v>
      </c>
      <c r="J141" s="124">
        <f t="shared" si="210"/>
        <v>52274.999999999993</v>
      </c>
      <c r="K141" s="124">
        <f t="shared" si="211"/>
        <v>53320.499999999993</v>
      </c>
      <c r="L141" s="124">
        <f t="shared" si="212"/>
        <v>54386.909999999996</v>
      </c>
      <c r="M141" s="124">
        <f t="shared" si="213"/>
        <v>55474.648199999996</v>
      </c>
      <c r="N141" s="124">
        <f t="shared" si="214"/>
        <v>56584.141163999993</v>
      </c>
      <c r="O141" s="124">
        <f t="shared" si="215"/>
        <v>57715.823987279997</v>
      </c>
      <c r="P141" s="124">
        <f t="shared" si="216"/>
        <v>58870.140467025594</v>
      </c>
      <c r="Q141" s="124">
        <f t="shared" si="217"/>
        <v>60047.543276366108</v>
      </c>
      <c r="R141" s="124">
        <f t="shared" si="218"/>
        <v>61248.494141893432</v>
      </c>
      <c r="S141" s="124">
        <f t="shared" si="219"/>
        <v>62473.4640247313</v>
      </c>
      <c r="T141" s="124">
        <f t="shared" si="220"/>
        <v>63722.933305225924</v>
      </c>
      <c r="U141" s="124">
        <f t="shared" si="221"/>
        <v>64997.391971330442</v>
      </c>
      <c r="V141" s="124">
        <f t="shared" si="222"/>
        <v>66297.339810757054</v>
      </c>
      <c r="W141" s="124">
        <f t="shared" si="223"/>
        <v>67623.286606972193</v>
      </c>
      <c r="X141" s="124">
        <f t="shared" si="224"/>
        <v>68975.752339111641</v>
      </c>
      <c r="Y141" s="124">
        <f t="shared" si="225"/>
        <v>70355.26738589388</v>
      </c>
      <c r="Z141" s="124">
        <f t="shared" si="226"/>
        <v>71762.372733611759</v>
      </c>
      <c r="AA141" s="124">
        <f t="shared" si="227"/>
        <v>73197.620188283996</v>
      </c>
      <c r="AB141" s="124">
        <f t="shared" si="228"/>
        <v>74661.572592049677</v>
      </c>
      <c r="AC141" s="124">
        <f t="shared" si="229"/>
        <v>76154.804043890676</v>
      </c>
      <c r="AD141" s="124">
        <f t="shared" si="230"/>
        <v>77677.900124768494</v>
      </c>
      <c r="AE141" s="124">
        <f t="shared" si="231"/>
        <v>79231.458127263861</v>
      </c>
      <c r="AF141" s="124">
        <f t="shared" si="232"/>
        <v>80816.087289809133</v>
      </c>
      <c r="AG141" s="124">
        <f t="shared" si="233"/>
        <v>82432.40903560532</v>
      </c>
      <c r="AH141" s="124">
        <f t="shared" si="234"/>
        <v>84081.057216317422</v>
      </c>
      <c r="AI141" s="124">
        <f t="shared" si="235"/>
        <v>85762.678360643768</v>
      </c>
      <c r="AJ141" s="124">
        <f t="shared" si="236"/>
        <v>87477.93192785664</v>
      </c>
      <c r="AK141" s="124">
        <f t="shared" si="237"/>
        <v>89227.490566413777</v>
      </c>
      <c r="AL141" s="124">
        <f t="shared" si="238"/>
        <v>91012.040377742058</v>
      </c>
      <c r="AM141" s="124">
        <f t="shared" si="239"/>
        <v>92832.281185296903</v>
      </c>
      <c r="AN141" s="124">
        <f t="shared" si="240"/>
        <v>94688.926809002849</v>
      </c>
      <c r="AO141" s="124">
        <f t="shared" si="241"/>
        <v>96582.705345182912</v>
      </c>
      <c r="AP141" s="124">
        <f t="shared" si="242"/>
        <v>98514.359452086574</v>
      </c>
      <c r="AQ141" s="124">
        <f t="shared" si="243"/>
        <v>100484.6466411283</v>
      </c>
      <c r="AR141" s="124">
        <f t="shared" si="244"/>
        <v>102494.33957395087</v>
      </c>
      <c r="AS141" s="124">
        <f t="shared" si="245"/>
        <v>104544.22636542989</v>
      </c>
      <c r="AT141" s="124">
        <f t="shared" si="246"/>
        <v>106635.11089273849</v>
      </c>
      <c r="AU141" s="124">
        <f t="shared" si="247"/>
        <v>108767.81311059327</v>
      </c>
      <c r="AV141" s="124">
        <f t="shared" si="248"/>
        <v>110943.16937280513</v>
      </c>
      <c r="AW141" s="124">
        <f t="shared" si="249"/>
        <v>113162.03276026124</v>
      </c>
      <c r="AY141" s="71"/>
      <c r="AZ141" s="71"/>
      <c r="BA141" s="71"/>
      <c r="BB141" s="71"/>
    </row>
    <row r="142" spans="1:54" s="70" customFormat="1" ht="11.25" customHeight="1" x14ac:dyDescent="0.2">
      <c r="A142" s="126"/>
      <c r="B142" s="70" t="s">
        <v>288</v>
      </c>
      <c r="C142" s="70" t="s">
        <v>539</v>
      </c>
      <c r="D142" s="70" t="s">
        <v>290</v>
      </c>
      <c r="E142" s="482">
        <v>1</v>
      </c>
      <c r="G142" s="86" t="s">
        <v>429</v>
      </c>
      <c r="H142" s="123">
        <v>50000</v>
      </c>
      <c r="I142" s="124">
        <v>50000</v>
      </c>
      <c r="J142" s="124">
        <f t="shared" ref="J142" si="250">I142*INDEX(SalInfl,J$1)</f>
        <v>51000</v>
      </c>
      <c r="K142" s="124">
        <f t="shared" ref="K142" si="251">J142*INDEX(SalInfl,K$1)</f>
        <v>52020</v>
      </c>
      <c r="L142" s="124">
        <f t="shared" ref="L142" si="252">K142*INDEX(SalInfl,L$1)</f>
        <v>53060.4</v>
      </c>
      <c r="M142" s="124">
        <f t="shared" ref="M142" si="253">L142*INDEX(SalInfl,M$1)</f>
        <v>54121.608</v>
      </c>
      <c r="N142" s="124">
        <f t="shared" ref="N142" si="254">M142*INDEX(SalInfl,N$1)</f>
        <v>55204.040160000004</v>
      </c>
      <c r="O142" s="124">
        <f t="shared" ref="O142" si="255">N142*INDEX(SalInfl,O$1)</f>
        <v>56308.120963200003</v>
      </c>
      <c r="P142" s="124">
        <f t="shared" ref="P142" si="256">O142*INDEX(SalInfl,P$1)</f>
        <v>57434.283382464004</v>
      </c>
      <c r="Q142" s="124">
        <f t="shared" ref="Q142" si="257">P142*INDEX(SalInfl,Q$1)</f>
        <v>58582.969050113286</v>
      </c>
      <c r="R142" s="124">
        <f t="shared" ref="R142" si="258">Q142*INDEX(SalInfl,R$1)</f>
        <v>59754.628431115554</v>
      </c>
      <c r="S142" s="124">
        <f t="shared" ref="S142" si="259">R142*INDEX(SalInfl,S$1)</f>
        <v>60949.720999737867</v>
      </c>
      <c r="T142" s="124">
        <f t="shared" ref="T142" si="260">S142*INDEX(SalInfl,T$1)</f>
        <v>62168.715419732624</v>
      </c>
      <c r="U142" s="124">
        <f t="shared" ref="U142" si="261">T142*INDEX(SalInfl,U$1)</f>
        <v>63412.089728127277</v>
      </c>
      <c r="V142" s="124">
        <f t="shared" ref="V142" si="262">U142*INDEX(SalInfl,V$1)</f>
        <v>64680.331522689827</v>
      </c>
      <c r="W142" s="124">
        <f t="shared" ref="W142" si="263">V142*INDEX(SalInfl,W$1)</f>
        <v>65973.938153143623</v>
      </c>
      <c r="X142" s="124">
        <f t="shared" ref="X142" si="264">W142*INDEX(SalInfl,X$1)</f>
        <v>67293.416916206494</v>
      </c>
      <c r="Y142" s="124">
        <f t="shared" ref="Y142" si="265">X142*INDEX(SalInfl,Y$1)</f>
        <v>68639.285254530623</v>
      </c>
      <c r="Z142" s="124">
        <f t="shared" ref="Z142" si="266">Y142*INDEX(SalInfl,Z$1)</f>
        <v>70012.07095962124</v>
      </c>
      <c r="AA142" s="124">
        <f t="shared" ref="AA142" si="267">Z142*INDEX(SalInfl,AA$1)</f>
        <v>71412.312378813673</v>
      </c>
      <c r="AB142" s="124">
        <f t="shared" ref="AB142" si="268">AA142*INDEX(SalInfl,AB$1)</f>
        <v>72840.558626389946</v>
      </c>
      <c r="AC142" s="124">
        <f t="shared" ref="AC142" si="269">AB142*INDEX(SalInfl,AC$1)</f>
        <v>74297.369798917745</v>
      </c>
      <c r="AD142" s="124">
        <f t="shared" ref="AD142" si="270">AC142*INDEX(SalInfl,AD$1)</f>
        <v>75783.317194896095</v>
      </c>
      <c r="AE142" s="124">
        <f t="shared" ref="AE142" si="271">AD142*INDEX(SalInfl,AE$1)</f>
        <v>77298.983538794026</v>
      </c>
      <c r="AF142" s="124">
        <f t="shared" ref="AF142" si="272">AE142*INDEX(SalInfl,AF$1)</f>
        <v>78844.963209569905</v>
      </c>
      <c r="AG142" s="124">
        <f t="shared" ref="AG142" si="273">AF142*INDEX(SalInfl,AG$1)</f>
        <v>80421.862473761299</v>
      </c>
      <c r="AH142" s="124">
        <f t="shared" ref="AH142" si="274">AG142*INDEX(SalInfl,AH$1)</f>
        <v>82030.299723236531</v>
      </c>
      <c r="AI142" s="124">
        <f t="shared" ref="AI142" si="275">AH142*INDEX(SalInfl,AI$1)</f>
        <v>83670.905717701258</v>
      </c>
      <c r="AJ142" s="124">
        <f t="shared" ref="AJ142" si="276">AI142*INDEX(SalInfl,AJ$1)</f>
        <v>85344.323832055292</v>
      </c>
      <c r="AK142" s="124">
        <f t="shared" ref="AK142" si="277">AJ142*INDEX(SalInfl,AK$1)</f>
        <v>87051.210308696405</v>
      </c>
      <c r="AL142" s="124">
        <f t="shared" ref="AL142" si="278">AK142*INDEX(SalInfl,AL$1)</f>
        <v>88792.234514870332</v>
      </c>
      <c r="AM142" s="124">
        <f t="shared" ref="AM142" si="279">AL142*INDEX(SalInfl,AM$1)</f>
        <v>90568.079205167742</v>
      </c>
      <c r="AN142" s="124">
        <f t="shared" ref="AN142" si="280">AM142*INDEX(SalInfl,AN$1)</f>
        <v>92379.440789271102</v>
      </c>
      <c r="AO142" s="124">
        <f t="shared" ref="AO142" si="281">AN142*INDEX(SalInfl,AO$1)</f>
        <v>94227.029605056523</v>
      </c>
      <c r="AP142" s="124">
        <f t="shared" ref="AP142" si="282">AO142*INDEX(SalInfl,AP$1)</f>
        <v>96111.570197157649</v>
      </c>
      <c r="AQ142" s="124">
        <f t="shared" ref="AQ142" si="283">AP142*INDEX(SalInfl,AQ$1)</f>
        <v>98033.8016011008</v>
      </c>
      <c r="AR142" s="124">
        <f t="shared" ref="AR142" si="284">AQ142*INDEX(SalInfl,AR$1)</f>
        <v>99994.47763312282</v>
      </c>
      <c r="AS142" s="124">
        <f t="shared" ref="AS142" si="285">AR142*INDEX(SalInfl,AS$1)</f>
        <v>101994.36718578528</v>
      </c>
      <c r="AT142" s="124">
        <f t="shared" ref="AT142" si="286">AS142*INDEX(SalInfl,AT$1)</f>
        <v>104034.25452950098</v>
      </c>
      <c r="AU142" s="124">
        <f t="shared" ref="AU142" si="287">AT142*INDEX(SalInfl,AU$1)</f>
        <v>106114.939620091</v>
      </c>
      <c r="AV142" s="124">
        <f t="shared" ref="AV142" si="288">AU142*INDEX(SalInfl,AV$1)</f>
        <v>108237.23841249282</v>
      </c>
      <c r="AW142" s="124">
        <f t="shared" ref="AW142" si="289">AV142*INDEX(SalInfl,AW$1)</f>
        <v>110401.98318074268</v>
      </c>
      <c r="AY142" s="71"/>
      <c r="AZ142" s="71"/>
      <c r="BA142" s="71"/>
      <c r="BB142" s="71"/>
    </row>
    <row r="143" spans="1:54" s="70" customFormat="1" ht="11.25" customHeight="1" x14ac:dyDescent="0.2">
      <c r="A143" s="126"/>
      <c r="B143" s="70" t="s">
        <v>288</v>
      </c>
      <c r="C143" s="70" t="s">
        <v>537</v>
      </c>
      <c r="D143" s="70" t="s">
        <v>556</v>
      </c>
      <c r="E143" s="482">
        <v>1</v>
      </c>
      <c r="G143" s="86" t="s">
        <v>429</v>
      </c>
      <c r="H143" s="123">
        <v>40000</v>
      </c>
      <c r="I143" s="124">
        <v>41000</v>
      </c>
      <c r="J143" s="124">
        <f t="shared" si="210"/>
        <v>41820</v>
      </c>
      <c r="K143" s="124">
        <f t="shared" si="211"/>
        <v>42656.4</v>
      </c>
      <c r="L143" s="124">
        <f t="shared" si="212"/>
        <v>43509.528000000006</v>
      </c>
      <c r="M143" s="124">
        <f t="shared" si="213"/>
        <v>44379.718560000008</v>
      </c>
      <c r="N143" s="124">
        <f t="shared" si="214"/>
        <v>45267.312931200009</v>
      </c>
      <c r="O143" s="124">
        <f t="shared" si="215"/>
        <v>46172.659189824008</v>
      </c>
      <c r="P143" s="124">
        <f t="shared" si="216"/>
        <v>47096.11237362049</v>
      </c>
      <c r="Q143" s="124">
        <f t="shared" si="217"/>
        <v>48038.034621092898</v>
      </c>
      <c r="R143" s="124">
        <f t="shared" si="218"/>
        <v>48998.795313514755</v>
      </c>
      <c r="S143" s="124">
        <f t="shared" si="219"/>
        <v>49978.771219785049</v>
      </c>
      <c r="T143" s="124">
        <f t="shared" si="220"/>
        <v>50978.346644180754</v>
      </c>
      <c r="U143" s="124">
        <f t="shared" si="221"/>
        <v>51997.91357706437</v>
      </c>
      <c r="V143" s="124">
        <f t="shared" si="222"/>
        <v>53037.87184860566</v>
      </c>
      <c r="W143" s="124">
        <f t="shared" si="223"/>
        <v>54098.629285577772</v>
      </c>
      <c r="X143" s="124">
        <f t="shared" si="224"/>
        <v>55180.601871289327</v>
      </c>
      <c r="Y143" s="124">
        <f t="shared" si="225"/>
        <v>56284.213908715115</v>
      </c>
      <c r="Z143" s="124">
        <f t="shared" si="226"/>
        <v>57409.898186889419</v>
      </c>
      <c r="AA143" s="124">
        <f t="shared" si="227"/>
        <v>58558.096150627207</v>
      </c>
      <c r="AB143" s="124">
        <f t="shared" si="228"/>
        <v>59729.25807363975</v>
      </c>
      <c r="AC143" s="124">
        <f t="shared" si="229"/>
        <v>60923.843235112545</v>
      </c>
      <c r="AD143" s="124">
        <f t="shared" si="230"/>
        <v>62142.320099814795</v>
      </c>
      <c r="AE143" s="124">
        <f t="shared" si="231"/>
        <v>63385.166501811094</v>
      </c>
      <c r="AF143" s="124">
        <f t="shared" si="232"/>
        <v>64652.869831847318</v>
      </c>
      <c r="AG143" s="124">
        <f t="shared" si="233"/>
        <v>65945.927228484259</v>
      </c>
      <c r="AH143" s="124">
        <f t="shared" si="234"/>
        <v>67264.845773053952</v>
      </c>
      <c r="AI143" s="124">
        <f t="shared" si="235"/>
        <v>68610.142688515029</v>
      </c>
      <c r="AJ143" s="124">
        <f t="shared" si="236"/>
        <v>69982.345542285329</v>
      </c>
      <c r="AK143" s="124">
        <f t="shared" si="237"/>
        <v>71381.992453131039</v>
      </c>
      <c r="AL143" s="124">
        <f t="shared" si="238"/>
        <v>72809.632302193655</v>
      </c>
      <c r="AM143" s="124">
        <f t="shared" si="239"/>
        <v>74265.824948237525</v>
      </c>
      <c r="AN143" s="124">
        <f t="shared" si="240"/>
        <v>75751.141447202273</v>
      </c>
      <c r="AO143" s="124">
        <f t="shared" si="241"/>
        <v>77266.164276146315</v>
      </c>
      <c r="AP143" s="124">
        <f t="shared" si="242"/>
        <v>78811.487561669244</v>
      </c>
      <c r="AQ143" s="124">
        <f t="shared" si="243"/>
        <v>80387.717312902634</v>
      </c>
      <c r="AR143" s="124">
        <f t="shared" si="244"/>
        <v>81995.471659160685</v>
      </c>
      <c r="AS143" s="124">
        <f t="shared" si="245"/>
        <v>83635.381092343901</v>
      </c>
      <c r="AT143" s="124">
        <f t="shared" si="246"/>
        <v>85308.088714190788</v>
      </c>
      <c r="AU143" s="124">
        <f t="shared" si="247"/>
        <v>87014.250488474601</v>
      </c>
      <c r="AV143" s="124">
        <f t="shared" si="248"/>
        <v>88754.535498244091</v>
      </c>
      <c r="AW143" s="124">
        <f t="shared" si="249"/>
        <v>90529.626208208982</v>
      </c>
      <c r="AY143" s="71"/>
      <c r="AZ143" s="71"/>
      <c r="BA143" s="71"/>
      <c r="BB143" s="71"/>
    </row>
    <row r="144" spans="1:54" s="70" customFormat="1" ht="11.25" customHeight="1" x14ac:dyDescent="0.2">
      <c r="A144" s="126"/>
      <c r="B144" s="70" t="s">
        <v>288</v>
      </c>
      <c r="C144" s="70" t="s">
        <v>537</v>
      </c>
      <c r="D144" s="70" t="s">
        <v>557</v>
      </c>
      <c r="E144" s="482">
        <v>1</v>
      </c>
      <c r="G144" s="86" t="s">
        <v>429</v>
      </c>
      <c r="H144" s="123">
        <v>36000</v>
      </c>
      <c r="I144" s="124"/>
      <c r="J144" s="124">
        <f t="shared" si="210"/>
        <v>0</v>
      </c>
      <c r="K144" s="124">
        <f t="shared" si="211"/>
        <v>0</v>
      </c>
      <c r="L144" s="124">
        <f t="shared" si="212"/>
        <v>0</v>
      </c>
      <c r="M144" s="124">
        <f t="shared" si="213"/>
        <v>0</v>
      </c>
      <c r="N144" s="124">
        <f t="shared" si="214"/>
        <v>0</v>
      </c>
      <c r="O144" s="124">
        <f t="shared" si="215"/>
        <v>0</v>
      </c>
      <c r="P144" s="124">
        <f t="shared" si="216"/>
        <v>0</v>
      </c>
      <c r="Q144" s="124">
        <f t="shared" si="217"/>
        <v>0</v>
      </c>
      <c r="R144" s="124">
        <f t="shared" si="218"/>
        <v>0</v>
      </c>
      <c r="S144" s="124">
        <f t="shared" si="219"/>
        <v>0</v>
      </c>
      <c r="T144" s="124">
        <f t="shared" si="220"/>
        <v>0</v>
      </c>
      <c r="U144" s="124">
        <f t="shared" si="221"/>
        <v>0</v>
      </c>
      <c r="V144" s="124">
        <f t="shared" si="222"/>
        <v>0</v>
      </c>
      <c r="W144" s="124">
        <f t="shared" si="223"/>
        <v>0</v>
      </c>
      <c r="X144" s="124">
        <f t="shared" si="224"/>
        <v>0</v>
      </c>
      <c r="Y144" s="124">
        <f t="shared" si="225"/>
        <v>0</v>
      </c>
      <c r="Z144" s="124">
        <f t="shared" si="226"/>
        <v>0</v>
      </c>
      <c r="AA144" s="124">
        <f t="shared" si="227"/>
        <v>0</v>
      </c>
      <c r="AB144" s="124">
        <f t="shared" si="228"/>
        <v>0</v>
      </c>
      <c r="AC144" s="124">
        <f t="shared" si="229"/>
        <v>0</v>
      </c>
      <c r="AD144" s="124">
        <f t="shared" si="230"/>
        <v>0</v>
      </c>
      <c r="AE144" s="124">
        <f t="shared" si="231"/>
        <v>0</v>
      </c>
      <c r="AF144" s="124">
        <f t="shared" si="232"/>
        <v>0</v>
      </c>
      <c r="AG144" s="124">
        <f t="shared" si="233"/>
        <v>0</v>
      </c>
      <c r="AH144" s="124">
        <f t="shared" si="234"/>
        <v>0</v>
      </c>
      <c r="AI144" s="124">
        <f t="shared" si="235"/>
        <v>0</v>
      </c>
      <c r="AJ144" s="124">
        <f t="shared" si="236"/>
        <v>0</v>
      </c>
      <c r="AK144" s="124">
        <f t="shared" si="237"/>
        <v>0</v>
      </c>
      <c r="AL144" s="124">
        <f t="shared" si="238"/>
        <v>0</v>
      </c>
      <c r="AM144" s="124">
        <f t="shared" si="239"/>
        <v>0</v>
      </c>
      <c r="AN144" s="124">
        <f t="shared" si="240"/>
        <v>0</v>
      </c>
      <c r="AO144" s="124">
        <f t="shared" si="241"/>
        <v>0</v>
      </c>
      <c r="AP144" s="124">
        <f t="shared" si="242"/>
        <v>0</v>
      </c>
      <c r="AQ144" s="124">
        <f t="shared" si="243"/>
        <v>0</v>
      </c>
      <c r="AR144" s="124">
        <f t="shared" si="244"/>
        <v>0</v>
      </c>
      <c r="AS144" s="124">
        <f t="shared" si="245"/>
        <v>0</v>
      </c>
      <c r="AT144" s="124">
        <f t="shared" si="246"/>
        <v>0</v>
      </c>
      <c r="AU144" s="124">
        <f t="shared" si="247"/>
        <v>0</v>
      </c>
      <c r="AV144" s="124">
        <f t="shared" si="248"/>
        <v>0</v>
      </c>
      <c r="AW144" s="124">
        <f t="shared" si="249"/>
        <v>0</v>
      </c>
      <c r="AY144" s="71"/>
      <c r="AZ144" s="71"/>
      <c r="BA144" s="71"/>
      <c r="BB144" s="71"/>
    </row>
    <row r="145" spans="1:54" s="70" customFormat="1" ht="11.25" customHeight="1" x14ac:dyDescent="0.2">
      <c r="A145" s="126"/>
      <c r="B145" s="70" t="s">
        <v>288</v>
      </c>
      <c r="C145" s="70" t="s">
        <v>537</v>
      </c>
      <c r="D145" s="70" t="s">
        <v>290</v>
      </c>
      <c r="E145" s="482">
        <v>1</v>
      </c>
      <c r="G145" s="86" t="s">
        <v>429</v>
      </c>
      <c r="H145" s="123">
        <v>36000</v>
      </c>
      <c r="I145" s="124">
        <v>40000</v>
      </c>
      <c r="J145" s="124">
        <f t="shared" si="210"/>
        <v>40800</v>
      </c>
      <c r="K145" s="124">
        <f t="shared" si="211"/>
        <v>41616</v>
      </c>
      <c r="L145" s="124">
        <f t="shared" si="212"/>
        <v>42448.32</v>
      </c>
      <c r="M145" s="124">
        <f t="shared" si="213"/>
        <v>43297.286399999997</v>
      </c>
      <c r="N145" s="124">
        <f t="shared" si="214"/>
        <v>44163.232127999996</v>
      </c>
      <c r="O145" s="124">
        <f t="shared" si="215"/>
        <v>45046.496770559999</v>
      </c>
      <c r="P145" s="124">
        <f t="shared" si="216"/>
        <v>45947.4267059712</v>
      </c>
      <c r="Q145" s="124">
        <f t="shared" si="217"/>
        <v>46866.375240090623</v>
      </c>
      <c r="R145" s="124">
        <f t="shared" si="218"/>
        <v>47803.702744892435</v>
      </c>
      <c r="S145" s="124">
        <f t="shared" si="219"/>
        <v>48759.776799790285</v>
      </c>
      <c r="T145" s="124">
        <f t="shared" si="220"/>
        <v>49734.972335786093</v>
      </c>
      <c r="U145" s="124">
        <f t="shared" si="221"/>
        <v>50729.671782501813</v>
      </c>
      <c r="V145" s="124">
        <f t="shared" si="222"/>
        <v>51744.26521815185</v>
      </c>
      <c r="W145" s="124">
        <f t="shared" si="223"/>
        <v>52779.150522514887</v>
      </c>
      <c r="X145" s="124">
        <f t="shared" si="224"/>
        <v>53834.733532965183</v>
      </c>
      <c r="Y145" s="124">
        <f t="shared" si="225"/>
        <v>54911.428203624491</v>
      </c>
      <c r="Z145" s="124">
        <f t="shared" si="226"/>
        <v>56009.656767696979</v>
      </c>
      <c r="AA145" s="124">
        <f t="shared" si="227"/>
        <v>57129.849903050919</v>
      </c>
      <c r="AB145" s="124">
        <f t="shared" si="228"/>
        <v>58272.446901111936</v>
      </c>
      <c r="AC145" s="124">
        <f t="shared" si="229"/>
        <v>59437.895839134173</v>
      </c>
      <c r="AD145" s="124">
        <f t="shared" si="230"/>
        <v>60626.653755916857</v>
      </c>
      <c r="AE145" s="124">
        <f t="shared" si="231"/>
        <v>61839.186831035193</v>
      </c>
      <c r="AF145" s="124">
        <f t="shared" si="232"/>
        <v>63075.970567655895</v>
      </c>
      <c r="AG145" s="124">
        <f t="shared" si="233"/>
        <v>64337.489979009013</v>
      </c>
      <c r="AH145" s="124">
        <f t="shared" si="234"/>
        <v>65624.239778589195</v>
      </c>
      <c r="AI145" s="124">
        <f t="shared" si="235"/>
        <v>66936.72457416098</v>
      </c>
      <c r="AJ145" s="124">
        <f t="shared" si="236"/>
        <v>68275.459065644201</v>
      </c>
      <c r="AK145" s="124">
        <f t="shared" si="237"/>
        <v>69640.968246957083</v>
      </c>
      <c r="AL145" s="124">
        <f t="shared" si="238"/>
        <v>71033.78761189623</v>
      </c>
      <c r="AM145" s="124">
        <f t="shared" si="239"/>
        <v>72454.46336413415</v>
      </c>
      <c r="AN145" s="124">
        <f t="shared" si="240"/>
        <v>73903.552631416838</v>
      </c>
      <c r="AO145" s="124">
        <f t="shared" si="241"/>
        <v>75381.623684045175</v>
      </c>
      <c r="AP145" s="124">
        <f t="shared" si="242"/>
        <v>76889.256157726079</v>
      </c>
      <c r="AQ145" s="124">
        <f t="shared" si="243"/>
        <v>78427.0412808806</v>
      </c>
      <c r="AR145" s="124">
        <f t="shared" si="244"/>
        <v>79995.582106498216</v>
      </c>
      <c r="AS145" s="124">
        <f t="shared" si="245"/>
        <v>81595.493748628185</v>
      </c>
      <c r="AT145" s="124">
        <f t="shared" si="246"/>
        <v>83227.403623600752</v>
      </c>
      <c r="AU145" s="124">
        <f t="shared" si="247"/>
        <v>84891.951696072763</v>
      </c>
      <c r="AV145" s="124">
        <f t="shared" si="248"/>
        <v>86589.790729994216</v>
      </c>
      <c r="AW145" s="124">
        <f t="shared" si="249"/>
        <v>88321.586544594102</v>
      </c>
      <c r="AY145" s="71"/>
      <c r="AZ145" s="71"/>
      <c r="BA145" s="71"/>
      <c r="BB145" s="71"/>
    </row>
    <row r="146" spans="1:54" s="70" customFormat="1" ht="11.25" customHeight="1" x14ac:dyDescent="0.2">
      <c r="A146" s="126"/>
      <c r="B146" s="70" t="s">
        <v>288</v>
      </c>
      <c r="C146" s="70" t="s">
        <v>537</v>
      </c>
      <c r="D146" s="70" t="s">
        <v>558</v>
      </c>
      <c r="E146" s="482">
        <v>1</v>
      </c>
      <c r="G146" s="86" t="s">
        <v>429</v>
      </c>
      <c r="H146" s="123">
        <v>36050</v>
      </c>
      <c r="I146" s="124">
        <v>36900</v>
      </c>
      <c r="J146" s="124">
        <f t="shared" ref="J146:J152" si="290">I146*INDEX(SalInfl,J$1)</f>
        <v>37638</v>
      </c>
      <c r="K146" s="124">
        <f t="shared" ref="K146:K152" si="291">J146*INDEX(SalInfl,K$1)</f>
        <v>38390.76</v>
      </c>
      <c r="L146" s="124">
        <f t="shared" ref="L146:L152" si="292">K146*INDEX(SalInfl,L$1)</f>
        <v>39158.575199999999</v>
      </c>
      <c r="M146" s="124">
        <f t="shared" ref="M146:M152" si="293">L146*INDEX(SalInfl,M$1)</f>
        <v>39941.746703999997</v>
      </c>
      <c r="N146" s="124">
        <f t="shared" ref="N146:N152" si="294">M146*INDEX(SalInfl,N$1)</f>
        <v>40740.581638079995</v>
      </c>
      <c r="O146" s="124">
        <f t="shared" ref="O146:O152" si="295">N146*INDEX(SalInfl,O$1)</f>
        <v>41555.393270841596</v>
      </c>
      <c r="P146" s="124">
        <f t="shared" ref="P146:P152" si="296">O146*INDEX(SalInfl,P$1)</f>
        <v>42386.501136258426</v>
      </c>
      <c r="Q146" s="124">
        <f t="shared" ref="Q146:Q152" si="297">P146*INDEX(SalInfl,Q$1)</f>
        <v>43234.231158983595</v>
      </c>
      <c r="R146" s="124">
        <f t="shared" ref="R146:R152" si="298">Q146*INDEX(SalInfl,R$1)</f>
        <v>44098.915782163269</v>
      </c>
      <c r="S146" s="124">
        <f t="shared" ref="S146:S152" si="299">R146*INDEX(SalInfl,S$1)</f>
        <v>44980.894097806537</v>
      </c>
      <c r="T146" s="124">
        <f t="shared" ref="T146:T152" si="300">S146*INDEX(SalInfl,T$1)</f>
        <v>45880.511979762668</v>
      </c>
      <c r="U146" s="124">
        <f t="shared" ref="U146:U152" si="301">T146*INDEX(SalInfl,U$1)</f>
        <v>46798.122219357923</v>
      </c>
      <c r="V146" s="124">
        <f t="shared" ref="V146:V152" si="302">U146*INDEX(SalInfl,V$1)</f>
        <v>47734.084663745081</v>
      </c>
      <c r="W146" s="124">
        <f t="shared" ref="W146:W152" si="303">V146*INDEX(SalInfl,W$1)</f>
        <v>48688.76635701998</v>
      </c>
      <c r="X146" s="124">
        <f t="shared" ref="X146:X152" si="304">W146*INDEX(SalInfl,X$1)</f>
        <v>49662.54168416038</v>
      </c>
      <c r="Y146" s="124">
        <f t="shared" ref="Y146:Y152" si="305">X146*INDEX(SalInfl,Y$1)</f>
        <v>50655.792517843591</v>
      </c>
      <c r="Z146" s="124">
        <f t="shared" ref="Z146:Z152" si="306">Y146*INDEX(SalInfl,Z$1)</f>
        <v>51668.908368200464</v>
      </c>
      <c r="AA146" s="124">
        <f t="shared" ref="AA146:AA152" si="307">Z146*INDEX(SalInfl,AA$1)</f>
        <v>52702.286535564475</v>
      </c>
      <c r="AB146" s="124">
        <f t="shared" ref="AB146:AB152" si="308">AA146*INDEX(SalInfl,AB$1)</f>
        <v>53756.332266275764</v>
      </c>
      <c r="AC146" s="124">
        <f t="shared" ref="AC146:AC152" si="309">AB146*INDEX(SalInfl,AC$1)</f>
        <v>54831.458911601279</v>
      </c>
      <c r="AD146" s="124">
        <f t="shared" ref="AD146:AD152" si="310">AC146*INDEX(SalInfl,AD$1)</f>
        <v>55928.088089833305</v>
      </c>
      <c r="AE146" s="124">
        <f t="shared" ref="AE146:AE152" si="311">AD146*INDEX(SalInfl,AE$1)</f>
        <v>57046.649851629969</v>
      </c>
      <c r="AF146" s="124">
        <f t="shared" ref="AF146:AF152" si="312">AE146*INDEX(SalInfl,AF$1)</f>
        <v>58187.582848662569</v>
      </c>
      <c r="AG146" s="124">
        <f t="shared" ref="AG146:AG152" si="313">AF146*INDEX(SalInfl,AG$1)</f>
        <v>59351.334505635823</v>
      </c>
      <c r="AH146" s="124">
        <f t="shared" ref="AH146:AH152" si="314">AG146*INDEX(SalInfl,AH$1)</f>
        <v>60538.361195748541</v>
      </c>
      <c r="AI146" s="124">
        <f t="shared" ref="AI146:AI152" si="315">AH146*INDEX(SalInfl,AI$1)</f>
        <v>61749.12841966351</v>
      </c>
      <c r="AJ146" s="124">
        <f t="shared" ref="AJ146:AJ152" si="316">AI146*INDEX(SalInfl,AJ$1)</f>
        <v>62984.110988056782</v>
      </c>
      <c r="AK146" s="124">
        <f t="shared" ref="AK146:AK152" si="317">AJ146*INDEX(SalInfl,AK$1)</f>
        <v>64243.793207817922</v>
      </c>
      <c r="AL146" s="124">
        <f t="shared" ref="AL146:AL152" si="318">AK146*INDEX(SalInfl,AL$1)</f>
        <v>65528.669071974284</v>
      </c>
      <c r="AM146" s="124">
        <f t="shared" ref="AM146:AM152" si="319">AL146*INDEX(SalInfl,AM$1)</f>
        <v>66839.242453413768</v>
      </c>
      <c r="AN146" s="124">
        <f t="shared" ref="AN146:AN152" si="320">AM146*INDEX(SalInfl,AN$1)</f>
        <v>68176.027302482049</v>
      </c>
      <c r="AO146" s="124">
        <f t="shared" ref="AO146:AO152" si="321">AN146*INDEX(SalInfl,AO$1)</f>
        <v>69539.547848531685</v>
      </c>
      <c r="AP146" s="124">
        <f t="shared" ref="AP146:AP152" si="322">AO146*INDEX(SalInfl,AP$1)</f>
        <v>70930.338805502324</v>
      </c>
      <c r="AQ146" s="124">
        <f t="shared" ref="AQ146:AQ152" si="323">AP146*INDEX(SalInfl,AQ$1)</f>
        <v>72348.945581612366</v>
      </c>
      <c r="AR146" s="124">
        <f t="shared" ref="AR146:AR152" si="324">AQ146*INDEX(SalInfl,AR$1)</f>
        <v>73795.924493244616</v>
      </c>
      <c r="AS146" s="124">
        <f t="shared" ref="AS146:AS152" si="325">AR146*INDEX(SalInfl,AS$1)</f>
        <v>75271.842983109513</v>
      </c>
      <c r="AT146" s="124">
        <f t="shared" ref="AT146:AT152" si="326">AS146*INDEX(SalInfl,AT$1)</f>
        <v>76777.279842771706</v>
      </c>
      <c r="AU146" s="124">
        <f t="shared" ref="AU146:AU152" si="327">AT146*INDEX(SalInfl,AU$1)</f>
        <v>78312.825439627137</v>
      </c>
      <c r="AV146" s="124">
        <f t="shared" ref="AV146:AV152" si="328">AU146*INDEX(SalInfl,AV$1)</f>
        <v>79879.081948419684</v>
      </c>
      <c r="AW146" s="124">
        <f t="shared" ref="AW146:AW152" si="329">AV146*INDEX(SalInfl,AW$1)</f>
        <v>81476.663587388073</v>
      </c>
      <c r="AY146" s="71"/>
      <c r="AZ146" s="71"/>
      <c r="BA146" s="71"/>
      <c r="BB146" s="71"/>
    </row>
    <row r="147" spans="1:54" s="70" customFormat="1" ht="11.25" customHeight="1" x14ac:dyDescent="0.2">
      <c r="A147" s="126"/>
      <c r="B147" s="70" t="s">
        <v>288</v>
      </c>
      <c r="C147" s="70" t="s">
        <v>559</v>
      </c>
      <c r="D147" s="70" t="s">
        <v>560</v>
      </c>
      <c r="E147" s="482">
        <v>1</v>
      </c>
      <c r="G147" s="86" t="s">
        <v>429</v>
      </c>
      <c r="H147" s="123">
        <v>35000</v>
      </c>
      <c r="I147" s="124">
        <v>36951.25</v>
      </c>
      <c r="J147" s="124">
        <f t="shared" si="290"/>
        <v>37690.275000000001</v>
      </c>
      <c r="K147" s="124">
        <f t="shared" si="291"/>
        <v>38444.080500000004</v>
      </c>
      <c r="L147" s="124">
        <f t="shared" si="292"/>
        <v>39212.962110000008</v>
      </c>
      <c r="M147" s="124">
        <f t="shared" si="293"/>
        <v>39997.221352200009</v>
      </c>
      <c r="N147" s="124">
        <f t="shared" si="294"/>
        <v>40797.165779244009</v>
      </c>
      <c r="O147" s="124">
        <f t="shared" si="295"/>
        <v>41613.109094828891</v>
      </c>
      <c r="P147" s="124">
        <f t="shared" si="296"/>
        <v>42445.371276725469</v>
      </c>
      <c r="Q147" s="124">
        <f t="shared" si="297"/>
        <v>43294.27870225998</v>
      </c>
      <c r="R147" s="124">
        <f t="shared" si="298"/>
        <v>44160.164276305179</v>
      </c>
      <c r="S147" s="124">
        <f t="shared" si="299"/>
        <v>45043.367561831285</v>
      </c>
      <c r="T147" s="124">
        <f t="shared" si="300"/>
        <v>45944.234913067914</v>
      </c>
      <c r="U147" s="124">
        <f t="shared" si="301"/>
        <v>46863.119611329275</v>
      </c>
      <c r="V147" s="124">
        <f t="shared" si="302"/>
        <v>47800.38200355586</v>
      </c>
      <c r="W147" s="124">
        <f t="shared" si="303"/>
        <v>48756.389643626979</v>
      </c>
      <c r="X147" s="124">
        <f t="shared" si="304"/>
        <v>49731.517436499518</v>
      </c>
      <c r="Y147" s="124">
        <f t="shared" si="305"/>
        <v>50726.147785229507</v>
      </c>
      <c r="Z147" s="124">
        <f t="shared" si="306"/>
        <v>51740.670740934096</v>
      </c>
      <c r="AA147" s="124">
        <f t="shared" si="307"/>
        <v>52775.484155752776</v>
      </c>
      <c r="AB147" s="124">
        <f t="shared" si="308"/>
        <v>53830.993838867835</v>
      </c>
      <c r="AC147" s="124">
        <f t="shared" si="309"/>
        <v>54907.613715645195</v>
      </c>
      <c r="AD147" s="124">
        <f t="shared" si="310"/>
        <v>56005.765989958098</v>
      </c>
      <c r="AE147" s="124">
        <f t="shared" si="311"/>
        <v>57125.881309757264</v>
      </c>
      <c r="AF147" s="124">
        <f t="shared" si="312"/>
        <v>58268.398935952413</v>
      </c>
      <c r="AG147" s="124">
        <f t="shared" si="313"/>
        <v>59433.766914671462</v>
      </c>
      <c r="AH147" s="124">
        <f t="shared" si="314"/>
        <v>60622.442252964895</v>
      </c>
      <c r="AI147" s="124">
        <f t="shared" si="315"/>
        <v>61834.891098024193</v>
      </c>
      <c r="AJ147" s="124">
        <f t="shared" si="316"/>
        <v>63071.588919984679</v>
      </c>
      <c r="AK147" s="124">
        <f t="shared" si="317"/>
        <v>64333.020698384375</v>
      </c>
      <c r="AL147" s="124">
        <f t="shared" si="318"/>
        <v>65619.68111235206</v>
      </c>
      <c r="AM147" s="124">
        <f t="shared" si="319"/>
        <v>66932.074734599097</v>
      </c>
      <c r="AN147" s="124">
        <f t="shared" si="320"/>
        <v>68270.71622929108</v>
      </c>
      <c r="AO147" s="124">
        <f t="shared" si="321"/>
        <v>69636.130553876908</v>
      </c>
      <c r="AP147" s="124">
        <f t="shared" si="322"/>
        <v>71028.853164954446</v>
      </c>
      <c r="AQ147" s="124">
        <f t="shared" si="323"/>
        <v>72449.430228253535</v>
      </c>
      <c r="AR147" s="124">
        <f t="shared" si="324"/>
        <v>73898.418832818614</v>
      </c>
      <c r="AS147" s="124">
        <f t="shared" si="325"/>
        <v>75376.387209474982</v>
      </c>
      <c r="AT147" s="124">
        <f t="shared" si="326"/>
        <v>76883.914953664484</v>
      </c>
      <c r="AU147" s="124">
        <f t="shared" si="327"/>
        <v>78421.593252737774</v>
      </c>
      <c r="AV147" s="124">
        <f t="shared" si="328"/>
        <v>79990.025117792524</v>
      </c>
      <c r="AW147" s="124">
        <f t="shared" si="329"/>
        <v>81589.825620148375</v>
      </c>
      <c r="AY147" s="71"/>
      <c r="AZ147" s="71"/>
      <c r="BA147" s="71"/>
      <c r="BB147" s="71"/>
    </row>
    <row r="148" spans="1:54" s="70" customFormat="1" ht="11.25" customHeight="1" x14ac:dyDescent="0.2">
      <c r="A148" s="126"/>
      <c r="B148" s="70" t="s">
        <v>288</v>
      </c>
      <c r="C148" s="70" t="s">
        <v>559</v>
      </c>
      <c r="D148" s="70" t="s">
        <v>561</v>
      </c>
      <c r="E148" s="482">
        <v>1</v>
      </c>
      <c r="G148" s="86" t="s">
        <v>429</v>
      </c>
      <c r="H148" s="123">
        <v>36050</v>
      </c>
      <c r="I148" s="124">
        <v>35875</v>
      </c>
      <c r="J148" s="124">
        <f t="shared" si="290"/>
        <v>36592.5</v>
      </c>
      <c r="K148" s="124">
        <f t="shared" si="291"/>
        <v>37324.35</v>
      </c>
      <c r="L148" s="124">
        <f t="shared" si="292"/>
        <v>38070.837</v>
      </c>
      <c r="M148" s="124">
        <f t="shared" si="293"/>
        <v>38832.25374</v>
      </c>
      <c r="N148" s="124">
        <f t="shared" si="294"/>
        <v>39608.898814799999</v>
      </c>
      <c r="O148" s="124">
        <f t="shared" si="295"/>
        <v>40401.076791095998</v>
      </c>
      <c r="P148" s="124">
        <f t="shared" si="296"/>
        <v>41209.09832691792</v>
      </c>
      <c r="Q148" s="124">
        <f t="shared" si="297"/>
        <v>42033.280293456279</v>
      </c>
      <c r="R148" s="124">
        <f t="shared" si="298"/>
        <v>42873.945899325408</v>
      </c>
      <c r="S148" s="124">
        <f t="shared" si="299"/>
        <v>43731.424817311919</v>
      </c>
      <c r="T148" s="124">
        <f t="shared" si="300"/>
        <v>44606.053313658158</v>
      </c>
      <c r="U148" s="124">
        <f t="shared" si="301"/>
        <v>45498.174379931319</v>
      </c>
      <c r="V148" s="124">
        <f t="shared" si="302"/>
        <v>46408.137867529949</v>
      </c>
      <c r="W148" s="124">
        <f t="shared" si="303"/>
        <v>47336.300624880547</v>
      </c>
      <c r="X148" s="124">
        <f t="shared" si="304"/>
        <v>48283.026637378156</v>
      </c>
      <c r="Y148" s="124">
        <f t="shared" si="305"/>
        <v>49248.687170125719</v>
      </c>
      <c r="Z148" s="124">
        <f t="shared" si="306"/>
        <v>50233.660913528234</v>
      </c>
      <c r="AA148" s="124">
        <f t="shared" si="307"/>
        <v>51238.334131798802</v>
      </c>
      <c r="AB148" s="124">
        <f t="shared" si="308"/>
        <v>52263.10081443478</v>
      </c>
      <c r="AC148" s="124">
        <f t="shared" si="309"/>
        <v>53308.362830723476</v>
      </c>
      <c r="AD148" s="124">
        <f t="shared" si="310"/>
        <v>54374.530087337946</v>
      </c>
      <c r="AE148" s="124">
        <f t="shared" si="311"/>
        <v>55462.020689084704</v>
      </c>
      <c r="AF148" s="124">
        <f t="shared" si="312"/>
        <v>56571.261102866396</v>
      </c>
      <c r="AG148" s="124">
        <f t="shared" si="313"/>
        <v>57702.686324923721</v>
      </c>
      <c r="AH148" s="124">
        <f t="shared" si="314"/>
        <v>58856.740051422195</v>
      </c>
      <c r="AI148" s="124">
        <f t="shared" si="315"/>
        <v>60033.874852450637</v>
      </c>
      <c r="AJ148" s="124">
        <f t="shared" si="316"/>
        <v>61234.552349499652</v>
      </c>
      <c r="AK148" s="124">
        <f t="shared" si="317"/>
        <v>62459.243396489648</v>
      </c>
      <c r="AL148" s="124">
        <f t="shared" si="318"/>
        <v>63708.428264419439</v>
      </c>
      <c r="AM148" s="124">
        <f t="shared" si="319"/>
        <v>64982.596829707829</v>
      </c>
      <c r="AN148" s="124">
        <f t="shared" si="320"/>
        <v>66282.248766301986</v>
      </c>
      <c r="AO148" s="124">
        <f t="shared" si="321"/>
        <v>67607.893741628024</v>
      </c>
      <c r="AP148" s="124">
        <f t="shared" si="322"/>
        <v>68960.05161646058</v>
      </c>
      <c r="AQ148" s="124">
        <f t="shared" si="323"/>
        <v>70339.252648789799</v>
      </c>
      <c r="AR148" s="124">
        <f t="shared" si="324"/>
        <v>71746.037701765599</v>
      </c>
      <c r="AS148" s="124">
        <f t="shared" si="325"/>
        <v>73180.958455800908</v>
      </c>
      <c r="AT148" s="124">
        <f t="shared" si="326"/>
        <v>74644.577624916928</v>
      </c>
      <c r="AU148" s="124">
        <f t="shared" si="327"/>
        <v>76137.469177415274</v>
      </c>
      <c r="AV148" s="124">
        <f t="shared" si="328"/>
        <v>77660.218560963578</v>
      </c>
      <c r="AW148" s="124">
        <f t="shared" si="329"/>
        <v>79213.422932182846</v>
      </c>
      <c r="AY148" s="71"/>
      <c r="AZ148" s="71"/>
      <c r="BA148" s="71"/>
      <c r="BB148" s="71"/>
    </row>
    <row r="149" spans="1:54" s="70" customFormat="1" ht="11.25" customHeight="1" x14ac:dyDescent="0.2">
      <c r="A149" s="126"/>
      <c r="B149" s="70" t="s">
        <v>288</v>
      </c>
      <c r="C149" s="70" t="s">
        <v>559</v>
      </c>
      <c r="D149" s="70" t="s">
        <v>562</v>
      </c>
      <c r="E149" s="482">
        <v>1</v>
      </c>
      <c r="G149" s="86" t="s">
        <v>429</v>
      </c>
      <c r="H149" s="123">
        <v>80340</v>
      </c>
      <c r="I149" s="124">
        <v>36951.25</v>
      </c>
      <c r="J149" s="124">
        <f t="shared" si="290"/>
        <v>37690.275000000001</v>
      </c>
      <c r="K149" s="124">
        <f t="shared" si="291"/>
        <v>38444.080500000004</v>
      </c>
      <c r="L149" s="124">
        <f t="shared" si="292"/>
        <v>39212.962110000008</v>
      </c>
      <c r="M149" s="124">
        <f t="shared" si="293"/>
        <v>39997.221352200009</v>
      </c>
      <c r="N149" s="124">
        <f t="shared" si="294"/>
        <v>40797.165779244009</v>
      </c>
      <c r="O149" s="124">
        <f t="shared" si="295"/>
        <v>41613.109094828891</v>
      </c>
      <c r="P149" s="124">
        <f t="shared" si="296"/>
        <v>42445.371276725469</v>
      </c>
      <c r="Q149" s="124">
        <f t="shared" si="297"/>
        <v>43294.27870225998</v>
      </c>
      <c r="R149" s="124">
        <f t="shared" si="298"/>
        <v>44160.164276305179</v>
      </c>
      <c r="S149" s="124">
        <f t="shared" si="299"/>
        <v>45043.367561831285</v>
      </c>
      <c r="T149" s="124">
        <f t="shared" si="300"/>
        <v>45944.234913067914</v>
      </c>
      <c r="U149" s="124">
        <f t="shared" si="301"/>
        <v>46863.119611329275</v>
      </c>
      <c r="V149" s="124">
        <f t="shared" si="302"/>
        <v>47800.38200355586</v>
      </c>
      <c r="W149" s="124">
        <f t="shared" si="303"/>
        <v>48756.389643626979</v>
      </c>
      <c r="X149" s="124">
        <f t="shared" si="304"/>
        <v>49731.517436499518</v>
      </c>
      <c r="Y149" s="124">
        <f t="shared" si="305"/>
        <v>50726.147785229507</v>
      </c>
      <c r="Z149" s="124">
        <f t="shared" si="306"/>
        <v>51740.670740934096</v>
      </c>
      <c r="AA149" s="124">
        <f t="shared" si="307"/>
        <v>52775.484155752776</v>
      </c>
      <c r="AB149" s="124">
        <f t="shared" si="308"/>
        <v>53830.993838867835</v>
      </c>
      <c r="AC149" s="124">
        <f t="shared" si="309"/>
        <v>54907.613715645195</v>
      </c>
      <c r="AD149" s="124">
        <f t="shared" si="310"/>
        <v>56005.765989958098</v>
      </c>
      <c r="AE149" s="124">
        <f t="shared" si="311"/>
        <v>57125.881309757264</v>
      </c>
      <c r="AF149" s="124">
        <f t="shared" si="312"/>
        <v>58268.398935952413</v>
      </c>
      <c r="AG149" s="124">
        <f t="shared" si="313"/>
        <v>59433.766914671462</v>
      </c>
      <c r="AH149" s="124">
        <f t="shared" si="314"/>
        <v>60622.442252964895</v>
      </c>
      <c r="AI149" s="124">
        <f t="shared" si="315"/>
        <v>61834.891098024193</v>
      </c>
      <c r="AJ149" s="124">
        <f t="shared" si="316"/>
        <v>63071.588919984679</v>
      </c>
      <c r="AK149" s="124">
        <f t="shared" si="317"/>
        <v>64333.020698384375</v>
      </c>
      <c r="AL149" s="124">
        <f t="shared" si="318"/>
        <v>65619.68111235206</v>
      </c>
      <c r="AM149" s="124">
        <f t="shared" si="319"/>
        <v>66932.074734599097</v>
      </c>
      <c r="AN149" s="124">
        <f t="shared" si="320"/>
        <v>68270.71622929108</v>
      </c>
      <c r="AO149" s="124">
        <f t="shared" si="321"/>
        <v>69636.130553876908</v>
      </c>
      <c r="AP149" s="124">
        <f t="shared" si="322"/>
        <v>71028.853164954446</v>
      </c>
      <c r="AQ149" s="124">
        <f t="shared" si="323"/>
        <v>72449.430228253535</v>
      </c>
      <c r="AR149" s="124">
        <f t="shared" si="324"/>
        <v>73898.418832818614</v>
      </c>
      <c r="AS149" s="124">
        <f t="shared" si="325"/>
        <v>75376.387209474982</v>
      </c>
      <c r="AT149" s="124">
        <f t="shared" si="326"/>
        <v>76883.914953664484</v>
      </c>
      <c r="AU149" s="124">
        <f t="shared" si="327"/>
        <v>78421.593252737774</v>
      </c>
      <c r="AV149" s="124">
        <f t="shared" si="328"/>
        <v>79990.025117792524</v>
      </c>
      <c r="AW149" s="124">
        <f t="shared" si="329"/>
        <v>81589.825620148375</v>
      </c>
      <c r="AY149" s="71"/>
      <c r="AZ149" s="71"/>
      <c r="BA149" s="71"/>
      <c r="BB149" s="71"/>
    </row>
    <row r="150" spans="1:54" s="70" customFormat="1" ht="11.25" customHeight="1" x14ac:dyDescent="0.2">
      <c r="A150" s="126"/>
      <c r="B150" s="70" t="s">
        <v>288</v>
      </c>
      <c r="C150" s="70" t="s">
        <v>563</v>
      </c>
      <c r="D150" s="70" t="s">
        <v>564</v>
      </c>
      <c r="E150" s="482">
        <v>1</v>
      </c>
      <c r="G150" s="86" t="s">
        <v>429</v>
      </c>
      <c r="H150" s="123">
        <v>43700.84</v>
      </c>
      <c r="I150" s="489">
        <v>82348.5</v>
      </c>
      <c r="J150" s="124">
        <f t="shared" si="290"/>
        <v>83995.47</v>
      </c>
      <c r="K150" s="124">
        <f t="shared" si="291"/>
        <v>85675.379400000005</v>
      </c>
      <c r="L150" s="124">
        <f t="shared" si="292"/>
        <v>87388.886988000013</v>
      </c>
      <c r="M150" s="124">
        <f t="shared" si="293"/>
        <v>89136.664727760013</v>
      </c>
      <c r="N150" s="124">
        <f t="shared" si="294"/>
        <v>90919.398022315218</v>
      </c>
      <c r="O150" s="124">
        <f t="shared" si="295"/>
        <v>92737.785982761518</v>
      </c>
      <c r="P150" s="124">
        <f t="shared" si="296"/>
        <v>94592.541702416755</v>
      </c>
      <c r="Q150" s="124">
        <f t="shared" si="297"/>
        <v>96484.392536465093</v>
      </c>
      <c r="R150" s="124">
        <f t="shared" si="298"/>
        <v>98414.080387194394</v>
      </c>
      <c r="S150" s="124">
        <f t="shared" si="299"/>
        <v>100382.36199493828</v>
      </c>
      <c r="T150" s="124">
        <f t="shared" si="300"/>
        <v>102390.00923483705</v>
      </c>
      <c r="U150" s="124">
        <f t="shared" si="301"/>
        <v>104437.80941953379</v>
      </c>
      <c r="V150" s="124">
        <f t="shared" si="302"/>
        <v>106526.56560792447</v>
      </c>
      <c r="W150" s="124">
        <f t="shared" si="303"/>
        <v>108657.09692008296</v>
      </c>
      <c r="X150" s="124">
        <f t="shared" si="304"/>
        <v>110830.23885848462</v>
      </c>
      <c r="Y150" s="124">
        <f t="shared" si="305"/>
        <v>113046.84363565431</v>
      </c>
      <c r="Z150" s="124">
        <f t="shared" si="306"/>
        <v>115307.7805083674</v>
      </c>
      <c r="AA150" s="124">
        <f t="shared" si="307"/>
        <v>117613.93611853475</v>
      </c>
      <c r="AB150" s="124">
        <f t="shared" si="308"/>
        <v>119966.21484090545</v>
      </c>
      <c r="AC150" s="124">
        <f t="shared" si="309"/>
        <v>122365.53913772356</v>
      </c>
      <c r="AD150" s="124">
        <f t="shared" si="310"/>
        <v>124812.84992047804</v>
      </c>
      <c r="AE150" s="124">
        <f t="shared" si="311"/>
        <v>127309.1069188876</v>
      </c>
      <c r="AF150" s="124">
        <f t="shared" si="312"/>
        <v>129855.28905726536</v>
      </c>
      <c r="AG150" s="124">
        <f t="shared" si="313"/>
        <v>132452.39483841066</v>
      </c>
      <c r="AH150" s="124">
        <f t="shared" si="314"/>
        <v>135101.44273517889</v>
      </c>
      <c r="AI150" s="124">
        <f t="shared" si="315"/>
        <v>137803.47158988248</v>
      </c>
      <c r="AJ150" s="124">
        <f t="shared" si="316"/>
        <v>140559.54102168014</v>
      </c>
      <c r="AK150" s="124">
        <f t="shared" si="317"/>
        <v>143370.73184211375</v>
      </c>
      <c r="AL150" s="124">
        <f t="shared" si="318"/>
        <v>146238.14647895601</v>
      </c>
      <c r="AM150" s="124">
        <f t="shared" si="319"/>
        <v>149162.90940853514</v>
      </c>
      <c r="AN150" s="124">
        <f t="shared" si="320"/>
        <v>152146.16759670584</v>
      </c>
      <c r="AO150" s="124">
        <f t="shared" si="321"/>
        <v>155189.09094863996</v>
      </c>
      <c r="AP150" s="124">
        <f t="shared" si="322"/>
        <v>158292.87276761277</v>
      </c>
      <c r="AQ150" s="124">
        <f t="shared" si="323"/>
        <v>161458.73022296504</v>
      </c>
      <c r="AR150" s="124">
        <f t="shared" si="324"/>
        <v>164687.90482742435</v>
      </c>
      <c r="AS150" s="124">
        <f t="shared" si="325"/>
        <v>167981.66292397285</v>
      </c>
      <c r="AT150" s="124">
        <f t="shared" si="326"/>
        <v>171341.29618245232</v>
      </c>
      <c r="AU150" s="124">
        <f t="shared" si="327"/>
        <v>174768.12210610136</v>
      </c>
      <c r="AV150" s="124">
        <f t="shared" si="328"/>
        <v>178263.48454822341</v>
      </c>
      <c r="AW150" s="124">
        <f t="shared" si="329"/>
        <v>181828.75423918787</v>
      </c>
      <c r="AY150" s="71"/>
      <c r="AZ150" s="71"/>
      <c r="BA150" s="71"/>
      <c r="BB150" s="71"/>
    </row>
    <row r="151" spans="1:54" s="70" customFormat="1" ht="11.25" customHeight="1" x14ac:dyDescent="0.2">
      <c r="A151" s="126"/>
      <c r="B151" s="70" t="s">
        <v>288</v>
      </c>
      <c r="C151" s="70" t="s">
        <v>559</v>
      </c>
      <c r="D151" s="70" t="s">
        <v>565</v>
      </c>
      <c r="E151" s="482">
        <v>1</v>
      </c>
      <c r="G151" s="86" t="s">
        <v>429</v>
      </c>
      <c r="H151" s="123">
        <v>35000</v>
      </c>
      <c r="I151" s="124">
        <v>35000</v>
      </c>
      <c r="J151" s="124">
        <f t="shared" si="290"/>
        <v>35700</v>
      </c>
      <c r="K151" s="124">
        <f t="shared" si="291"/>
        <v>36414</v>
      </c>
      <c r="L151" s="124">
        <f t="shared" si="292"/>
        <v>37142.28</v>
      </c>
      <c r="M151" s="124">
        <f t="shared" si="293"/>
        <v>37885.125599999999</v>
      </c>
      <c r="N151" s="124">
        <f t="shared" si="294"/>
        <v>38642.828112000003</v>
      </c>
      <c r="O151" s="124">
        <f t="shared" si="295"/>
        <v>39415.684674240001</v>
      </c>
      <c r="P151" s="124">
        <f t="shared" si="296"/>
        <v>40203.998367724802</v>
      </c>
      <c r="Q151" s="124">
        <f t="shared" si="297"/>
        <v>41008.078335079299</v>
      </c>
      <c r="R151" s="124">
        <f t="shared" si="298"/>
        <v>41828.239901780886</v>
      </c>
      <c r="S151" s="124">
        <f t="shared" si="299"/>
        <v>42664.804699816501</v>
      </c>
      <c r="T151" s="124">
        <f t="shared" si="300"/>
        <v>43518.100793812831</v>
      </c>
      <c r="U151" s="124">
        <f t="shared" si="301"/>
        <v>44388.462809689088</v>
      </c>
      <c r="V151" s="124">
        <f t="shared" si="302"/>
        <v>45276.232065882868</v>
      </c>
      <c r="W151" s="124">
        <f t="shared" si="303"/>
        <v>46181.756707200526</v>
      </c>
      <c r="X151" s="124">
        <f t="shared" si="304"/>
        <v>47105.391841344535</v>
      </c>
      <c r="Y151" s="124">
        <f t="shared" si="305"/>
        <v>48047.499678171429</v>
      </c>
      <c r="Z151" s="124">
        <f t="shared" si="306"/>
        <v>49008.449671734859</v>
      </c>
      <c r="AA151" s="124">
        <f t="shared" si="307"/>
        <v>49988.618665169561</v>
      </c>
      <c r="AB151" s="124">
        <f t="shared" si="308"/>
        <v>50988.391038472953</v>
      </c>
      <c r="AC151" s="124">
        <f t="shared" si="309"/>
        <v>52008.158859242416</v>
      </c>
      <c r="AD151" s="124">
        <f t="shared" si="310"/>
        <v>53048.322036427264</v>
      </c>
      <c r="AE151" s="124">
        <f t="shared" si="311"/>
        <v>54109.288477155809</v>
      </c>
      <c r="AF151" s="124">
        <f t="shared" si="312"/>
        <v>55191.474246698926</v>
      </c>
      <c r="AG151" s="124">
        <f t="shared" si="313"/>
        <v>56295.303731632906</v>
      </c>
      <c r="AH151" s="124">
        <f t="shared" si="314"/>
        <v>57421.209806265564</v>
      </c>
      <c r="AI151" s="124">
        <f t="shared" si="315"/>
        <v>58569.634002390878</v>
      </c>
      <c r="AJ151" s="124">
        <f t="shared" si="316"/>
        <v>59741.0266824387</v>
      </c>
      <c r="AK151" s="124">
        <f t="shared" si="317"/>
        <v>60935.847216087473</v>
      </c>
      <c r="AL151" s="124">
        <f t="shared" si="318"/>
        <v>62154.564160409223</v>
      </c>
      <c r="AM151" s="124">
        <f t="shared" si="319"/>
        <v>63397.655443617412</v>
      </c>
      <c r="AN151" s="124">
        <f t="shared" si="320"/>
        <v>64665.608552489764</v>
      </c>
      <c r="AO151" s="124">
        <f t="shared" si="321"/>
        <v>65958.920723539559</v>
      </c>
      <c r="AP151" s="124">
        <f t="shared" si="322"/>
        <v>67278.099138010351</v>
      </c>
      <c r="AQ151" s="124">
        <f t="shared" si="323"/>
        <v>68623.661120770557</v>
      </c>
      <c r="AR151" s="124">
        <f t="shared" si="324"/>
        <v>69996.134343185971</v>
      </c>
      <c r="AS151" s="124">
        <f t="shared" si="325"/>
        <v>71396.057030049691</v>
      </c>
      <c r="AT151" s="124">
        <f t="shared" si="326"/>
        <v>72823.978170650691</v>
      </c>
      <c r="AU151" s="124">
        <f t="shared" si="327"/>
        <v>74280.457734063704</v>
      </c>
      <c r="AV151" s="124">
        <f t="shared" si="328"/>
        <v>75766.066888744986</v>
      </c>
      <c r="AW151" s="124">
        <f t="shared" si="329"/>
        <v>77281.388226519892</v>
      </c>
      <c r="AY151" s="71"/>
      <c r="AZ151" s="71"/>
      <c r="BA151" s="71"/>
      <c r="BB151" s="71"/>
    </row>
    <row r="152" spans="1:54" s="70" customFormat="1" ht="11.25" customHeight="1" x14ac:dyDescent="0.2">
      <c r="A152" s="126"/>
      <c r="B152" s="70" t="s">
        <v>288</v>
      </c>
      <c r="C152" s="70" t="s">
        <v>559</v>
      </c>
      <c r="D152" s="70" t="s">
        <v>566</v>
      </c>
      <c r="E152" s="482">
        <v>1</v>
      </c>
      <c r="G152" s="86" t="s">
        <v>429</v>
      </c>
      <c r="H152" s="123">
        <v>35000</v>
      </c>
      <c r="I152" s="124">
        <v>35875</v>
      </c>
      <c r="J152" s="124">
        <f t="shared" si="290"/>
        <v>36592.5</v>
      </c>
      <c r="K152" s="124">
        <f t="shared" si="291"/>
        <v>37324.35</v>
      </c>
      <c r="L152" s="124">
        <f t="shared" si="292"/>
        <v>38070.837</v>
      </c>
      <c r="M152" s="124">
        <f t="shared" si="293"/>
        <v>38832.25374</v>
      </c>
      <c r="N152" s="124">
        <f t="shared" si="294"/>
        <v>39608.898814799999</v>
      </c>
      <c r="O152" s="124">
        <f t="shared" si="295"/>
        <v>40401.076791095998</v>
      </c>
      <c r="P152" s="124">
        <f t="shared" si="296"/>
        <v>41209.09832691792</v>
      </c>
      <c r="Q152" s="124">
        <f t="shared" si="297"/>
        <v>42033.280293456279</v>
      </c>
      <c r="R152" s="124">
        <f t="shared" si="298"/>
        <v>42873.945899325408</v>
      </c>
      <c r="S152" s="124">
        <f t="shared" si="299"/>
        <v>43731.424817311919</v>
      </c>
      <c r="T152" s="124">
        <f t="shared" si="300"/>
        <v>44606.053313658158</v>
      </c>
      <c r="U152" s="124">
        <f t="shared" si="301"/>
        <v>45498.174379931319</v>
      </c>
      <c r="V152" s="124">
        <f t="shared" si="302"/>
        <v>46408.137867529949</v>
      </c>
      <c r="W152" s="124">
        <f t="shared" si="303"/>
        <v>47336.300624880547</v>
      </c>
      <c r="X152" s="124">
        <f t="shared" si="304"/>
        <v>48283.026637378156</v>
      </c>
      <c r="Y152" s="124">
        <f t="shared" si="305"/>
        <v>49248.687170125719</v>
      </c>
      <c r="Z152" s="124">
        <f t="shared" si="306"/>
        <v>50233.660913528234</v>
      </c>
      <c r="AA152" s="124">
        <f t="shared" si="307"/>
        <v>51238.334131798802</v>
      </c>
      <c r="AB152" s="124">
        <f t="shared" si="308"/>
        <v>52263.10081443478</v>
      </c>
      <c r="AC152" s="124">
        <f t="shared" si="309"/>
        <v>53308.362830723476</v>
      </c>
      <c r="AD152" s="124">
        <f t="shared" si="310"/>
        <v>54374.530087337946</v>
      </c>
      <c r="AE152" s="124">
        <f t="shared" si="311"/>
        <v>55462.020689084704</v>
      </c>
      <c r="AF152" s="124">
        <f t="shared" si="312"/>
        <v>56571.261102866396</v>
      </c>
      <c r="AG152" s="124">
        <f t="shared" si="313"/>
        <v>57702.686324923721</v>
      </c>
      <c r="AH152" s="124">
        <f t="shared" si="314"/>
        <v>58856.740051422195</v>
      </c>
      <c r="AI152" s="124">
        <f t="shared" si="315"/>
        <v>60033.874852450637</v>
      </c>
      <c r="AJ152" s="124">
        <f t="shared" si="316"/>
        <v>61234.552349499652</v>
      </c>
      <c r="AK152" s="124">
        <f t="shared" si="317"/>
        <v>62459.243396489648</v>
      </c>
      <c r="AL152" s="124">
        <f t="shared" si="318"/>
        <v>63708.428264419439</v>
      </c>
      <c r="AM152" s="124">
        <f t="shared" si="319"/>
        <v>64982.596829707829</v>
      </c>
      <c r="AN152" s="124">
        <f t="shared" si="320"/>
        <v>66282.248766301986</v>
      </c>
      <c r="AO152" s="124">
        <f t="shared" si="321"/>
        <v>67607.893741628024</v>
      </c>
      <c r="AP152" s="124">
        <f t="shared" si="322"/>
        <v>68960.05161646058</v>
      </c>
      <c r="AQ152" s="124">
        <f t="shared" si="323"/>
        <v>70339.252648789799</v>
      </c>
      <c r="AR152" s="124">
        <f t="shared" si="324"/>
        <v>71746.037701765599</v>
      </c>
      <c r="AS152" s="124">
        <f t="shared" si="325"/>
        <v>73180.958455800908</v>
      </c>
      <c r="AT152" s="124">
        <f t="shared" si="326"/>
        <v>74644.577624916928</v>
      </c>
      <c r="AU152" s="124">
        <f t="shared" si="327"/>
        <v>76137.469177415274</v>
      </c>
      <c r="AV152" s="124">
        <f t="shared" si="328"/>
        <v>77660.218560963578</v>
      </c>
      <c r="AW152" s="124">
        <f t="shared" si="329"/>
        <v>79213.422932182846</v>
      </c>
      <c r="AY152" s="71"/>
      <c r="AZ152" s="71"/>
      <c r="BA152" s="71"/>
      <c r="BB152" s="71"/>
    </row>
    <row r="153" spans="1:54" s="70" customFormat="1" ht="11.25" customHeight="1" x14ac:dyDescent="0.2">
      <c r="A153" s="126"/>
      <c r="B153" s="70" t="s">
        <v>288</v>
      </c>
      <c r="C153" s="70" t="s">
        <v>559</v>
      </c>
      <c r="D153" s="70" t="s">
        <v>567</v>
      </c>
      <c r="E153" s="482">
        <v>1</v>
      </c>
      <c r="G153" s="86" t="s">
        <v>429</v>
      </c>
      <c r="H153" s="123">
        <v>70890</v>
      </c>
      <c r="I153" s="124">
        <v>35875</v>
      </c>
      <c r="J153" s="124">
        <f t="shared" ref="J153:J158" si="330">I153*INDEX(SalInfl,J$1)</f>
        <v>36592.5</v>
      </c>
      <c r="K153" s="124">
        <f t="shared" ref="K153:K158" si="331">J153*INDEX(SalInfl,K$1)</f>
        <v>37324.35</v>
      </c>
      <c r="L153" s="124">
        <f t="shared" ref="L153:L158" si="332">K153*INDEX(SalInfl,L$1)</f>
        <v>38070.837</v>
      </c>
      <c r="M153" s="124">
        <f t="shared" ref="M153:M158" si="333">L153*INDEX(SalInfl,M$1)</f>
        <v>38832.25374</v>
      </c>
      <c r="N153" s="124">
        <f t="shared" ref="N153:N158" si="334">M153*INDEX(SalInfl,N$1)</f>
        <v>39608.898814799999</v>
      </c>
      <c r="O153" s="124">
        <f t="shared" ref="O153:O158" si="335">N153*INDEX(SalInfl,O$1)</f>
        <v>40401.076791095998</v>
      </c>
      <c r="P153" s="124">
        <f t="shared" ref="P153:P158" si="336">O153*INDEX(SalInfl,P$1)</f>
        <v>41209.09832691792</v>
      </c>
      <c r="Q153" s="124">
        <f t="shared" ref="Q153:Q158" si="337">P153*INDEX(SalInfl,Q$1)</f>
        <v>42033.280293456279</v>
      </c>
      <c r="R153" s="124">
        <f t="shared" ref="R153:R158" si="338">Q153*INDEX(SalInfl,R$1)</f>
        <v>42873.945899325408</v>
      </c>
      <c r="S153" s="124">
        <f t="shared" ref="S153:S158" si="339">R153*INDEX(SalInfl,S$1)</f>
        <v>43731.424817311919</v>
      </c>
      <c r="T153" s="124">
        <f t="shared" ref="T153:T158" si="340">S153*INDEX(SalInfl,T$1)</f>
        <v>44606.053313658158</v>
      </c>
      <c r="U153" s="124">
        <f t="shared" ref="U153:U158" si="341">T153*INDEX(SalInfl,U$1)</f>
        <v>45498.174379931319</v>
      </c>
      <c r="V153" s="124">
        <f t="shared" ref="V153:V158" si="342">U153*INDEX(SalInfl,V$1)</f>
        <v>46408.137867529949</v>
      </c>
      <c r="W153" s="124">
        <f t="shared" ref="W153:W158" si="343">V153*INDEX(SalInfl,W$1)</f>
        <v>47336.300624880547</v>
      </c>
      <c r="X153" s="124">
        <f t="shared" ref="X153:X158" si="344">W153*INDEX(SalInfl,X$1)</f>
        <v>48283.026637378156</v>
      </c>
      <c r="Y153" s="124">
        <f t="shared" ref="Y153:Y158" si="345">X153*INDEX(SalInfl,Y$1)</f>
        <v>49248.687170125719</v>
      </c>
      <c r="Z153" s="124">
        <f t="shared" ref="Z153:Z158" si="346">Y153*INDEX(SalInfl,Z$1)</f>
        <v>50233.660913528234</v>
      </c>
      <c r="AA153" s="124">
        <f t="shared" ref="AA153:AA158" si="347">Z153*INDEX(SalInfl,AA$1)</f>
        <v>51238.334131798802</v>
      </c>
      <c r="AB153" s="124">
        <f t="shared" ref="AB153:AB158" si="348">AA153*INDEX(SalInfl,AB$1)</f>
        <v>52263.10081443478</v>
      </c>
      <c r="AC153" s="124">
        <f t="shared" ref="AC153:AC158" si="349">AB153*INDEX(SalInfl,AC$1)</f>
        <v>53308.362830723476</v>
      </c>
      <c r="AD153" s="124">
        <f t="shared" ref="AD153:AD158" si="350">AC153*INDEX(SalInfl,AD$1)</f>
        <v>54374.530087337946</v>
      </c>
      <c r="AE153" s="124">
        <f t="shared" ref="AE153:AE158" si="351">AD153*INDEX(SalInfl,AE$1)</f>
        <v>55462.020689084704</v>
      </c>
      <c r="AF153" s="124">
        <f t="shared" ref="AF153:AF158" si="352">AE153*INDEX(SalInfl,AF$1)</f>
        <v>56571.261102866396</v>
      </c>
      <c r="AG153" s="124">
        <f t="shared" ref="AG153:AG158" si="353">AF153*INDEX(SalInfl,AG$1)</f>
        <v>57702.686324923721</v>
      </c>
      <c r="AH153" s="124">
        <f t="shared" ref="AH153:AH158" si="354">AG153*INDEX(SalInfl,AH$1)</f>
        <v>58856.740051422195</v>
      </c>
      <c r="AI153" s="124">
        <f t="shared" ref="AI153:AI158" si="355">AH153*INDEX(SalInfl,AI$1)</f>
        <v>60033.874852450637</v>
      </c>
      <c r="AJ153" s="124">
        <f t="shared" ref="AJ153:AJ158" si="356">AI153*INDEX(SalInfl,AJ$1)</f>
        <v>61234.552349499652</v>
      </c>
      <c r="AK153" s="124">
        <f t="shared" ref="AK153:AK158" si="357">AJ153*INDEX(SalInfl,AK$1)</f>
        <v>62459.243396489648</v>
      </c>
      <c r="AL153" s="124">
        <f t="shared" ref="AL153:AL158" si="358">AK153*INDEX(SalInfl,AL$1)</f>
        <v>63708.428264419439</v>
      </c>
      <c r="AM153" s="124">
        <f t="shared" ref="AM153:AM158" si="359">AL153*INDEX(SalInfl,AM$1)</f>
        <v>64982.596829707829</v>
      </c>
      <c r="AN153" s="124">
        <f t="shared" ref="AN153:AN158" si="360">AM153*INDEX(SalInfl,AN$1)</f>
        <v>66282.248766301986</v>
      </c>
      <c r="AO153" s="124">
        <f t="shared" ref="AO153:AO158" si="361">AN153*INDEX(SalInfl,AO$1)</f>
        <v>67607.893741628024</v>
      </c>
      <c r="AP153" s="124">
        <f t="shared" ref="AP153:AP158" si="362">AO153*INDEX(SalInfl,AP$1)</f>
        <v>68960.05161646058</v>
      </c>
      <c r="AQ153" s="124">
        <f t="shared" ref="AQ153:AQ158" si="363">AP153*INDEX(SalInfl,AQ$1)</f>
        <v>70339.252648789799</v>
      </c>
      <c r="AR153" s="124">
        <f t="shared" ref="AR153:AR158" si="364">AQ153*INDEX(SalInfl,AR$1)</f>
        <v>71746.037701765599</v>
      </c>
      <c r="AS153" s="124">
        <f t="shared" ref="AS153:AS158" si="365">AR153*INDEX(SalInfl,AS$1)</f>
        <v>73180.958455800908</v>
      </c>
      <c r="AT153" s="124">
        <f t="shared" ref="AT153:AT158" si="366">AS153*INDEX(SalInfl,AT$1)</f>
        <v>74644.577624916928</v>
      </c>
      <c r="AU153" s="124">
        <f t="shared" ref="AU153:AU158" si="367">AT153*INDEX(SalInfl,AU$1)</f>
        <v>76137.469177415274</v>
      </c>
      <c r="AV153" s="124">
        <f t="shared" ref="AV153:AV158" si="368">AU153*INDEX(SalInfl,AV$1)</f>
        <v>77660.218560963578</v>
      </c>
      <c r="AW153" s="124">
        <f t="shared" ref="AW153:AW158" si="369">AV153*INDEX(SalInfl,AW$1)</f>
        <v>79213.422932182846</v>
      </c>
      <c r="AY153" s="71"/>
      <c r="AZ153" s="71"/>
      <c r="BA153" s="71"/>
      <c r="BB153" s="71"/>
    </row>
    <row r="154" spans="1:54" s="70" customFormat="1" ht="11.25" customHeight="1" x14ac:dyDescent="0.2">
      <c r="A154" s="126"/>
      <c r="B154" s="70" t="s">
        <v>288</v>
      </c>
      <c r="C154" s="70" t="s">
        <v>568</v>
      </c>
      <c r="D154" s="70" t="s">
        <v>569</v>
      </c>
      <c r="E154" s="482">
        <v>1</v>
      </c>
      <c r="G154" s="86" t="s">
        <v>433</v>
      </c>
      <c r="H154" s="123">
        <v>66950</v>
      </c>
      <c r="I154" s="124">
        <v>72662.25</v>
      </c>
      <c r="J154" s="124">
        <f t="shared" si="330"/>
        <v>74115.494999999995</v>
      </c>
      <c r="K154" s="124">
        <f t="shared" si="331"/>
        <v>75597.804900000003</v>
      </c>
      <c r="L154" s="124">
        <f t="shared" si="332"/>
        <v>77109.760997999998</v>
      </c>
      <c r="M154" s="124">
        <f t="shared" si="333"/>
        <v>78651.956217960003</v>
      </c>
      <c r="N154" s="124">
        <f t="shared" si="334"/>
        <v>80224.995342319206</v>
      </c>
      <c r="O154" s="124">
        <f t="shared" si="335"/>
        <v>81829.495249165586</v>
      </c>
      <c r="P154" s="124">
        <f t="shared" si="336"/>
        <v>83466.085154148896</v>
      </c>
      <c r="Q154" s="124">
        <f t="shared" si="337"/>
        <v>85135.406857231879</v>
      </c>
      <c r="R154" s="124">
        <f t="shared" si="338"/>
        <v>86838.114994376519</v>
      </c>
      <c r="S154" s="124">
        <f t="shared" si="339"/>
        <v>88574.87729426405</v>
      </c>
      <c r="T154" s="124">
        <f t="shared" si="340"/>
        <v>90346.374840149336</v>
      </c>
      <c r="U154" s="124">
        <f t="shared" si="341"/>
        <v>92153.302336952329</v>
      </c>
      <c r="V154" s="124">
        <f t="shared" si="342"/>
        <v>93996.368383691384</v>
      </c>
      <c r="W154" s="124">
        <f t="shared" si="343"/>
        <v>95876.295751365207</v>
      </c>
      <c r="X154" s="124">
        <f t="shared" si="344"/>
        <v>97793.821666392512</v>
      </c>
      <c r="Y154" s="124">
        <f t="shared" si="345"/>
        <v>99749.698099720365</v>
      </c>
      <c r="Z154" s="124">
        <f t="shared" si="346"/>
        <v>101744.69206171477</v>
      </c>
      <c r="AA154" s="124">
        <f t="shared" si="347"/>
        <v>103779.58590294907</v>
      </c>
      <c r="AB154" s="124">
        <f t="shared" si="348"/>
        <v>105855.17762100806</v>
      </c>
      <c r="AC154" s="124">
        <f t="shared" si="349"/>
        <v>107972.28117342821</v>
      </c>
      <c r="AD154" s="124">
        <f t="shared" si="350"/>
        <v>110131.72679689678</v>
      </c>
      <c r="AE154" s="124">
        <f t="shared" si="351"/>
        <v>112334.36133283471</v>
      </c>
      <c r="AF154" s="124">
        <f t="shared" si="352"/>
        <v>114581.04855949141</v>
      </c>
      <c r="AG154" s="124">
        <f t="shared" si="353"/>
        <v>116872.66953068123</v>
      </c>
      <c r="AH154" s="124">
        <f t="shared" si="354"/>
        <v>119210.12292129485</v>
      </c>
      <c r="AI154" s="124">
        <f t="shared" si="355"/>
        <v>121594.32537972076</v>
      </c>
      <c r="AJ154" s="124">
        <f t="shared" si="356"/>
        <v>124026.21188731518</v>
      </c>
      <c r="AK154" s="124">
        <f t="shared" si="357"/>
        <v>126506.73612506148</v>
      </c>
      <c r="AL154" s="124">
        <f t="shared" si="358"/>
        <v>129036.87084756271</v>
      </c>
      <c r="AM154" s="124">
        <f t="shared" si="359"/>
        <v>131617.60826451395</v>
      </c>
      <c r="AN154" s="124">
        <f t="shared" si="360"/>
        <v>134249.96042980422</v>
      </c>
      <c r="AO154" s="124">
        <f t="shared" si="361"/>
        <v>136934.95963840032</v>
      </c>
      <c r="AP154" s="124">
        <f t="shared" si="362"/>
        <v>139673.65883116834</v>
      </c>
      <c r="AQ154" s="124">
        <f t="shared" si="363"/>
        <v>142467.13200779172</v>
      </c>
      <c r="AR154" s="124">
        <f t="shared" si="364"/>
        <v>145316.47464794756</v>
      </c>
      <c r="AS154" s="124">
        <f t="shared" si="365"/>
        <v>148222.80414090652</v>
      </c>
      <c r="AT154" s="124">
        <f t="shared" si="366"/>
        <v>151187.26022372465</v>
      </c>
      <c r="AU154" s="124">
        <f t="shared" si="367"/>
        <v>154211.00542819913</v>
      </c>
      <c r="AV154" s="124">
        <f t="shared" si="368"/>
        <v>157295.22553676312</v>
      </c>
      <c r="AW154" s="124">
        <f t="shared" si="369"/>
        <v>160441.13004749839</v>
      </c>
      <c r="AY154" s="71"/>
      <c r="AZ154" s="71"/>
      <c r="BA154" s="71"/>
      <c r="BB154" s="71"/>
    </row>
    <row r="155" spans="1:54" s="70" customFormat="1" ht="11.25" customHeight="1" x14ac:dyDescent="0.2">
      <c r="A155" s="126"/>
      <c r="B155" s="70" t="s">
        <v>288</v>
      </c>
      <c r="C155" s="70" t="s">
        <v>570</v>
      </c>
      <c r="D155" s="70" t="s">
        <v>571</v>
      </c>
      <c r="E155" s="482">
        <v>1</v>
      </c>
      <c r="G155" s="86" t="s">
        <v>433</v>
      </c>
      <c r="H155" s="123">
        <v>65000</v>
      </c>
      <c r="I155" s="488">
        <f>68623.75+1000</f>
        <v>69623.75</v>
      </c>
      <c r="J155" s="124">
        <f t="shared" si="330"/>
        <v>71016.225000000006</v>
      </c>
      <c r="K155" s="124">
        <f t="shared" si="331"/>
        <v>72436.549500000008</v>
      </c>
      <c r="L155" s="124">
        <f t="shared" si="332"/>
        <v>73885.280490000005</v>
      </c>
      <c r="M155" s="124">
        <f t="shared" si="333"/>
        <v>75362.986099800008</v>
      </c>
      <c r="N155" s="124">
        <f t="shared" si="334"/>
        <v>76870.245821796008</v>
      </c>
      <c r="O155" s="124">
        <f t="shared" si="335"/>
        <v>78407.650738231925</v>
      </c>
      <c r="P155" s="124">
        <f t="shared" si="336"/>
        <v>79975.803752996566</v>
      </c>
      <c r="Q155" s="124">
        <f t="shared" si="337"/>
        <v>81575.319828056497</v>
      </c>
      <c r="R155" s="124">
        <f t="shared" si="338"/>
        <v>83206.826224617631</v>
      </c>
      <c r="S155" s="124">
        <f t="shared" si="339"/>
        <v>84870.962749109982</v>
      </c>
      <c r="T155" s="124">
        <f t="shared" si="340"/>
        <v>86568.382004092186</v>
      </c>
      <c r="U155" s="124">
        <f t="shared" si="341"/>
        <v>88299.749644174037</v>
      </c>
      <c r="V155" s="124">
        <f t="shared" si="342"/>
        <v>90065.74463705752</v>
      </c>
      <c r="W155" s="124">
        <f t="shared" si="343"/>
        <v>91867.059529798673</v>
      </c>
      <c r="X155" s="124">
        <f t="shared" si="344"/>
        <v>93704.400720394653</v>
      </c>
      <c r="Y155" s="124">
        <f t="shared" si="345"/>
        <v>95578.488734802551</v>
      </c>
      <c r="Z155" s="124">
        <f t="shared" si="346"/>
        <v>97490.058509498602</v>
      </c>
      <c r="AA155" s="124">
        <f t="shared" si="347"/>
        <v>99439.859679688569</v>
      </c>
      <c r="AB155" s="124">
        <f t="shared" si="348"/>
        <v>101428.65687328234</v>
      </c>
      <c r="AC155" s="124">
        <f t="shared" si="349"/>
        <v>103457.23001074798</v>
      </c>
      <c r="AD155" s="124">
        <f t="shared" si="350"/>
        <v>105526.37461096294</v>
      </c>
      <c r="AE155" s="124">
        <f t="shared" si="351"/>
        <v>107636.9021031822</v>
      </c>
      <c r="AF155" s="124">
        <f t="shared" si="352"/>
        <v>109789.64014524585</v>
      </c>
      <c r="AG155" s="124">
        <f t="shared" si="353"/>
        <v>111985.43294815077</v>
      </c>
      <c r="AH155" s="124">
        <f t="shared" si="354"/>
        <v>114225.14160711379</v>
      </c>
      <c r="AI155" s="124">
        <f t="shared" si="355"/>
        <v>116509.64443925607</v>
      </c>
      <c r="AJ155" s="124">
        <f t="shared" si="356"/>
        <v>118839.83732804119</v>
      </c>
      <c r="AK155" s="124">
        <f t="shared" si="357"/>
        <v>121216.63407460201</v>
      </c>
      <c r="AL155" s="124">
        <f t="shared" si="358"/>
        <v>123640.96675609406</v>
      </c>
      <c r="AM155" s="124">
        <f t="shared" si="359"/>
        <v>126113.78609121594</v>
      </c>
      <c r="AN155" s="124">
        <f t="shared" si="360"/>
        <v>128636.06181304026</v>
      </c>
      <c r="AO155" s="124">
        <f t="shared" si="361"/>
        <v>131208.78304930107</v>
      </c>
      <c r="AP155" s="124">
        <f t="shared" si="362"/>
        <v>133832.95871028709</v>
      </c>
      <c r="AQ155" s="124">
        <f t="shared" si="363"/>
        <v>136509.61788449282</v>
      </c>
      <c r="AR155" s="124">
        <f t="shared" si="364"/>
        <v>139239.81024218269</v>
      </c>
      <c r="AS155" s="124">
        <f t="shared" si="365"/>
        <v>142024.60644702634</v>
      </c>
      <c r="AT155" s="124">
        <f t="shared" si="366"/>
        <v>144865.09857596687</v>
      </c>
      <c r="AU155" s="124">
        <f t="shared" si="367"/>
        <v>147762.40054748621</v>
      </c>
      <c r="AV155" s="124">
        <f t="shared" si="368"/>
        <v>150717.64855843593</v>
      </c>
      <c r="AW155" s="124">
        <f t="shared" si="369"/>
        <v>153732.00152960466</v>
      </c>
      <c r="AY155" s="71"/>
      <c r="AZ155" s="71"/>
      <c r="BA155" s="71"/>
      <c r="BB155" s="71"/>
    </row>
    <row r="156" spans="1:54" s="70" customFormat="1" ht="11.25" customHeight="1" x14ac:dyDescent="0.2">
      <c r="A156" s="126"/>
      <c r="B156" s="70" t="s">
        <v>288</v>
      </c>
      <c r="C156" s="70" t="s">
        <v>570</v>
      </c>
      <c r="D156" s="70" t="s">
        <v>572</v>
      </c>
      <c r="E156" s="482">
        <v>1</v>
      </c>
      <c r="G156" s="86" t="s">
        <v>433</v>
      </c>
      <c r="H156" s="123">
        <v>63000</v>
      </c>
      <c r="I156" s="124">
        <v>66625</v>
      </c>
      <c r="J156" s="124">
        <f t="shared" si="330"/>
        <v>67957.5</v>
      </c>
      <c r="K156" s="124">
        <f t="shared" si="331"/>
        <v>69316.649999999994</v>
      </c>
      <c r="L156" s="124">
        <f t="shared" si="332"/>
        <v>70702.982999999993</v>
      </c>
      <c r="M156" s="124">
        <f t="shared" si="333"/>
        <v>72117.042659999992</v>
      </c>
      <c r="N156" s="124">
        <f t="shared" si="334"/>
        <v>73559.383513199995</v>
      </c>
      <c r="O156" s="124">
        <f t="shared" si="335"/>
        <v>75030.571183463995</v>
      </c>
      <c r="P156" s="124">
        <f t="shared" si="336"/>
        <v>76531.182607133276</v>
      </c>
      <c r="Q156" s="124">
        <f t="shared" si="337"/>
        <v>78061.806259275938</v>
      </c>
      <c r="R156" s="124">
        <f t="shared" si="338"/>
        <v>79623.042384461456</v>
      </c>
      <c r="S156" s="124">
        <f t="shared" si="339"/>
        <v>81215.503232150688</v>
      </c>
      <c r="T156" s="124">
        <f t="shared" si="340"/>
        <v>82839.813296793698</v>
      </c>
      <c r="U156" s="124">
        <f t="shared" si="341"/>
        <v>84496.609562729573</v>
      </c>
      <c r="V156" s="124">
        <f t="shared" si="342"/>
        <v>86186.541753984173</v>
      </c>
      <c r="W156" s="124">
        <f t="shared" si="343"/>
        <v>87910.272589063854</v>
      </c>
      <c r="X156" s="124">
        <f t="shared" si="344"/>
        <v>89668.478040845133</v>
      </c>
      <c r="Y156" s="124">
        <f t="shared" si="345"/>
        <v>91461.847601662041</v>
      </c>
      <c r="Z156" s="124">
        <f t="shared" si="346"/>
        <v>93291.084553695284</v>
      </c>
      <c r="AA156" s="124">
        <f t="shared" si="347"/>
        <v>95156.906244769198</v>
      </c>
      <c r="AB156" s="124">
        <f t="shared" si="348"/>
        <v>97060.044369664582</v>
      </c>
      <c r="AC156" s="124">
        <f t="shared" si="349"/>
        <v>99001.245257057875</v>
      </c>
      <c r="AD156" s="124">
        <f t="shared" si="350"/>
        <v>100981.27016219904</v>
      </c>
      <c r="AE156" s="124">
        <f t="shared" si="351"/>
        <v>103000.89556544302</v>
      </c>
      <c r="AF156" s="124">
        <f t="shared" si="352"/>
        <v>105060.91347675188</v>
      </c>
      <c r="AG156" s="124">
        <f t="shared" si="353"/>
        <v>107162.13174628692</v>
      </c>
      <c r="AH156" s="124">
        <f t="shared" si="354"/>
        <v>109305.37438121266</v>
      </c>
      <c r="AI156" s="124">
        <f t="shared" si="355"/>
        <v>111491.48186883691</v>
      </c>
      <c r="AJ156" s="124">
        <f t="shared" si="356"/>
        <v>113721.31150621365</v>
      </c>
      <c r="AK156" s="124">
        <f t="shared" si="357"/>
        <v>115995.73773633792</v>
      </c>
      <c r="AL156" s="124">
        <f t="shared" si="358"/>
        <v>118315.65249106468</v>
      </c>
      <c r="AM156" s="124">
        <f t="shared" si="359"/>
        <v>120681.96554088598</v>
      </c>
      <c r="AN156" s="124">
        <f t="shared" si="360"/>
        <v>123095.60485170371</v>
      </c>
      <c r="AO156" s="124">
        <f t="shared" si="361"/>
        <v>125557.51694873779</v>
      </c>
      <c r="AP156" s="124">
        <f t="shared" si="362"/>
        <v>128068.66728771254</v>
      </c>
      <c r="AQ156" s="124">
        <f t="shared" si="363"/>
        <v>130630.04063346679</v>
      </c>
      <c r="AR156" s="124">
        <f t="shared" si="364"/>
        <v>133242.64144613614</v>
      </c>
      <c r="AS156" s="124">
        <f t="shared" si="365"/>
        <v>135907.49427505888</v>
      </c>
      <c r="AT156" s="124">
        <f t="shared" si="366"/>
        <v>138625.64416056007</v>
      </c>
      <c r="AU156" s="124">
        <f t="shared" si="367"/>
        <v>141398.15704377127</v>
      </c>
      <c r="AV156" s="124">
        <f t="shared" si="368"/>
        <v>144226.12018464669</v>
      </c>
      <c r="AW156" s="124">
        <f t="shared" si="369"/>
        <v>147110.64258833963</v>
      </c>
      <c r="AY156" s="71"/>
      <c r="AZ156" s="71"/>
      <c r="BA156" s="71"/>
      <c r="BB156" s="71"/>
    </row>
    <row r="157" spans="1:54" s="70" customFormat="1" ht="11.25" customHeight="1" x14ac:dyDescent="0.2">
      <c r="A157" s="126"/>
      <c r="B157" s="70" t="s">
        <v>288</v>
      </c>
      <c r="C157" s="70" t="s">
        <v>539</v>
      </c>
      <c r="D157" s="70" t="s">
        <v>573</v>
      </c>
      <c r="E157" s="482">
        <v>1</v>
      </c>
      <c r="G157" s="86" t="s">
        <v>433</v>
      </c>
      <c r="H157" s="123"/>
      <c r="I157" s="124">
        <v>64574.999999999993</v>
      </c>
      <c r="J157" s="124">
        <f t="shared" ref="J157" si="370">I157*INDEX(SalInfl,J$1)</f>
        <v>65866.5</v>
      </c>
      <c r="K157" s="124">
        <f t="shared" ref="K157" si="371">J157*INDEX(SalInfl,K$1)</f>
        <v>67183.83</v>
      </c>
      <c r="L157" s="124">
        <f t="shared" ref="L157" si="372">K157*INDEX(SalInfl,L$1)</f>
        <v>68527.506600000008</v>
      </c>
      <c r="M157" s="124">
        <f t="shared" ref="M157" si="373">L157*INDEX(SalInfl,M$1)</f>
        <v>69898.056732000012</v>
      </c>
      <c r="N157" s="124">
        <f t="shared" ref="N157" si="374">M157*INDEX(SalInfl,N$1)</f>
        <v>71296.017866640017</v>
      </c>
      <c r="O157" s="124">
        <f t="shared" ref="O157" si="375">N157*INDEX(SalInfl,O$1)</f>
        <v>72721.938223972815</v>
      </c>
      <c r="P157" s="124">
        <f t="shared" ref="P157" si="376">O157*INDEX(SalInfl,P$1)</f>
        <v>74176.376988452277</v>
      </c>
      <c r="Q157" s="124">
        <f t="shared" ref="Q157" si="377">P157*INDEX(SalInfl,Q$1)</f>
        <v>75659.904528221319</v>
      </c>
      <c r="R157" s="124">
        <f t="shared" ref="R157" si="378">Q157*INDEX(SalInfl,R$1)</f>
        <v>77173.10261878575</v>
      </c>
      <c r="S157" s="124">
        <f t="shared" ref="S157" si="379">R157*INDEX(SalInfl,S$1)</f>
        <v>78716.564671161468</v>
      </c>
      <c r="T157" s="124">
        <f t="shared" ref="T157" si="380">S157*INDEX(SalInfl,T$1)</f>
        <v>80290.895964584692</v>
      </c>
      <c r="U157" s="124">
        <f t="shared" ref="U157" si="381">T157*INDEX(SalInfl,U$1)</f>
        <v>81896.713883876393</v>
      </c>
      <c r="V157" s="124">
        <f t="shared" ref="V157" si="382">U157*INDEX(SalInfl,V$1)</f>
        <v>83534.648161553923</v>
      </c>
      <c r="W157" s="124">
        <f t="shared" ref="W157" si="383">V157*INDEX(SalInfl,W$1)</f>
        <v>85205.341124785002</v>
      </c>
      <c r="X157" s="124">
        <f t="shared" ref="X157" si="384">W157*INDEX(SalInfl,X$1)</f>
        <v>86909.4479472807</v>
      </c>
      <c r="Y157" s="124">
        <f t="shared" ref="Y157" si="385">X157*INDEX(SalInfl,Y$1)</f>
        <v>88647.636906226311</v>
      </c>
      <c r="Z157" s="124">
        <f t="shared" ref="Z157" si="386">Y157*INDEX(SalInfl,Z$1)</f>
        <v>90420.589644350839</v>
      </c>
      <c r="AA157" s="124">
        <f t="shared" ref="AA157" si="387">Z157*INDEX(SalInfl,AA$1)</f>
        <v>92229.001437237865</v>
      </c>
      <c r="AB157" s="124">
        <f t="shared" ref="AB157" si="388">AA157*INDEX(SalInfl,AB$1)</f>
        <v>94073.581465982628</v>
      </c>
      <c r="AC157" s="124">
        <f t="shared" ref="AC157" si="389">AB157*INDEX(SalInfl,AC$1)</f>
        <v>95955.053095302283</v>
      </c>
      <c r="AD157" s="124">
        <f t="shared" ref="AD157" si="390">AC157*INDEX(SalInfl,AD$1)</f>
        <v>97874.154157208337</v>
      </c>
      <c r="AE157" s="124">
        <f t="shared" ref="AE157" si="391">AD157*INDEX(SalInfl,AE$1)</f>
        <v>99831.637240352502</v>
      </c>
      <c r="AF157" s="124">
        <f t="shared" ref="AF157" si="392">AE157*INDEX(SalInfl,AF$1)</f>
        <v>101828.26998515955</v>
      </c>
      <c r="AG157" s="124">
        <f t="shared" ref="AG157" si="393">AF157*INDEX(SalInfl,AG$1)</f>
        <v>103864.83538486274</v>
      </c>
      <c r="AH157" s="124">
        <f t="shared" ref="AH157" si="394">AG157*INDEX(SalInfl,AH$1)</f>
        <v>105942.13209256</v>
      </c>
      <c r="AI157" s="124">
        <f t="shared" ref="AI157" si="395">AH157*INDEX(SalInfl,AI$1)</f>
        <v>108060.9747344112</v>
      </c>
      <c r="AJ157" s="124">
        <f t="shared" ref="AJ157" si="396">AI157*INDEX(SalInfl,AJ$1)</f>
        <v>110222.19422909942</v>
      </c>
      <c r="AK157" s="124">
        <f t="shared" ref="AK157" si="397">AJ157*INDEX(SalInfl,AK$1)</f>
        <v>112426.63811368142</v>
      </c>
      <c r="AL157" s="124">
        <f t="shared" ref="AL157" si="398">AK157*INDEX(SalInfl,AL$1)</f>
        <v>114675.17087595505</v>
      </c>
      <c r="AM157" s="124">
        <f t="shared" ref="AM157" si="399">AL157*INDEX(SalInfl,AM$1)</f>
        <v>116968.67429347415</v>
      </c>
      <c r="AN157" s="124">
        <f t="shared" ref="AN157" si="400">AM157*INDEX(SalInfl,AN$1)</f>
        <v>119308.04777934363</v>
      </c>
      <c r="AO157" s="124">
        <f t="shared" ref="AO157" si="401">AN157*INDEX(SalInfl,AO$1)</f>
        <v>121694.20873493051</v>
      </c>
      <c r="AP157" s="124">
        <f t="shared" ref="AP157" si="402">AO157*INDEX(SalInfl,AP$1)</f>
        <v>124128.09290962912</v>
      </c>
      <c r="AQ157" s="124">
        <f t="shared" ref="AQ157" si="403">AP157*INDEX(SalInfl,AQ$1)</f>
        <v>126610.6547678217</v>
      </c>
      <c r="AR157" s="124">
        <f t="shared" ref="AR157" si="404">AQ157*INDEX(SalInfl,AR$1)</f>
        <v>129142.86786317814</v>
      </c>
      <c r="AS157" s="124">
        <f t="shared" ref="AS157" si="405">AR157*INDEX(SalInfl,AS$1)</f>
        <v>131725.7252204417</v>
      </c>
      <c r="AT157" s="124">
        <f t="shared" ref="AT157" si="406">AS157*INDEX(SalInfl,AT$1)</f>
        <v>134360.23972485054</v>
      </c>
      <c r="AU157" s="124">
        <f t="shared" ref="AU157" si="407">AT157*INDEX(SalInfl,AU$1)</f>
        <v>137047.44451934757</v>
      </c>
      <c r="AV157" s="124">
        <f t="shared" ref="AV157" si="408">AU157*INDEX(SalInfl,AV$1)</f>
        <v>139788.39340973453</v>
      </c>
      <c r="AW157" s="124">
        <f t="shared" ref="AW157" si="409">AV157*INDEX(SalInfl,AW$1)</f>
        <v>142584.16127792923</v>
      </c>
      <c r="AY157" s="71"/>
      <c r="AZ157" s="71"/>
      <c r="BA157" s="71"/>
      <c r="BB157" s="71"/>
    </row>
    <row r="158" spans="1:54" s="70" customFormat="1" ht="11.25" customHeight="1" x14ac:dyDescent="0.2">
      <c r="A158" s="126"/>
      <c r="B158" s="70" t="s">
        <v>288</v>
      </c>
      <c r="C158" s="70" t="s">
        <v>574</v>
      </c>
      <c r="D158" s="70" t="s">
        <v>575</v>
      </c>
      <c r="E158" s="482">
        <v>1</v>
      </c>
      <c r="G158" s="86" t="s">
        <v>433</v>
      </c>
      <c r="H158" s="123">
        <v>49440</v>
      </c>
      <c r="I158" s="124">
        <v>50675.999999999993</v>
      </c>
      <c r="J158" s="124">
        <f t="shared" si="330"/>
        <v>51689.52</v>
      </c>
      <c r="K158" s="124">
        <f t="shared" si="331"/>
        <v>52723.310399999995</v>
      </c>
      <c r="L158" s="124">
        <f t="shared" si="332"/>
        <v>53777.776607999993</v>
      </c>
      <c r="M158" s="124">
        <f t="shared" si="333"/>
        <v>54853.332140159997</v>
      </c>
      <c r="N158" s="124">
        <f t="shared" si="334"/>
        <v>55950.398782963195</v>
      </c>
      <c r="O158" s="124">
        <f t="shared" si="335"/>
        <v>57069.406758622463</v>
      </c>
      <c r="P158" s="124">
        <f t="shared" si="336"/>
        <v>58210.794893794911</v>
      </c>
      <c r="Q158" s="124">
        <f t="shared" si="337"/>
        <v>59375.010791670808</v>
      </c>
      <c r="R158" s="124">
        <f t="shared" si="338"/>
        <v>60562.511007504225</v>
      </c>
      <c r="S158" s="124">
        <f t="shared" si="339"/>
        <v>61773.761227654308</v>
      </c>
      <c r="T158" s="124">
        <f t="shared" si="340"/>
        <v>63009.236452207399</v>
      </c>
      <c r="U158" s="124">
        <f t="shared" si="341"/>
        <v>64269.42118125155</v>
      </c>
      <c r="V158" s="124">
        <f t="shared" si="342"/>
        <v>65554.809604876587</v>
      </c>
      <c r="W158" s="124">
        <f t="shared" si="343"/>
        <v>66865.905796974126</v>
      </c>
      <c r="X158" s="124">
        <f t="shared" si="344"/>
        <v>68203.223912913614</v>
      </c>
      <c r="Y158" s="124">
        <f t="shared" si="345"/>
        <v>69567.288391171882</v>
      </c>
      <c r="Z158" s="124">
        <f t="shared" si="346"/>
        <v>70958.634158995323</v>
      </c>
      <c r="AA158" s="124">
        <f t="shared" si="347"/>
        <v>72377.806842175225</v>
      </c>
      <c r="AB158" s="124">
        <f t="shared" si="348"/>
        <v>73825.362979018726</v>
      </c>
      <c r="AC158" s="124">
        <f t="shared" si="349"/>
        <v>75301.870238599106</v>
      </c>
      <c r="AD158" s="124">
        <f t="shared" si="350"/>
        <v>76807.907643371087</v>
      </c>
      <c r="AE158" s="124">
        <f t="shared" si="351"/>
        <v>78344.065796238516</v>
      </c>
      <c r="AF158" s="124">
        <f t="shared" si="352"/>
        <v>79910.947112163281</v>
      </c>
      <c r="AG158" s="124">
        <f t="shared" si="353"/>
        <v>81509.166054406553</v>
      </c>
      <c r="AH158" s="124">
        <f t="shared" si="354"/>
        <v>83139.349375494683</v>
      </c>
      <c r="AI158" s="124">
        <f t="shared" si="355"/>
        <v>84802.136363004582</v>
      </c>
      <c r="AJ158" s="124">
        <f t="shared" si="356"/>
        <v>86498.179090264675</v>
      </c>
      <c r="AK158" s="124">
        <f t="shared" si="357"/>
        <v>88228.142672069967</v>
      </c>
      <c r="AL158" s="124">
        <f t="shared" si="358"/>
        <v>89992.705525511366</v>
      </c>
      <c r="AM158" s="124">
        <f t="shared" si="359"/>
        <v>91792.5596360216</v>
      </c>
      <c r="AN158" s="124">
        <f t="shared" si="360"/>
        <v>93628.410828742039</v>
      </c>
      <c r="AO158" s="124">
        <f t="shared" si="361"/>
        <v>95500.979045316883</v>
      </c>
      <c r="AP158" s="124">
        <f t="shared" si="362"/>
        <v>97410.998626223227</v>
      </c>
      <c r="AQ158" s="124">
        <f t="shared" si="363"/>
        <v>99359.218598747699</v>
      </c>
      <c r="AR158" s="124">
        <f t="shared" si="364"/>
        <v>101346.40297072266</v>
      </c>
      <c r="AS158" s="124">
        <f t="shared" si="365"/>
        <v>103373.33103013711</v>
      </c>
      <c r="AT158" s="124">
        <f t="shared" si="366"/>
        <v>105440.79765073986</v>
      </c>
      <c r="AU158" s="124">
        <f t="shared" si="367"/>
        <v>107549.61360375465</v>
      </c>
      <c r="AV158" s="124">
        <f t="shared" si="368"/>
        <v>109700.60587582974</v>
      </c>
      <c r="AW158" s="124">
        <f t="shared" si="369"/>
        <v>111894.61799334634</v>
      </c>
      <c r="AY158" s="71"/>
      <c r="AZ158" s="71"/>
      <c r="BA158" s="71"/>
      <c r="BB158" s="71"/>
    </row>
    <row r="159" spans="1:54" s="70" customFormat="1" ht="11.25" customHeight="1" x14ac:dyDescent="0.2">
      <c r="A159" s="126"/>
      <c r="B159" s="70" t="s">
        <v>288</v>
      </c>
      <c r="C159" s="70" t="s">
        <v>539</v>
      </c>
      <c r="D159" s="70" t="s">
        <v>576</v>
      </c>
      <c r="E159" s="482">
        <v>1</v>
      </c>
      <c r="G159" s="86" t="s">
        <v>433</v>
      </c>
      <c r="H159" s="123"/>
      <c r="I159" s="124">
        <v>51250</v>
      </c>
      <c r="J159" s="124">
        <f t="shared" ref="J159" si="410">I159*INDEX(SalInfl,J$1)</f>
        <v>52275</v>
      </c>
      <c r="K159" s="124">
        <f t="shared" ref="K159" si="411">J159*INDEX(SalInfl,K$1)</f>
        <v>53320.5</v>
      </c>
      <c r="L159" s="124">
        <f t="shared" ref="L159" si="412">K159*INDEX(SalInfl,L$1)</f>
        <v>54386.91</v>
      </c>
      <c r="M159" s="124">
        <f t="shared" ref="M159" si="413">L159*INDEX(SalInfl,M$1)</f>
        <v>55474.648200000003</v>
      </c>
      <c r="N159" s="124">
        <f t="shared" ref="N159" si="414">M159*INDEX(SalInfl,N$1)</f>
        <v>56584.141164000008</v>
      </c>
      <c r="O159" s="124">
        <f t="shared" ref="O159" si="415">N159*INDEX(SalInfl,O$1)</f>
        <v>57715.823987280011</v>
      </c>
      <c r="P159" s="124">
        <f t="shared" ref="P159" si="416">O159*INDEX(SalInfl,P$1)</f>
        <v>58870.140467025616</v>
      </c>
      <c r="Q159" s="124">
        <f t="shared" ref="Q159" si="417">P159*INDEX(SalInfl,Q$1)</f>
        <v>60047.54327636613</v>
      </c>
      <c r="R159" s="124">
        <f t="shared" ref="R159" si="418">Q159*INDEX(SalInfl,R$1)</f>
        <v>61248.494141893454</v>
      </c>
      <c r="S159" s="124">
        <f t="shared" ref="S159" si="419">R159*INDEX(SalInfl,S$1)</f>
        <v>62473.464024731322</v>
      </c>
      <c r="T159" s="124">
        <f t="shared" ref="T159" si="420">S159*INDEX(SalInfl,T$1)</f>
        <v>63722.933305225946</v>
      </c>
      <c r="U159" s="124">
        <f t="shared" ref="U159" si="421">T159*INDEX(SalInfl,U$1)</f>
        <v>64997.391971330464</v>
      </c>
      <c r="V159" s="124">
        <f t="shared" ref="V159" si="422">U159*INDEX(SalInfl,V$1)</f>
        <v>66297.339810757068</v>
      </c>
      <c r="W159" s="124">
        <f t="shared" ref="W159" si="423">V159*INDEX(SalInfl,W$1)</f>
        <v>67623.286606972208</v>
      </c>
      <c r="X159" s="124">
        <f t="shared" ref="X159" si="424">W159*INDEX(SalInfl,X$1)</f>
        <v>68975.752339111656</v>
      </c>
      <c r="Y159" s="124">
        <f t="shared" ref="Y159" si="425">X159*INDEX(SalInfl,Y$1)</f>
        <v>70355.267385893894</v>
      </c>
      <c r="Z159" s="124">
        <f t="shared" ref="Z159" si="426">Y159*INDEX(SalInfl,Z$1)</f>
        <v>71762.372733611774</v>
      </c>
      <c r="AA159" s="124">
        <f t="shared" ref="AA159" si="427">Z159*INDEX(SalInfl,AA$1)</f>
        <v>73197.620188284011</v>
      </c>
      <c r="AB159" s="124">
        <f t="shared" ref="AB159" si="428">AA159*INDEX(SalInfl,AB$1)</f>
        <v>74661.572592049692</v>
      </c>
      <c r="AC159" s="124">
        <f t="shared" ref="AC159" si="429">AB159*INDEX(SalInfl,AC$1)</f>
        <v>76154.80404389069</v>
      </c>
      <c r="AD159" s="124">
        <f t="shared" ref="AD159" si="430">AC159*INDEX(SalInfl,AD$1)</f>
        <v>77677.900124768508</v>
      </c>
      <c r="AE159" s="124">
        <f t="shared" ref="AE159" si="431">AD159*INDEX(SalInfl,AE$1)</f>
        <v>79231.458127263875</v>
      </c>
      <c r="AF159" s="124">
        <f t="shared" ref="AF159" si="432">AE159*INDEX(SalInfl,AF$1)</f>
        <v>80816.087289809147</v>
      </c>
      <c r="AG159" s="124">
        <f t="shared" ref="AG159" si="433">AF159*INDEX(SalInfl,AG$1)</f>
        <v>82432.409035605335</v>
      </c>
      <c r="AH159" s="124">
        <f t="shared" ref="AH159" si="434">AG159*INDEX(SalInfl,AH$1)</f>
        <v>84081.057216317437</v>
      </c>
      <c r="AI159" s="124">
        <f t="shared" ref="AI159" si="435">AH159*INDEX(SalInfl,AI$1)</f>
        <v>85762.678360643782</v>
      </c>
      <c r="AJ159" s="124">
        <f t="shared" ref="AJ159" si="436">AI159*INDEX(SalInfl,AJ$1)</f>
        <v>87477.931927856655</v>
      </c>
      <c r="AK159" s="124">
        <f t="shared" ref="AK159" si="437">AJ159*INDEX(SalInfl,AK$1)</f>
        <v>89227.490566413791</v>
      </c>
      <c r="AL159" s="124">
        <f t="shared" ref="AL159" si="438">AK159*INDEX(SalInfl,AL$1)</f>
        <v>91012.040377742072</v>
      </c>
      <c r="AM159" s="124">
        <f t="shared" ref="AM159" si="439">AL159*INDEX(SalInfl,AM$1)</f>
        <v>92832.281185296917</v>
      </c>
      <c r="AN159" s="124">
        <f t="shared" ref="AN159" si="440">AM159*INDEX(SalInfl,AN$1)</f>
        <v>94688.926809002864</v>
      </c>
      <c r="AO159" s="124">
        <f t="shared" ref="AO159" si="441">AN159*INDEX(SalInfl,AO$1)</f>
        <v>96582.705345182927</v>
      </c>
      <c r="AP159" s="124">
        <f t="shared" ref="AP159" si="442">AO159*INDEX(SalInfl,AP$1)</f>
        <v>98514.359452086588</v>
      </c>
      <c r="AQ159" s="124">
        <f t="shared" ref="AQ159" si="443">AP159*INDEX(SalInfl,AQ$1)</f>
        <v>100484.64664112832</v>
      </c>
      <c r="AR159" s="124">
        <f t="shared" ref="AR159" si="444">AQ159*INDEX(SalInfl,AR$1)</f>
        <v>102494.33957395089</v>
      </c>
      <c r="AS159" s="124">
        <f t="shared" ref="AS159" si="445">AR159*INDEX(SalInfl,AS$1)</f>
        <v>104544.2263654299</v>
      </c>
      <c r="AT159" s="124">
        <f t="shared" ref="AT159" si="446">AS159*INDEX(SalInfl,AT$1)</f>
        <v>106635.11089273851</v>
      </c>
      <c r="AU159" s="124">
        <f t="shared" ref="AU159" si="447">AT159*INDEX(SalInfl,AU$1)</f>
        <v>108767.81311059328</v>
      </c>
      <c r="AV159" s="124">
        <f t="shared" ref="AV159" si="448">AU159*INDEX(SalInfl,AV$1)</f>
        <v>110943.16937280515</v>
      </c>
      <c r="AW159" s="124">
        <f t="shared" ref="AW159" si="449">AV159*INDEX(SalInfl,AW$1)</f>
        <v>113162.03276026125</v>
      </c>
      <c r="AY159" s="71"/>
      <c r="AZ159" s="71"/>
      <c r="BA159" s="71"/>
      <c r="BB159" s="71"/>
    </row>
    <row r="160" spans="1:54" s="70" customFormat="1" ht="11.25" customHeight="1" x14ac:dyDescent="0.2">
      <c r="A160" s="126"/>
      <c r="B160" s="70" t="s">
        <v>288</v>
      </c>
      <c r="C160" s="70" t="s">
        <v>577</v>
      </c>
      <c r="D160" s="70" t="s">
        <v>578</v>
      </c>
      <c r="E160" s="482">
        <v>1</v>
      </c>
      <c r="G160" s="86" t="s">
        <v>432</v>
      </c>
      <c r="H160" s="123">
        <v>68000</v>
      </c>
      <c r="I160" s="124">
        <v>69700</v>
      </c>
      <c r="J160" s="124">
        <f t="shared" ref="J160:J170" si="450">I160*INDEX(SalInfl,J$1)</f>
        <v>71094</v>
      </c>
      <c r="K160" s="124">
        <f t="shared" ref="K160:K170" si="451">J160*INDEX(SalInfl,K$1)</f>
        <v>72515.88</v>
      </c>
      <c r="L160" s="124">
        <f t="shared" ref="L160:L170" si="452">K160*INDEX(SalInfl,L$1)</f>
        <v>73966.1976</v>
      </c>
      <c r="M160" s="124">
        <f t="shared" ref="M160:M170" si="453">L160*INDEX(SalInfl,M$1)</f>
        <v>75445.521552000006</v>
      </c>
      <c r="N160" s="124">
        <f t="shared" ref="N160:N170" si="454">M160*INDEX(SalInfl,N$1)</f>
        <v>76954.431983040005</v>
      </c>
      <c r="O160" s="124">
        <f t="shared" ref="O160:O170" si="455">N160*INDEX(SalInfl,O$1)</f>
        <v>78493.520622700802</v>
      </c>
      <c r="P160" s="124">
        <f t="shared" ref="P160:P170" si="456">O160*INDEX(SalInfl,P$1)</f>
        <v>80063.391035154826</v>
      </c>
      <c r="Q160" s="124">
        <f t="shared" ref="Q160:Q170" si="457">P160*INDEX(SalInfl,Q$1)</f>
        <v>81664.658855857924</v>
      </c>
      <c r="R160" s="124">
        <f t="shared" ref="R160:R170" si="458">Q160*INDEX(SalInfl,R$1)</f>
        <v>83297.952032975081</v>
      </c>
      <c r="S160" s="124">
        <f t="shared" ref="S160:S170" si="459">R160*INDEX(SalInfl,S$1)</f>
        <v>84963.91107363459</v>
      </c>
      <c r="T160" s="124">
        <f t="shared" ref="T160:T170" si="460">S160*INDEX(SalInfl,T$1)</f>
        <v>86663.18929510728</v>
      </c>
      <c r="U160" s="124">
        <f t="shared" ref="U160:U170" si="461">T160*INDEX(SalInfl,U$1)</f>
        <v>88396.453081009429</v>
      </c>
      <c r="V160" s="124">
        <f t="shared" ref="V160:V170" si="462">U160*INDEX(SalInfl,V$1)</f>
        <v>90164.38214262962</v>
      </c>
      <c r="W160" s="124">
        <f t="shared" ref="W160:W170" si="463">V160*INDEX(SalInfl,W$1)</f>
        <v>91967.669785482212</v>
      </c>
      <c r="X160" s="124">
        <f t="shared" ref="X160:X170" si="464">W160*INDEX(SalInfl,X$1)</f>
        <v>93807.023181191864</v>
      </c>
      <c r="Y160" s="124">
        <f t="shared" ref="Y160:Y170" si="465">X160*INDEX(SalInfl,Y$1)</f>
        <v>95683.163644815708</v>
      </c>
      <c r="Z160" s="124">
        <f t="shared" ref="Z160:Z170" si="466">Y160*INDEX(SalInfl,Z$1)</f>
        <v>97596.826917712024</v>
      </c>
      <c r="AA160" s="124">
        <f t="shared" ref="AA160:AA170" si="467">Z160*INDEX(SalInfl,AA$1)</f>
        <v>99548.76345606627</v>
      </c>
      <c r="AB160" s="124">
        <f t="shared" ref="AB160:AB170" si="468">AA160*INDEX(SalInfl,AB$1)</f>
        <v>101539.73872518759</v>
      </c>
      <c r="AC160" s="124">
        <f t="shared" ref="AC160:AC170" si="469">AB160*INDEX(SalInfl,AC$1)</f>
        <v>103570.53349969134</v>
      </c>
      <c r="AD160" s="124">
        <f t="shared" ref="AD160:AD170" si="470">AC160*INDEX(SalInfl,AD$1)</f>
        <v>105641.94416968517</v>
      </c>
      <c r="AE160" s="124">
        <f t="shared" ref="AE160:AE170" si="471">AD160*INDEX(SalInfl,AE$1)</f>
        <v>107754.78305307888</v>
      </c>
      <c r="AF160" s="124">
        <f t="shared" ref="AF160:AF170" si="472">AE160*INDEX(SalInfl,AF$1)</f>
        <v>109909.87871414046</v>
      </c>
      <c r="AG160" s="124">
        <f t="shared" ref="AG160:AG170" si="473">AF160*INDEX(SalInfl,AG$1)</f>
        <v>112108.07628842327</v>
      </c>
      <c r="AH160" s="124">
        <f t="shared" ref="AH160:AH170" si="474">AG160*INDEX(SalInfl,AH$1)</f>
        <v>114350.23781419173</v>
      </c>
      <c r="AI160" s="124">
        <f t="shared" ref="AI160:AI170" si="475">AH160*INDEX(SalInfl,AI$1)</f>
        <v>116637.24257047556</v>
      </c>
      <c r="AJ160" s="124">
        <f t="shared" ref="AJ160:AJ170" si="476">AI160*INDEX(SalInfl,AJ$1)</f>
        <v>118969.98742188507</v>
      </c>
      <c r="AK160" s="124">
        <f t="shared" ref="AK160:AK170" si="477">AJ160*INDEX(SalInfl,AK$1)</f>
        <v>121349.38717032278</v>
      </c>
      <c r="AL160" s="124">
        <f t="shared" ref="AL160:AL170" si="478">AK160*INDEX(SalInfl,AL$1)</f>
        <v>123776.37491372923</v>
      </c>
      <c r="AM160" s="124">
        <f t="shared" ref="AM160:AM170" si="479">AL160*INDEX(SalInfl,AM$1)</f>
        <v>126251.90241200382</v>
      </c>
      <c r="AN160" s="124">
        <f t="shared" ref="AN160:AN170" si="480">AM160*INDEX(SalInfl,AN$1)</f>
        <v>128776.9404602439</v>
      </c>
      <c r="AO160" s="124">
        <f t="shared" ref="AO160:AO170" si="481">AN160*INDEX(SalInfl,AO$1)</f>
        <v>131352.47926944878</v>
      </c>
      <c r="AP160" s="124">
        <f t="shared" ref="AP160:AP170" si="482">AO160*INDEX(SalInfl,AP$1)</f>
        <v>133979.52885483776</v>
      </c>
      <c r="AQ160" s="124">
        <f t="shared" ref="AQ160:AQ170" si="483">AP160*INDEX(SalInfl,AQ$1)</f>
        <v>136659.11943193452</v>
      </c>
      <c r="AR160" s="124">
        <f t="shared" ref="AR160:AR170" si="484">AQ160*INDEX(SalInfl,AR$1)</f>
        <v>139392.30182057322</v>
      </c>
      <c r="AS160" s="124">
        <f t="shared" ref="AS160:AS170" si="485">AR160*INDEX(SalInfl,AS$1)</f>
        <v>142180.14785698469</v>
      </c>
      <c r="AT160" s="124">
        <f t="shared" ref="AT160:AT170" si="486">AS160*INDEX(SalInfl,AT$1)</f>
        <v>145023.75081412439</v>
      </c>
      <c r="AU160" s="124">
        <f t="shared" ref="AU160:AU170" si="487">AT160*INDEX(SalInfl,AU$1)</f>
        <v>147924.22583040688</v>
      </c>
      <c r="AV160" s="124">
        <f t="shared" ref="AV160:AV170" si="488">AU160*INDEX(SalInfl,AV$1)</f>
        <v>150882.71034701503</v>
      </c>
      <c r="AW160" s="124">
        <f t="shared" ref="AW160:AW170" si="489">AV160*INDEX(SalInfl,AW$1)</f>
        <v>153900.36455395533</v>
      </c>
      <c r="AY160" s="71"/>
      <c r="AZ160" s="71"/>
      <c r="BA160" s="71"/>
      <c r="BB160" s="71"/>
    </row>
    <row r="161" spans="1:347" s="70" customFormat="1" ht="11.25" customHeight="1" x14ac:dyDescent="0.2">
      <c r="A161" s="126"/>
      <c r="B161" s="70" t="s">
        <v>288</v>
      </c>
      <c r="C161" s="70" t="s">
        <v>579</v>
      </c>
      <c r="D161" s="70" t="s">
        <v>580</v>
      </c>
      <c r="E161" s="482">
        <v>1</v>
      </c>
      <c r="G161" s="86" t="s">
        <v>432</v>
      </c>
      <c r="H161" s="123">
        <v>51500</v>
      </c>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Y161" s="71"/>
      <c r="AZ161" s="71"/>
      <c r="BA161" s="71"/>
      <c r="BB161" s="71"/>
    </row>
    <row r="162" spans="1:347" s="70" customFormat="1" ht="11.25" customHeight="1" x14ac:dyDescent="0.2">
      <c r="A162" s="126"/>
      <c r="B162" s="70" t="s">
        <v>288</v>
      </c>
      <c r="C162" s="70" t="s">
        <v>581</v>
      </c>
      <c r="D162" s="70" t="s">
        <v>582</v>
      </c>
      <c r="E162" s="482">
        <v>1</v>
      </c>
      <c r="G162" s="86" t="s">
        <v>432</v>
      </c>
      <c r="H162" s="123">
        <v>81370</v>
      </c>
      <c r="I162" s="124">
        <v>83404.25</v>
      </c>
      <c r="J162" s="124">
        <f t="shared" si="450"/>
        <v>85072.335000000006</v>
      </c>
      <c r="K162" s="124">
        <f t="shared" si="451"/>
        <v>86773.781700000007</v>
      </c>
      <c r="L162" s="124">
        <f t="shared" si="452"/>
        <v>88509.257334000009</v>
      </c>
      <c r="M162" s="124">
        <f t="shared" si="453"/>
        <v>90279.442480680009</v>
      </c>
      <c r="N162" s="124">
        <f t="shared" si="454"/>
        <v>92085.031330293612</v>
      </c>
      <c r="O162" s="124">
        <f t="shared" si="455"/>
        <v>93926.731956899486</v>
      </c>
      <c r="P162" s="124">
        <f t="shared" si="456"/>
        <v>95805.266596037472</v>
      </c>
      <c r="Q162" s="124">
        <f t="shared" si="457"/>
        <v>97721.371927958229</v>
      </c>
      <c r="R162" s="124">
        <f t="shared" si="458"/>
        <v>99675.7993665174</v>
      </c>
      <c r="S162" s="124">
        <f t="shared" si="459"/>
        <v>101669.31535384775</v>
      </c>
      <c r="T162" s="124">
        <f t="shared" si="460"/>
        <v>103702.70166092471</v>
      </c>
      <c r="U162" s="124">
        <f t="shared" si="461"/>
        <v>105776.7556941432</v>
      </c>
      <c r="V162" s="124">
        <f t="shared" si="462"/>
        <v>107892.29080802607</v>
      </c>
      <c r="W162" s="124">
        <f t="shared" si="463"/>
        <v>110050.13662418659</v>
      </c>
      <c r="X162" s="124">
        <f t="shared" si="464"/>
        <v>112251.13935667032</v>
      </c>
      <c r="Y162" s="124">
        <f t="shared" si="465"/>
        <v>114496.16214380373</v>
      </c>
      <c r="Z162" s="124">
        <f t="shared" si="466"/>
        <v>116786.0853866798</v>
      </c>
      <c r="AA162" s="124">
        <f t="shared" si="467"/>
        <v>119121.80709441339</v>
      </c>
      <c r="AB162" s="124">
        <f t="shared" si="468"/>
        <v>121504.24323630167</v>
      </c>
      <c r="AC162" s="124">
        <f t="shared" si="469"/>
        <v>123934.32810102771</v>
      </c>
      <c r="AD162" s="124">
        <f t="shared" si="470"/>
        <v>126413.01466304826</v>
      </c>
      <c r="AE162" s="124">
        <f t="shared" si="471"/>
        <v>128941.27495630924</v>
      </c>
      <c r="AF162" s="124">
        <f t="shared" si="472"/>
        <v>131520.10045543543</v>
      </c>
      <c r="AG162" s="124">
        <f t="shared" si="473"/>
        <v>134150.50246454414</v>
      </c>
      <c r="AH162" s="124">
        <f t="shared" si="474"/>
        <v>136833.51251383504</v>
      </c>
      <c r="AI162" s="124">
        <f t="shared" si="475"/>
        <v>139570.18276411176</v>
      </c>
      <c r="AJ162" s="124">
        <f t="shared" si="476"/>
        <v>142361.58641939401</v>
      </c>
      <c r="AK162" s="124">
        <f t="shared" si="477"/>
        <v>145208.81814778189</v>
      </c>
      <c r="AL162" s="124">
        <f t="shared" si="478"/>
        <v>148112.99451073754</v>
      </c>
      <c r="AM162" s="124">
        <f t="shared" si="479"/>
        <v>151075.25440095228</v>
      </c>
      <c r="AN162" s="124">
        <f t="shared" si="480"/>
        <v>154096.75948897132</v>
      </c>
      <c r="AO162" s="124">
        <f t="shared" si="481"/>
        <v>157178.69467875076</v>
      </c>
      <c r="AP162" s="124">
        <f t="shared" si="482"/>
        <v>160322.26857232579</v>
      </c>
      <c r="AQ162" s="124">
        <f t="shared" si="483"/>
        <v>163528.71394377231</v>
      </c>
      <c r="AR162" s="124">
        <f t="shared" si="484"/>
        <v>166799.28822264777</v>
      </c>
      <c r="AS162" s="124">
        <f t="shared" si="485"/>
        <v>170135.27398710072</v>
      </c>
      <c r="AT162" s="124">
        <f t="shared" si="486"/>
        <v>173537.97946684275</v>
      </c>
      <c r="AU162" s="124">
        <f t="shared" si="487"/>
        <v>177008.73905617962</v>
      </c>
      <c r="AV162" s="124">
        <f t="shared" si="488"/>
        <v>180548.9138373032</v>
      </c>
      <c r="AW162" s="124">
        <f t="shared" si="489"/>
        <v>184159.89211404926</v>
      </c>
      <c r="AY162" s="71"/>
      <c r="AZ162" s="71"/>
      <c r="BA162" s="71"/>
      <c r="BB162" s="71"/>
    </row>
    <row r="163" spans="1:347" s="70" customFormat="1" ht="11.25" customHeight="1" x14ac:dyDescent="0.2">
      <c r="A163" s="126"/>
      <c r="B163" s="70" t="s">
        <v>288</v>
      </c>
      <c r="C163" s="70" t="s">
        <v>583</v>
      </c>
      <c r="D163" s="70" t="s">
        <v>584</v>
      </c>
      <c r="E163" s="482">
        <v>1</v>
      </c>
      <c r="G163" s="86" t="s">
        <v>432</v>
      </c>
      <c r="H163" s="123">
        <v>88000</v>
      </c>
      <c r="I163" s="124">
        <v>91200</v>
      </c>
      <c r="J163" s="124">
        <f t="shared" si="450"/>
        <v>93024</v>
      </c>
      <c r="K163" s="124">
        <f t="shared" si="451"/>
        <v>94884.479999999996</v>
      </c>
      <c r="L163" s="124">
        <f t="shared" si="452"/>
        <v>96782.169599999994</v>
      </c>
      <c r="M163" s="124">
        <f t="shared" si="453"/>
        <v>98717.812991999992</v>
      </c>
      <c r="N163" s="124">
        <f t="shared" si="454"/>
        <v>100692.16925183999</v>
      </c>
      <c r="O163" s="124">
        <f t="shared" si="455"/>
        <v>102706.0126368768</v>
      </c>
      <c r="P163" s="124">
        <f t="shared" si="456"/>
        <v>104760.13288961434</v>
      </c>
      <c r="Q163" s="124">
        <f t="shared" si="457"/>
        <v>106855.33554740663</v>
      </c>
      <c r="R163" s="124">
        <f t="shared" si="458"/>
        <v>108992.44225835477</v>
      </c>
      <c r="S163" s="124">
        <f t="shared" si="459"/>
        <v>111172.29110352187</v>
      </c>
      <c r="T163" s="124">
        <f t="shared" si="460"/>
        <v>113395.73692559231</v>
      </c>
      <c r="U163" s="124">
        <f t="shared" si="461"/>
        <v>115663.65166410415</v>
      </c>
      <c r="V163" s="124">
        <f t="shared" si="462"/>
        <v>117976.92469738623</v>
      </c>
      <c r="W163" s="124">
        <f t="shared" si="463"/>
        <v>120336.46319133395</v>
      </c>
      <c r="X163" s="124">
        <f t="shared" si="464"/>
        <v>122743.19245516064</v>
      </c>
      <c r="Y163" s="124">
        <f t="shared" si="465"/>
        <v>125198.05630426385</v>
      </c>
      <c r="Z163" s="124">
        <f t="shared" si="466"/>
        <v>127702.01743034914</v>
      </c>
      <c r="AA163" s="124">
        <f t="shared" si="467"/>
        <v>130256.05777895612</v>
      </c>
      <c r="AB163" s="124">
        <f t="shared" si="468"/>
        <v>132861.17893453524</v>
      </c>
      <c r="AC163" s="124">
        <f t="shared" si="469"/>
        <v>135518.40251322594</v>
      </c>
      <c r="AD163" s="124">
        <f t="shared" si="470"/>
        <v>138228.77056349046</v>
      </c>
      <c r="AE163" s="124">
        <f t="shared" si="471"/>
        <v>140993.34597476028</v>
      </c>
      <c r="AF163" s="124">
        <f t="shared" si="472"/>
        <v>143813.21289425547</v>
      </c>
      <c r="AG163" s="124">
        <f t="shared" si="473"/>
        <v>146689.47715214058</v>
      </c>
      <c r="AH163" s="124">
        <f t="shared" si="474"/>
        <v>149623.26669518338</v>
      </c>
      <c r="AI163" s="124">
        <f t="shared" si="475"/>
        <v>152615.73202908706</v>
      </c>
      <c r="AJ163" s="124">
        <f t="shared" si="476"/>
        <v>155668.04666966881</v>
      </c>
      <c r="AK163" s="124">
        <f t="shared" si="477"/>
        <v>158781.40760306219</v>
      </c>
      <c r="AL163" s="124">
        <f t="shared" si="478"/>
        <v>161957.03575512345</v>
      </c>
      <c r="AM163" s="124">
        <f t="shared" si="479"/>
        <v>165196.17647022591</v>
      </c>
      <c r="AN163" s="124">
        <f t="shared" si="480"/>
        <v>168500.09999963045</v>
      </c>
      <c r="AO163" s="124">
        <f t="shared" si="481"/>
        <v>171870.10199962306</v>
      </c>
      <c r="AP163" s="124">
        <f t="shared" si="482"/>
        <v>175307.50403961554</v>
      </c>
      <c r="AQ163" s="124">
        <f t="shared" si="483"/>
        <v>178813.65412040785</v>
      </c>
      <c r="AR163" s="124">
        <f t="shared" si="484"/>
        <v>182389.927202816</v>
      </c>
      <c r="AS163" s="124">
        <f t="shared" si="485"/>
        <v>186037.72574687234</v>
      </c>
      <c r="AT163" s="124">
        <f t="shared" si="486"/>
        <v>189758.4802618098</v>
      </c>
      <c r="AU163" s="124">
        <f t="shared" si="487"/>
        <v>193553.64986704601</v>
      </c>
      <c r="AV163" s="124">
        <f t="shared" si="488"/>
        <v>197424.72286438695</v>
      </c>
      <c r="AW163" s="124">
        <f t="shared" si="489"/>
        <v>201373.21732167469</v>
      </c>
      <c r="AY163" s="71"/>
      <c r="AZ163" s="71"/>
      <c r="BA163" s="71"/>
      <c r="BB163" s="71"/>
    </row>
    <row r="164" spans="1:347" s="70" customFormat="1" ht="11.25" customHeight="1" x14ac:dyDescent="0.2">
      <c r="A164" s="126"/>
      <c r="B164" s="70" t="s">
        <v>288</v>
      </c>
      <c r="C164" s="70" t="s">
        <v>585</v>
      </c>
      <c r="D164" s="70" t="s">
        <v>586</v>
      </c>
      <c r="E164" s="482">
        <v>1</v>
      </c>
      <c r="G164" s="86" t="s">
        <v>432</v>
      </c>
      <c r="H164" s="123">
        <v>156000</v>
      </c>
      <c r="I164" s="124">
        <v>169900</v>
      </c>
      <c r="J164" s="124">
        <f t="shared" si="450"/>
        <v>173298</v>
      </c>
      <c r="K164" s="124">
        <f t="shared" si="451"/>
        <v>176763.96</v>
      </c>
      <c r="L164" s="124">
        <f t="shared" si="452"/>
        <v>180299.23919999998</v>
      </c>
      <c r="M164" s="124">
        <f t="shared" si="453"/>
        <v>183905.22398399998</v>
      </c>
      <c r="N164" s="124">
        <f t="shared" si="454"/>
        <v>187583.32846367999</v>
      </c>
      <c r="O164" s="124">
        <f t="shared" si="455"/>
        <v>191334.99503295359</v>
      </c>
      <c r="P164" s="124">
        <f t="shared" si="456"/>
        <v>195161.69493361266</v>
      </c>
      <c r="Q164" s="124">
        <f t="shared" si="457"/>
        <v>199064.9288322849</v>
      </c>
      <c r="R164" s="124">
        <f t="shared" si="458"/>
        <v>203046.2274089306</v>
      </c>
      <c r="S164" s="124">
        <f t="shared" si="459"/>
        <v>207107.15195710922</v>
      </c>
      <c r="T164" s="124">
        <f t="shared" si="460"/>
        <v>211249.29499625141</v>
      </c>
      <c r="U164" s="124">
        <f t="shared" si="461"/>
        <v>215474.28089617644</v>
      </c>
      <c r="V164" s="124">
        <f t="shared" si="462"/>
        <v>219783.76651409996</v>
      </c>
      <c r="W164" s="124">
        <f t="shared" si="463"/>
        <v>224179.44184438197</v>
      </c>
      <c r="X164" s="124">
        <f t="shared" si="464"/>
        <v>228663.03068126962</v>
      </c>
      <c r="Y164" s="124">
        <f t="shared" si="465"/>
        <v>233236.29129489503</v>
      </c>
      <c r="Z164" s="124">
        <f t="shared" si="466"/>
        <v>237901.01712079294</v>
      </c>
      <c r="AA164" s="124">
        <f t="shared" si="467"/>
        <v>242659.03746320881</v>
      </c>
      <c r="AB164" s="124">
        <f t="shared" si="468"/>
        <v>247512.21821247297</v>
      </c>
      <c r="AC164" s="124">
        <f t="shared" si="469"/>
        <v>252462.46257672244</v>
      </c>
      <c r="AD164" s="124">
        <f t="shared" si="470"/>
        <v>257511.7118282569</v>
      </c>
      <c r="AE164" s="124">
        <f t="shared" si="471"/>
        <v>262661.94606482203</v>
      </c>
      <c r="AF164" s="124">
        <f t="shared" si="472"/>
        <v>267915.18498611846</v>
      </c>
      <c r="AG164" s="124">
        <f t="shared" si="473"/>
        <v>273273.48868584086</v>
      </c>
      <c r="AH164" s="124">
        <f t="shared" si="474"/>
        <v>278738.95845955767</v>
      </c>
      <c r="AI164" s="124">
        <f t="shared" si="475"/>
        <v>284313.73762874882</v>
      </c>
      <c r="AJ164" s="124">
        <f t="shared" si="476"/>
        <v>290000.01238132379</v>
      </c>
      <c r="AK164" s="124">
        <f t="shared" si="477"/>
        <v>295800.0126289503</v>
      </c>
      <c r="AL164" s="124">
        <f t="shared" si="478"/>
        <v>301716.01288152928</v>
      </c>
      <c r="AM164" s="124">
        <f t="shared" si="479"/>
        <v>307750.33313915989</v>
      </c>
      <c r="AN164" s="124">
        <f t="shared" si="480"/>
        <v>313905.3398019431</v>
      </c>
      <c r="AO164" s="124">
        <f t="shared" si="481"/>
        <v>320183.44659798197</v>
      </c>
      <c r="AP164" s="124">
        <f t="shared" si="482"/>
        <v>326587.11552994163</v>
      </c>
      <c r="AQ164" s="124">
        <f t="shared" si="483"/>
        <v>333118.85784054047</v>
      </c>
      <c r="AR164" s="124">
        <f t="shared" si="484"/>
        <v>339781.2349973513</v>
      </c>
      <c r="AS164" s="124">
        <f t="shared" si="485"/>
        <v>346576.85969729832</v>
      </c>
      <c r="AT164" s="124">
        <f t="shared" si="486"/>
        <v>353508.39689124428</v>
      </c>
      <c r="AU164" s="124">
        <f t="shared" si="487"/>
        <v>360578.56482906919</v>
      </c>
      <c r="AV164" s="124">
        <f t="shared" si="488"/>
        <v>367790.13612565061</v>
      </c>
      <c r="AW164" s="124">
        <f t="shared" si="489"/>
        <v>375145.93884816364</v>
      </c>
      <c r="AY164" s="71"/>
      <c r="AZ164" s="71"/>
      <c r="BA164" s="71"/>
      <c r="BB164" s="71"/>
    </row>
    <row r="165" spans="1:347" s="70" customFormat="1" ht="11.25" customHeight="1" x14ac:dyDescent="0.2">
      <c r="A165" s="126"/>
      <c r="B165" s="70" t="s">
        <v>288</v>
      </c>
      <c r="C165" s="70" t="s">
        <v>587</v>
      </c>
      <c r="D165" s="70" t="s">
        <v>588</v>
      </c>
      <c r="E165" s="482">
        <v>1</v>
      </c>
      <c r="G165" s="86" t="s">
        <v>432</v>
      </c>
      <c r="H165" s="123">
        <v>82500</v>
      </c>
      <c r="I165" s="488">
        <f>110000-5000</f>
        <v>105000</v>
      </c>
      <c r="J165" s="124">
        <f t="shared" si="450"/>
        <v>107100</v>
      </c>
      <c r="K165" s="124">
        <f t="shared" si="451"/>
        <v>109242</v>
      </c>
      <c r="L165" s="124">
        <f t="shared" si="452"/>
        <v>111426.84</v>
      </c>
      <c r="M165" s="124">
        <f t="shared" si="453"/>
        <v>113655.3768</v>
      </c>
      <c r="N165" s="124">
        <f t="shared" si="454"/>
        <v>115928.48433599999</v>
      </c>
      <c r="O165" s="124">
        <f t="shared" si="455"/>
        <v>118247.05402272</v>
      </c>
      <c r="P165" s="124">
        <f t="shared" si="456"/>
        <v>120611.9951031744</v>
      </c>
      <c r="Q165" s="124">
        <f t="shared" si="457"/>
        <v>123024.23500523789</v>
      </c>
      <c r="R165" s="124">
        <f t="shared" si="458"/>
        <v>125484.71970534265</v>
      </c>
      <c r="S165" s="124">
        <f t="shared" si="459"/>
        <v>127994.41409944951</v>
      </c>
      <c r="T165" s="124">
        <f t="shared" si="460"/>
        <v>130554.30238143851</v>
      </c>
      <c r="U165" s="124">
        <f t="shared" si="461"/>
        <v>133165.38842906727</v>
      </c>
      <c r="V165" s="124">
        <f t="shared" si="462"/>
        <v>135828.69619764862</v>
      </c>
      <c r="W165" s="124">
        <f t="shared" si="463"/>
        <v>138545.27012160158</v>
      </c>
      <c r="X165" s="124">
        <f t="shared" si="464"/>
        <v>141316.17552403361</v>
      </c>
      <c r="Y165" s="124">
        <f t="shared" si="465"/>
        <v>144142.49903451427</v>
      </c>
      <c r="Z165" s="124">
        <f t="shared" si="466"/>
        <v>147025.34901520456</v>
      </c>
      <c r="AA165" s="124">
        <f t="shared" si="467"/>
        <v>149965.85599550864</v>
      </c>
      <c r="AB165" s="124">
        <f t="shared" si="468"/>
        <v>152965.17311541882</v>
      </c>
      <c r="AC165" s="124">
        <f t="shared" si="469"/>
        <v>156024.47657772718</v>
      </c>
      <c r="AD165" s="124">
        <f t="shared" si="470"/>
        <v>159144.96610928173</v>
      </c>
      <c r="AE165" s="124">
        <f t="shared" si="471"/>
        <v>162327.86543146736</v>
      </c>
      <c r="AF165" s="124">
        <f t="shared" si="472"/>
        <v>165574.42274009672</v>
      </c>
      <c r="AG165" s="124">
        <f t="shared" si="473"/>
        <v>168885.91119489865</v>
      </c>
      <c r="AH165" s="124">
        <f t="shared" si="474"/>
        <v>172263.62941879663</v>
      </c>
      <c r="AI165" s="124">
        <f t="shared" si="475"/>
        <v>175708.90200717255</v>
      </c>
      <c r="AJ165" s="124">
        <f t="shared" si="476"/>
        <v>179223.08004731601</v>
      </c>
      <c r="AK165" s="124">
        <f t="shared" si="477"/>
        <v>182807.54164826233</v>
      </c>
      <c r="AL165" s="124">
        <f t="shared" si="478"/>
        <v>186463.69248122757</v>
      </c>
      <c r="AM165" s="124">
        <f t="shared" si="479"/>
        <v>190192.96633085213</v>
      </c>
      <c r="AN165" s="124">
        <f t="shared" si="480"/>
        <v>193996.82565746916</v>
      </c>
      <c r="AO165" s="124">
        <f t="shared" si="481"/>
        <v>197876.76217061855</v>
      </c>
      <c r="AP165" s="124">
        <f t="shared" si="482"/>
        <v>201834.29741403091</v>
      </c>
      <c r="AQ165" s="124">
        <f t="shared" si="483"/>
        <v>205870.98336231153</v>
      </c>
      <c r="AR165" s="124">
        <f t="shared" si="484"/>
        <v>209988.40302955775</v>
      </c>
      <c r="AS165" s="124">
        <f t="shared" si="485"/>
        <v>214188.17109014891</v>
      </c>
      <c r="AT165" s="124">
        <f t="shared" si="486"/>
        <v>218471.9345119519</v>
      </c>
      <c r="AU165" s="124">
        <f t="shared" si="487"/>
        <v>222841.37320219094</v>
      </c>
      <c r="AV165" s="124">
        <f t="shared" si="488"/>
        <v>227298.20066623477</v>
      </c>
      <c r="AW165" s="124">
        <f t="shared" si="489"/>
        <v>231844.16467955947</v>
      </c>
      <c r="AY165" s="71"/>
      <c r="AZ165" s="71"/>
      <c r="BA165" s="71"/>
      <c r="BB165" s="71"/>
    </row>
    <row r="166" spans="1:347" s="70" customFormat="1" ht="11.25" customHeight="1" x14ac:dyDescent="0.2">
      <c r="A166" s="126"/>
      <c r="B166" s="70" t="s">
        <v>288</v>
      </c>
      <c r="C166" s="70" t="s">
        <v>589</v>
      </c>
      <c r="D166" s="70" t="s">
        <v>590</v>
      </c>
      <c r="E166" s="482">
        <v>1</v>
      </c>
      <c r="G166" s="86" t="s">
        <v>432</v>
      </c>
      <c r="H166" s="123">
        <v>80000</v>
      </c>
      <c r="I166" s="124">
        <v>82000</v>
      </c>
      <c r="J166" s="124">
        <f t="shared" si="450"/>
        <v>83640</v>
      </c>
      <c r="K166" s="124">
        <f t="shared" si="451"/>
        <v>85312.8</v>
      </c>
      <c r="L166" s="124">
        <f t="shared" si="452"/>
        <v>87019.056000000011</v>
      </c>
      <c r="M166" s="124">
        <f t="shared" si="453"/>
        <v>88759.437120000017</v>
      </c>
      <c r="N166" s="124">
        <f t="shared" si="454"/>
        <v>90534.625862400018</v>
      </c>
      <c r="O166" s="124">
        <f t="shared" si="455"/>
        <v>92345.318379648015</v>
      </c>
      <c r="P166" s="124">
        <f t="shared" si="456"/>
        <v>94192.22474724098</v>
      </c>
      <c r="Q166" s="124">
        <f t="shared" si="457"/>
        <v>96076.069242185797</v>
      </c>
      <c r="R166" s="124">
        <f t="shared" si="458"/>
        <v>97997.590627029509</v>
      </c>
      <c r="S166" s="124">
        <f t="shared" si="459"/>
        <v>99957.542439570097</v>
      </c>
      <c r="T166" s="124">
        <f t="shared" si="460"/>
        <v>101956.69328836151</v>
      </c>
      <c r="U166" s="124">
        <f t="shared" si="461"/>
        <v>103995.82715412874</v>
      </c>
      <c r="V166" s="124">
        <f t="shared" si="462"/>
        <v>106075.74369721132</v>
      </c>
      <c r="W166" s="124">
        <f t="shared" si="463"/>
        <v>108197.25857115554</v>
      </c>
      <c r="X166" s="124">
        <f t="shared" si="464"/>
        <v>110361.20374257865</v>
      </c>
      <c r="Y166" s="124">
        <f t="shared" si="465"/>
        <v>112568.42781743023</v>
      </c>
      <c r="Z166" s="124">
        <f t="shared" si="466"/>
        <v>114819.79637377884</v>
      </c>
      <c r="AA166" s="124">
        <f t="shared" si="467"/>
        <v>117116.19230125441</v>
      </c>
      <c r="AB166" s="124">
        <f t="shared" si="468"/>
        <v>119458.5161472795</v>
      </c>
      <c r="AC166" s="124">
        <f t="shared" si="469"/>
        <v>121847.68647022509</v>
      </c>
      <c r="AD166" s="124">
        <f t="shared" si="470"/>
        <v>124284.64019962959</v>
      </c>
      <c r="AE166" s="124">
        <f t="shared" si="471"/>
        <v>126770.33300362219</v>
      </c>
      <c r="AF166" s="124">
        <f t="shared" si="472"/>
        <v>129305.73966369464</v>
      </c>
      <c r="AG166" s="124">
        <f t="shared" si="473"/>
        <v>131891.85445696852</v>
      </c>
      <c r="AH166" s="124">
        <f t="shared" si="474"/>
        <v>134529.6915461079</v>
      </c>
      <c r="AI166" s="124">
        <f t="shared" si="475"/>
        <v>137220.28537703006</v>
      </c>
      <c r="AJ166" s="124">
        <f t="shared" si="476"/>
        <v>139964.69108457066</v>
      </c>
      <c r="AK166" s="124">
        <f t="shared" si="477"/>
        <v>142763.98490626208</v>
      </c>
      <c r="AL166" s="124">
        <f t="shared" si="478"/>
        <v>145619.26460438731</v>
      </c>
      <c r="AM166" s="124">
        <f t="shared" si="479"/>
        <v>148531.64989647505</v>
      </c>
      <c r="AN166" s="124">
        <f t="shared" si="480"/>
        <v>151502.28289440455</v>
      </c>
      <c r="AO166" s="124">
        <f t="shared" si="481"/>
        <v>154532.32855229263</v>
      </c>
      <c r="AP166" s="124">
        <f t="shared" si="482"/>
        <v>157622.97512333849</v>
      </c>
      <c r="AQ166" s="124">
        <f t="shared" si="483"/>
        <v>160775.43462580527</v>
      </c>
      <c r="AR166" s="124">
        <f t="shared" si="484"/>
        <v>163990.94331832137</v>
      </c>
      <c r="AS166" s="124">
        <f t="shared" si="485"/>
        <v>167270.7621846878</v>
      </c>
      <c r="AT166" s="124">
        <f t="shared" si="486"/>
        <v>170616.17742838158</v>
      </c>
      <c r="AU166" s="124">
        <f t="shared" si="487"/>
        <v>174028.5009769492</v>
      </c>
      <c r="AV166" s="124">
        <f t="shared" si="488"/>
        <v>177509.07099648818</v>
      </c>
      <c r="AW166" s="124">
        <f t="shared" si="489"/>
        <v>181059.25241641796</v>
      </c>
      <c r="AY166" s="71"/>
      <c r="AZ166" s="71"/>
      <c r="BA166" s="71"/>
      <c r="BB166" s="71"/>
    </row>
    <row r="167" spans="1:347" s="70" customFormat="1" ht="11.25" customHeight="1" x14ac:dyDescent="0.2">
      <c r="A167" s="126"/>
      <c r="B167" s="70" t="s">
        <v>288</v>
      </c>
      <c r="C167" s="70" t="s">
        <v>591</v>
      </c>
      <c r="D167" s="70" t="s">
        <v>592</v>
      </c>
      <c r="E167" s="482">
        <v>1</v>
      </c>
      <c r="G167" s="86" t="s">
        <v>432</v>
      </c>
      <c r="H167" s="123">
        <v>93000</v>
      </c>
      <c r="I167" s="124">
        <v>96325</v>
      </c>
      <c r="J167" s="124">
        <f t="shared" si="450"/>
        <v>98251.5</v>
      </c>
      <c r="K167" s="124">
        <f t="shared" si="451"/>
        <v>100216.53</v>
      </c>
      <c r="L167" s="124">
        <f t="shared" si="452"/>
        <v>102220.8606</v>
      </c>
      <c r="M167" s="124">
        <f t="shared" si="453"/>
        <v>104265.277812</v>
      </c>
      <c r="N167" s="124">
        <f t="shared" si="454"/>
        <v>106350.58336824</v>
      </c>
      <c r="O167" s="124">
        <f t="shared" si="455"/>
        <v>108477.5950356048</v>
      </c>
      <c r="P167" s="124">
        <f t="shared" si="456"/>
        <v>110647.1469363169</v>
      </c>
      <c r="Q167" s="124">
        <f t="shared" si="457"/>
        <v>112860.08987504324</v>
      </c>
      <c r="R167" s="124">
        <f t="shared" si="458"/>
        <v>115117.2916725441</v>
      </c>
      <c r="S167" s="124">
        <f t="shared" si="459"/>
        <v>117419.63750599499</v>
      </c>
      <c r="T167" s="124">
        <f t="shared" si="460"/>
        <v>119768.0302561149</v>
      </c>
      <c r="U167" s="124">
        <f t="shared" si="461"/>
        <v>122163.3908612372</v>
      </c>
      <c r="V167" s="124">
        <f t="shared" si="462"/>
        <v>124606.65867846194</v>
      </c>
      <c r="W167" s="124">
        <f t="shared" si="463"/>
        <v>127098.79185203118</v>
      </c>
      <c r="X167" s="124">
        <f t="shared" si="464"/>
        <v>129640.7676890718</v>
      </c>
      <c r="Y167" s="124">
        <f t="shared" si="465"/>
        <v>132233.58304285325</v>
      </c>
      <c r="Z167" s="124">
        <f t="shared" si="466"/>
        <v>134878.25470371032</v>
      </c>
      <c r="AA167" s="124">
        <f t="shared" si="467"/>
        <v>137575.81979778453</v>
      </c>
      <c r="AB167" s="124">
        <f t="shared" si="468"/>
        <v>140327.33619374022</v>
      </c>
      <c r="AC167" s="124">
        <f t="shared" si="469"/>
        <v>143133.88291761503</v>
      </c>
      <c r="AD167" s="124">
        <f t="shared" si="470"/>
        <v>145996.56057596733</v>
      </c>
      <c r="AE167" s="124">
        <f t="shared" si="471"/>
        <v>148916.49178748668</v>
      </c>
      <c r="AF167" s="124">
        <f t="shared" si="472"/>
        <v>151894.82162323641</v>
      </c>
      <c r="AG167" s="124">
        <f t="shared" si="473"/>
        <v>154932.71805570115</v>
      </c>
      <c r="AH167" s="124">
        <f t="shared" si="474"/>
        <v>158031.37241681517</v>
      </c>
      <c r="AI167" s="124">
        <f t="shared" si="475"/>
        <v>161191.99986515148</v>
      </c>
      <c r="AJ167" s="124">
        <f t="shared" si="476"/>
        <v>164415.83986245451</v>
      </c>
      <c r="AK167" s="124">
        <f t="shared" si="477"/>
        <v>167704.15665970361</v>
      </c>
      <c r="AL167" s="124">
        <f t="shared" si="478"/>
        <v>171058.23979289769</v>
      </c>
      <c r="AM167" s="124">
        <f t="shared" si="479"/>
        <v>174479.40458875566</v>
      </c>
      <c r="AN167" s="124">
        <f t="shared" si="480"/>
        <v>177968.99268053076</v>
      </c>
      <c r="AO167" s="124">
        <f t="shared" si="481"/>
        <v>181528.37253414138</v>
      </c>
      <c r="AP167" s="124">
        <f t="shared" si="482"/>
        <v>185158.93998482422</v>
      </c>
      <c r="AQ167" s="124">
        <f t="shared" si="483"/>
        <v>188862.11878452072</v>
      </c>
      <c r="AR167" s="124">
        <f t="shared" si="484"/>
        <v>192639.36116021115</v>
      </c>
      <c r="AS167" s="124">
        <f t="shared" si="485"/>
        <v>196492.14838341536</v>
      </c>
      <c r="AT167" s="124">
        <f t="shared" si="486"/>
        <v>200421.99135108368</v>
      </c>
      <c r="AU167" s="124">
        <f t="shared" si="487"/>
        <v>204430.43117810535</v>
      </c>
      <c r="AV167" s="124">
        <f t="shared" si="488"/>
        <v>208519.03980166747</v>
      </c>
      <c r="AW167" s="124">
        <f t="shared" si="489"/>
        <v>212689.42059770084</v>
      </c>
      <c r="AY167" s="71"/>
      <c r="AZ167" s="71"/>
      <c r="BA167" s="71"/>
      <c r="BB167" s="71"/>
    </row>
    <row r="168" spans="1:347" s="70" customFormat="1" ht="11.25" customHeight="1" x14ac:dyDescent="0.2">
      <c r="A168" s="126"/>
      <c r="B168" s="70" t="s">
        <v>288</v>
      </c>
      <c r="C168" s="70" t="s">
        <v>593</v>
      </c>
      <c r="D168" s="70" t="s">
        <v>594</v>
      </c>
      <c r="E168" s="482">
        <v>1</v>
      </c>
      <c r="G168" s="86" t="s">
        <v>432</v>
      </c>
      <c r="H168" s="123">
        <v>91000</v>
      </c>
      <c r="I168" s="124">
        <v>83025</v>
      </c>
      <c r="J168" s="124">
        <f t="shared" si="450"/>
        <v>84685.5</v>
      </c>
      <c r="K168" s="124">
        <f t="shared" si="451"/>
        <v>86379.21</v>
      </c>
      <c r="L168" s="124">
        <f t="shared" si="452"/>
        <v>88106.794200000004</v>
      </c>
      <c r="M168" s="124">
        <f t="shared" si="453"/>
        <v>89868.930084000007</v>
      </c>
      <c r="N168" s="124">
        <f t="shared" si="454"/>
        <v>91666.308685680007</v>
      </c>
      <c r="O168" s="124">
        <f t="shared" si="455"/>
        <v>93499.634859393613</v>
      </c>
      <c r="P168" s="124">
        <f t="shared" si="456"/>
        <v>95369.627556581487</v>
      </c>
      <c r="Q168" s="124">
        <f t="shared" si="457"/>
        <v>97277.020107713121</v>
      </c>
      <c r="R168" s="124">
        <f t="shared" si="458"/>
        <v>99222.560509867384</v>
      </c>
      <c r="S168" s="124">
        <f t="shared" si="459"/>
        <v>101207.01172006474</v>
      </c>
      <c r="T168" s="124">
        <f t="shared" si="460"/>
        <v>103231.15195446603</v>
      </c>
      <c r="U168" s="124">
        <f t="shared" si="461"/>
        <v>105295.77499355534</v>
      </c>
      <c r="V168" s="124">
        <f t="shared" si="462"/>
        <v>107401.69049342645</v>
      </c>
      <c r="W168" s="124">
        <f t="shared" si="463"/>
        <v>109549.72430329498</v>
      </c>
      <c r="X168" s="124">
        <f t="shared" si="464"/>
        <v>111740.71878936088</v>
      </c>
      <c r="Y168" s="124">
        <f t="shared" si="465"/>
        <v>113975.5331651481</v>
      </c>
      <c r="Z168" s="124">
        <f t="shared" si="466"/>
        <v>116255.04382845106</v>
      </c>
      <c r="AA168" s="124">
        <f t="shared" si="467"/>
        <v>118580.14470502008</v>
      </c>
      <c r="AB168" s="124">
        <f t="shared" si="468"/>
        <v>120951.74759912048</v>
      </c>
      <c r="AC168" s="124">
        <f t="shared" si="469"/>
        <v>123370.78255110289</v>
      </c>
      <c r="AD168" s="124">
        <f t="shared" si="470"/>
        <v>125838.19820212496</v>
      </c>
      <c r="AE168" s="124">
        <f t="shared" si="471"/>
        <v>128354.96216616746</v>
      </c>
      <c r="AF168" s="124">
        <f t="shared" si="472"/>
        <v>130922.06140949081</v>
      </c>
      <c r="AG168" s="124">
        <f t="shared" si="473"/>
        <v>133540.50263768062</v>
      </c>
      <c r="AH168" s="124">
        <f t="shared" si="474"/>
        <v>136211.31269043422</v>
      </c>
      <c r="AI168" s="124">
        <f t="shared" si="475"/>
        <v>138935.5389442429</v>
      </c>
      <c r="AJ168" s="124">
        <f t="shared" si="476"/>
        <v>141714.24972312775</v>
      </c>
      <c r="AK168" s="124">
        <f t="shared" si="477"/>
        <v>144548.53471759032</v>
      </c>
      <c r="AL168" s="124">
        <f t="shared" si="478"/>
        <v>147439.50541194211</v>
      </c>
      <c r="AM168" s="124">
        <f t="shared" si="479"/>
        <v>150388.29552018095</v>
      </c>
      <c r="AN168" s="124">
        <f t="shared" si="480"/>
        <v>153396.06143058458</v>
      </c>
      <c r="AO168" s="124">
        <f t="shared" si="481"/>
        <v>156463.98265919628</v>
      </c>
      <c r="AP168" s="124">
        <f t="shared" si="482"/>
        <v>159593.26231238022</v>
      </c>
      <c r="AQ168" s="124">
        <f t="shared" si="483"/>
        <v>162785.12755862784</v>
      </c>
      <c r="AR168" s="124">
        <f t="shared" si="484"/>
        <v>166040.83010980039</v>
      </c>
      <c r="AS168" s="124">
        <f t="shared" si="485"/>
        <v>169361.64671199641</v>
      </c>
      <c r="AT168" s="124">
        <f t="shared" si="486"/>
        <v>172748.87964623634</v>
      </c>
      <c r="AU168" s="124">
        <f t="shared" si="487"/>
        <v>176203.85723916107</v>
      </c>
      <c r="AV168" s="124">
        <f t="shared" si="488"/>
        <v>179727.93438394429</v>
      </c>
      <c r="AW168" s="124">
        <f t="shared" si="489"/>
        <v>183322.49307162318</v>
      </c>
      <c r="AY168" s="71"/>
      <c r="AZ168" s="71"/>
      <c r="BA168" s="71"/>
      <c r="BB168" s="71"/>
    </row>
    <row r="169" spans="1:347" s="70" customFormat="1" ht="11.25" customHeight="1" x14ac:dyDescent="0.2">
      <c r="A169" s="126"/>
      <c r="B169" s="70" t="s">
        <v>288</v>
      </c>
      <c r="C169" s="70" t="s">
        <v>595</v>
      </c>
      <c r="D169" s="70" t="s">
        <v>596</v>
      </c>
      <c r="E169" s="482">
        <v>1</v>
      </c>
      <c r="G169" s="86" t="s">
        <v>432</v>
      </c>
      <c r="H169" s="123">
        <v>81000</v>
      </c>
      <c r="I169" s="124">
        <v>108686.5</v>
      </c>
      <c r="J169" s="124">
        <f t="shared" si="450"/>
        <v>110860.23</v>
      </c>
      <c r="K169" s="124">
        <f t="shared" si="451"/>
        <v>113077.43459999999</v>
      </c>
      <c r="L169" s="124">
        <f t="shared" si="452"/>
        <v>115338.98329199999</v>
      </c>
      <c r="M169" s="124">
        <f t="shared" si="453"/>
        <v>117645.76295783999</v>
      </c>
      <c r="N169" s="124">
        <f t="shared" si="454"/>
        <v>119998.67821699679</v>
      </c>
      <c r="O169" s="124">
        <f t="shared" si="455"/>
        <v>122398.65178133672</v>
      </c>
      <c r="P169" s="124">
        <f t="shared" si="456"/>
        <v>124846.62481696346</v>
      </c>
      <c r="Q169" s="124">
        <f t="shared" si="457"/>
        <v>127343.55731330274</v>
      </c>
      <c r="R169" s="124">
        <f t="shared" si="458"/>
        <v>129890.42845956879</v>
      </c>
      <c r="S169" s="124">
        <f t="shared" si="459"/>
        <v>132488.23702876017</v>
      </c>
      <c r="T169" s="124">
        <f t="shared" si="460"/>
        <v>135138.00176933536</v>
      </c>
      <c r="U169" s="124">
        <f t="shared" si="461"/>
        <v>137840.76180472207</v>
      </c>
      <c r="V169" s="124">
        <f t="shared" si="462"/>
        <v>140597.57704081651</v>
      </c>
      <c r="W169" s="124">
        <f t="shared" si="463"/>
        <v>143409.52858163285</v>
      </c>
      <c r="X169" s="124">
        <f t="shared" si="464"/>
        <v>146277.71915326553</v>
      </c>
      <c r="Y169" s="124">
        <f t="shared" si="465"/>
        <v>149203.27353633085</v>
      </c>
      <c r="Z169" s="124">
        <f t="shared" si="466"/>
        <v>152187.33900705745</v>
      </c>
      <c r="AA169" s="124">
        <f t="shared" si="467"/>
        <v>155231.08578719859</v>
      </c>
      <c r="AB169" s="124">
        <f t="shared" si="468"/>
        <v>158335.70750294256</v>
      </c>
      <c r="AC169" s="124">
        <f t="shared" si="469"/>
        <v>161502.42165300142</v>
      </c>
      <c r="AD169" s="124">
        <f t="shared" si="470"/>
        <v>164732.47008606145</v>
      </c>
      <c r="AE169" s="124">
        <f t="shared" si="471"/>
        <v>168027.11948778268</v>
      </c>
      <c r="AF169" s="124">
        <f t="shared" si="472"/>
        <v>171387.66187753834</v>
      </c>
      <c r="AG169" s="124">
        <f t="shared" si="473"/>
        <v>174815.4151150891</v>
      </c>
      <c r="AH169" s="124">
        <f t="shared" si="474"/>
        <v>178311.72341739089</v>
      </c>
      <c r="AI169" s="124">
        <f t="shared" si="475"/>
        <v>181877.95788573872</v>
      </c>
      <c r="AJ169" s="124">
        <f t="shared" si="476"/>
        <v>185515.5170434535</v>
      </c>
      <c r="AK169" s="124">
        <f t="shared" si="477"/>
        <v>189225.82738432256</v>
      </c>
      <c r="AL169" s="124">
        <f t="shared" si="478"/>
        <v>193010.34393200901</v>
      </c>
      <c r="AM169" s="124">
        <f t="shared" si="479"/>
        <v>196870.55081064921</v>
      </c>
      <c r="AN169" s="124">
        <f t="shared" si="480"/>
        <v>200807.96182686219</v>
      </c>
      <c r="AO169" s="124">
        <f t="shared" si="481"/>
        <v>204824.12106339942</v>
      </c>
      <c r="AP169" s="124">
        <f t="shared" si="482"/>
        <v>208920.6034846674</v>
      </c>
      <c r="AQ169" s="124">
        <f t="shared" si="483"/>
        <v>213099.01555436075</v>
      </c>
      <c r="AR169" s="124">
        <f t="shared" si="484"/>
        <v>217360.99586544797</v>
      </c>
      <c r="AS169" s="124">
        <f t="shared" si="485"/>
        <v>221708.21578275695</v>
      </c>
      <c r="AT169" s="124">
        <f t="shared" si="486"/>
        <v>226142.38009841208</v>
      </c>
      <c r="AU169" s="124">
        <f t="shared" si="487"/>
        <v>230665.22770038032</v>
      </c>
      <c r="AV169" s="124">
        <f t="shared" si="488"/>
        <v>235278.53225438792</v>
      </c>
      <c r="AW169" s="124">
        <f t="shared" si="489"/>
        <v>239984.10289947569</v>
      </c>
      <c r="AY169" s="71"/>
      <c r="AZ169" s="71"/>
      <c r="BA169" s="71"/>
      <c r="BB169" s="71"/>
    </row>
    <row r="170" spans="1:347" s="70" customFormat="1" ht="11.25" customHeight="1" x14ac:dyDescent="0.2">
      <c r="A170" s="126"/>
      <c r="B170" s="70" t="s">
        <v>288</v>
      </c>
      <c r="C170" s="70" t="s">
        <v>597</v>
      </c>
      <c r="D170" s="70" t="s">
        <v>598</v>
      </c>
      <c r="E170" s="482">
        <v>1</v>
      </c>
      <c r="G170" s="86" t="s">
        <v>432</v>
      </c>
      <c r="H170" s="123">
        <v>105060</v>
      </c>
      <c r="I170" s="124"/>
      <c r="J170" s="124">
        <f t="shared" si="450"/>
        <v>0</v>
      </c>
      <c r="K170" s="124">
        <f t="shared" si="451"/>
        <v>0</v>
      </c>
      <c r="L170" s="124">
        <f t="shared" si="452"/>
        <v>0</v>
      </c>
      <c r="M170" s="124">
        <f t="shared" si="453"/>
        <v>0</v>
      </c>
      <c r="N170" s="124">
        <f t="shared" si="454"/>
        <v>0</v>
      </c>
      <c r="O170" s="124">
        <f t="shared" si="455"/>
        <v>0</v>
      </c>
      <c r="P170" s="124">
        <f t="shared" si="456"/>
        <v>0</v>
      </c>
      <c r="Q170" s="124">
        <f t="shared" si="457"/>
        <v>0</v>
      </c>
      <c r="R170" s="124">
        <f t="shared" si="458"/>
        <v>0</v>
      </c>
      <c r="S170" s="124">
        <f t="shared" si="459"/>
        <v>0</v>
      </c>
      <c r="T170" s="124">
        <f t="shared" si="460"/>
        <v>0</v>
      </c>
      <c r="U170" s="124">
        <f t="shared" si="461"/>
        <v>0</v>
      </c>
      <c r="V170" s="124">
        <f t="shared" si="462"/>
        <v>0</v>
      </c>
      <c r="W170" s="124">
        <f t="shared" si="463"/>
        <v>0</v>
      </c>
      <c r="X170" s="124">
        <f t="shared" si="464"/>
        <v>0</v>
      </c>
      <c r="Y170" s="124">
        <f t="shared" si="465"/>
        <v>0</v>
      </c>
      <c r="Z170" s="124">
        <f t="shared" si="466"/>
        <v>0</v>
      </c>
      <c r="AA170" s="124">
        <f t="shared" si="467"/>
        <v>0</v>
      </c>
      <c r="AB170" s="124">
        <f t="shared" si="468"/>
        <v>0</v>
      </c>
      <c r="AC170" s="124">
        <f t="shared" si="469"/>
        <v>0</v>
      </c>
      <c r="AD170" s="124">
        <f t="shared" si="470"/>
        <v>0</v>
      </c>
      <c r="AE170" s="124">
        <f t="shared" si="471"/>
        <v>0</v>
      </c>
      <c r="AF170" s="124">
        <f t="shared" si="472"/>
        <v>0</v>
      </c>
      <c r="AG170" s="124">
        <f t="shared" si="473"/>
        <v>0</v>
      </c>
      <c r="AH170" s="124">
        <f t="shared" si="474"/>
        <v>0</v>
      </c>
      <c r="AI170" s="124">
        <f t="shared" si="475"/>
        <v>0</v>
      </c>
      <c r="AJ170" s="124">
        <f t="shared" si="476"/>
        <v>0</v>
      </c>
      <c r="AK170" s="124">
        <f t="shared" si="477"/>
        <v>0</v>
      </c>
      <c r="AL170" s="124">
        <f t="shared" si="478"/>
        <v>0</v>
      </c>
      <c r="AM170" s="124">
        <f t="shared" si="479"/>
        <v>0</v>
      </c>
      <c r="AN170" s="124">
        <f t="shared" si="480"/>
        <v>0</v>
      </c>
      <c r="AO170" s="124">
        <f t="shared" si="481"/>
        <v>0</v>
      </c>
      <c r="AP170" s="124">
        <f t="shared" si="482"/>
        <v>0</v>
      </c>
      <c r="AQ170" s="124">
        <f t="shared" si="483"/>
        <v>0</v>
      </c>
      <c r="AR170" s="124">
        <f t="shared" si="484"/>
        <v>0</v>
      </c>
      <c r="AS170" s="124">
        <f t="shared" si="485"/>
        <v>0</v>
      </c>
      <c r="AT170" s="124">
        <f t="shared" si="486"/>
        <v>0</v>
      </c>
      <c r="AU170" s="124">
        <f t="shared" si="487"/>
        <v>0</v>
      </c>
      <c r="AV170" s="124">
        <f t="shared" si="488"/>
        <v>0</v>
      </c>
      <c r="AW170" s="124">
        <f t="shared" si="489"/>
        <v>0</v>
      </c>
      <c r="AY170" s="71"/>
      <c r="AZ170" s="71"/>
      <c r="BA170" s="71"/>
      <c r="BB170" s="71"/>
    </row>
    <row r="171" spans="1:347" s="70" customFormat="1" ht="11.25" customHeight="1" x14ac:dyDescent="0.2">
      <c r="A171" s="126"/>
      <c r="B171" s="70" t="s">
        <v>288</v>
      </c>
      <c r="C171" s="70" t="s">
        <v>568</v>
      </c>
      <c r="D171" s="70" t="s">
        <v>599</v>
      </c>
      <c r="E171" s="482">
        <v>1</v>
      </c>
      <c r="G171" s="86" t="s">
        <v>429</v>
      </c>
      <c r="H171" s="123">
        <v>58166.8</v>
      </c>
      <c r="I171" s="124"/>
      <c r="J171" s="124">
        <f t="shared" ref="J171" si="490">I171*INDEX(SalInfl,J$1)</f>
        <v>0</v>
      </c>
      <c r="K171" s="124">
        <f t="shared" ref="K171" si="491">J171*INDEX(SalInfl,K$1)</f>
        <v>0</v>
      </c>
      <c r="L171" s="124">
        <f t="shared" ref="L171" si="492">K171*INDEX(SalInfl,L$1)</f>
        <v>0</v>
      </c>
      <c r="M171" s="124">
        <f t="shared" ref="M171" si="493">L171*INDEX(SalInfl,M$1)</f>
        <v>0</v>
      </c>
      <c r="N171" s="124">
        <f t="shared" ref="N171" si="494">M171*INDEX(SalInfl,N$1)</f>
        <v>0</v>
      </c>
      <c r="O171" s="124">
        <f t="shared" ref="O171" si="495">N171*INDEX(SalInfl,O$1)</f>
        <v>0</v>
      </c>
      <c r="P171" s="124">
        <f t="shared" ref="P171" si="496">O171*INDEX(SalInfl,P$1)</f>
        <v>0</v>
      </c>
      <c r="Q171" s="124">
        <f t="shared" ref="Q171" si="497">P171*INDEX(SalInfl,Q$1)</f>
        <v>0</v>
      </c>
      <c r="R171" s="124">
        <f t="shared" ref="R171" si="498">Q171*INDEX(SalInfl,R$1)</f>
        <v>0</v>
      </c>
      <c r="S171" s="124">
        <f t="shared" ref="S171" si="499">R171*INDEX(SalInfl,S$1)</f>
        <v>0</v>
      </c>
      <c r="T171" s="124">
        <f t="shared" ref="T171" si="500">S171*INDEX(SalInfl,T$1)</f>
        <v>0</v>
      </c>
      <c r="U171" s="124">
        <f t="shared" ref="U171" si="501">T171*INDEX(SalInfl,U$1)</f>
        <v>0</v>
      </c>
      <c r="V171" s="124">
        <f t="shared" ref="V171" si="502">U171*INDEX(SalInfl,V$1)</f>
        <v>0</v>
      </c>
      <c r="W171" s="124">
        <f t="shared" ref="W171" si="503">V171*INDEX(SalInfl,W$1)</f>
        <v>0</v>
      </c>
      <c r="X171" s="124">
        <f t="shared" ref="X171" si="504">W171*INDEX(SalInfl,X$1)</f>
        <v>0</v>
      </c>
      <c r="Y171" s="124">
        <f t="shared" ref="Y171" si="505">X171*INDEX(SalInfl,Y$1)</f>
        <v>0</v>
      </c>
      <c r="Z171" s="124">
        <f t="shared" ref="Z171" si="506">Y171*INDEX(SalInfl,Z$1)</f>
        <v>0</v>
      </c>
      <c r="AA171" s="124">
        <f t="shared" ref="AA171" si="507">Z171*INDEX(SalInfl,AA$1)</f>
        <v>0</v>
      </c>
      <c r="AB171" s="124">
        <f t="shared" ref="AB171" si="508">AA171*INDEX(SalInfl,AB$1)</f>
        <v>0</v>
      </c>
      <c r="AC171" s="124">
        <f t="shared" ref="AC171" si="509">AB171*INDEX(SalInfl,AC$1)</f>
        <v>0</v>
      </c>
      <c r="AD171" s="124">
        <f t="shared" ref="AD171" si="510">AC171*INDEX(SalInfl,AD$1)</f>
        <v>0</v>
      </c>
      <c r="AE171" s="124">
        <f t="shared" ref="AE171" si="511">AD171*INDEX(SalInfl,AE$1)</f>
        <v>0</v>
      </c>
      <c r="AF171" s="124">
        <f t="shared" ref="AF171" si="512">AE171*INDEX(SalInfl,AF$1)</f>
        <v>0</v>
      </c>
      <c r="AG171" s="124">
        <f t="shared" ref="AG171" si="513">AF171*INDEX(SalInfl,AG$1)</f>
        <v>0</v>
      </c>
      <c r="AH171" s="124">
        <f t="shared" ref="AH171" si="514">AG171*INDEX(SalInfl,AH$1)</f>
        <v>0</v>
      </c>
      <c r="AI171" s="124">
        <f t="shared" ref="AI171" si="515">AH171*INDEX(SalInfl,AI$1)</f>
        <v>0</v>
      </c>
      <c r="AJ171" s="124">
        <f t="shared" ref="AJ171" si="516">AI171*INDEX(SalInfl,AJ$1)</f>
        <v>0</v>
      </c>
      <c r="AK171" s="124">
        <f t="shared" ref="AK171" si="517">AJ171*INDEX(SalInfl,AK$1)</f>
        <v>0</v>
      </c>
      <c r="AL171" s="124">
        <f t="shared" ref="AL171" si="518">AK171*INDEX(SalInfl,AL$1)</f>
        <v>0</v>
      </c>
      <c r="AM171" s="124">
        <f t="shared" ref="AM171" si="519">AL171*INDEX(SalInfl,AM$1)</f>
        <v>0</v>
      </c>
      <c r="AN171" s="124">
        <f t="shared" ref="AN171" si="520">AM171*INDEX(SalInfl,AN$1)</f>
        <v>0</v>
      </c>
      <c r="AO171" s="124">
        <f t="shared" ref="AO171" si="521">AN171*INDEX(SalInfl,AO$1)</f>
        <v>0</v>
      </c>
      <c r="AP171" s="124">
        <f t="shared" ref="AP171" si="522">AO171*INDEX(SalInfl,AP$1)</f>
        <v>0</v>
      </c>
      <c r="AQ171" s="124">
        <f t="shared" ref="AQ171" si="523">AP171*INDEX(SalInfl,AQ$1)</f>
        <v>0</v>
      </c>
      <c r="AR171" s="124">
        <f t="shared" ref="AR171" si="524">AQ171*INDEX(SalInfl,AR$1)</f>
        <v>0</v>
      </c>
      <c r="AS171" s="124">
        <f t="shared" ref="AS171" si="525">AR171*INDEX(SalInfl,AS$1)</f>
        <v>0</v>
      </c>
      <c r="AT171" s="124">
        <f t="shared" ref="AT171" si="526">AS171*INDEX(SalInfl,AT$1)</f>
        <v>0</v>
      </c>
      <c r="AU171" s="124">
        <f t="shared" ref="AU171" si="527">AT171*INDEX(SalInfl,AU$1)</f>
        <v>0</v>
      </c>
      <c r="AV171" s="124">
        <f t="shared" ref="AV171" si="528">AU171*INDEX(SalInfl,AV$1)</f>
        <v>0</v>
      </c>
      <c r="AW171" s="124">
        <f t="shared" ref="AW171" si="529">AV171*INDEX(SalInfl,AW$1)</f>
        <v>0</v>
      </c>
      <c r="AY171" s="71"/>
      <c r="AZ171" s="71"/>
      <c r="BA171" s="71"/>
      <c r="BB171" s="71"/>
    </row>
    <row r="172" spans="1:347" s="70" customFormat="1" ht="11.25" customHeight="1" x14ac:dyDescent="0.2">
      <c r="A172" s="126"/>
      <c r="B172" s="70" t="s">
        <v>288</v>
      </c>
      <c r="C172" s="70" t="s">
        <v>600</v>
      </c>
      <c r="D172" s="70" t="s">
        <v>601</v>
      </c>
      <c r="E172" s="482">
        <v>1</v>
      </c>
      <c r="G172" s="86" t="s">
        <v>429</v>
      </c>
      <c r="H172" s="123">
        <v>80000</v>
      </c>
      <c r="I172" s="124">
        <v>88149.999999999985</v>
      </c>
      <c r="J172" s="124">
        <f t="shared" ref="J172" si="530">I172*INDEX(SalInfl,J$1)</f>
        <v>89912.999999999985</v>
      </c>
      <c r="K172" s="124">
        <f t="shared" ref="K172" si="531">J172*INDEX(SalInfl,K$1)</f>
        <v>91711.25999999998</v>
      </c>
      <c r="L172" s="124">
        <f t="shared" ref="L172" si="532">K172*INDEX(SalInfl,L$1)</f>
        <v>93545.485199999981</v>
      </c>
      <c r="M172" s="124">
        <f t="shared" ref="M172" si="533">L172*INDEX(SalInfl,M$1)</f>
        <v>95416.394903999986</v>
      </c>
      <c r="N172" s="124">
        <f t="shared" ref="N172" si="534">M172*INDEX(SalInfl,N$1)</f>
        <v>97324.722802079981</v>
      </c>
      <c r="O172" s="124">
        <f t="shared" ref="O172" si="535">N172*INDEX(SalInfl,O$1)</f>
        <v>99271.217258121585</v>
      </c>
      <c r="P172" s="124">
        <f t="shared" ref="P172" si="536">O172*INDEX(SalInfl,P$1)</f>
        <v>101256.64160328402</v>
      </c>
      <c r="Q172" s="124">
        <f t="shared" ref="Q172" si="537">P172*INDEX(SalInfl,Q$1)</f>
        <v>103281.7744353497</v>
      </c>
      <c r="R172" s="124">
        <f t="shared" ref="R172" si="538">Q172*INDEX(SalInfl,R$1)</f>
        <v>105347.40992405669</v>
      </c>
      <c r="S172" s="124">
        <f t="shared" ref="S172" si="539">R172*INDEX(SalInfl,S$1)</f>
        <v>107454.35812253783</v>
      </c>
      <c r="T172" s="124">
        <f t="shared" ref="T172" si="540">S172*INDEX(SalInfl,T$1)</f>
        <v>109603.44528498859</v>
      </c>
      <c r="U172" s="124">
        <f t="shared" ref="U172" si="541">T172*INDEX(SalInfl,U$1)</f>
        <v>111795.51419068837</v>
      </c>
      <c r="V172" s="124">
        <f t="shared" ref="V172" si="542">U172*INDEX(SalInfl,V$1)</f>
        <v>114031.42447450213</v>
      </c>
      <c r="W172" s="124">
        <f t="shared" ref="W172" si="543">V172*INDEX(SalInfl,W$1)</f>
        <v>116312.05296399217</v>
      </c>
      <c r="X172" s="124">
        <f t="shared" ref="X172" si="544">W172*INDEX(SalInfl,X$1)</f>
        <v>118638.29402327201</v>
      </c>
      <c r="Y172" s="124">
        <f t="shared" ref="Y172" si="545">X172*INDEX(SalInfl,Y$1)</f>
        <v>121011.05990373746</v>
      </c>
      <c r="Z172" s="124">
        <f t="shared" ref="Z172" si="546">Y172*INDEX(SalInfl,Z$1)</f>
        <v>123431.28110181222</v>
      </c>
      <c r="AA172" s="124">
        <f t="shared" ref="AA172" si="547">Z172*INDEX(SalInfl,AA$1)</f>
        <v>125899.90672384846</v>
      </c>
      <c r="AB172" s="124">
        <f t="shared" ref="AB172" si="548">AA172*INDEX(SalInfl,AB$1)</f>
        <v>128417.90485832543</v>
      </c>
      <c r="AC172" s="124">
        <f t="shared" ref="AC172" si="549">AB172*INDEX(SalInfl,AC$1)</f>
        <v>130986.26295549194</v>
      </c>
      <c r="AD172" s="124">
        <f t="shared" ref="AD172" si="550">AC172*INDEX(SalInfl,AD$1)</f>
        <v>133605.98821460179</v>
      </c>
      <c r="AE172" s="124">
        <f t="shared" ref="AE172" si="551">AD172*INDEX(SalInfl,AE$1)</f>
        <v>136278.10797889382</v>
      </c>
      <c r="AF172" s="124">
        <f t="shared" ref="AF172" si="552">AE172*INDEX(SalInfl,AF$1)</f>
        <v>139003.6701384717</v>
      </c>
      <c r="AG172" s="124">
        <f t="shared" ref="AG172" si="553">AF172*INDEX(SalInfl,AG$1)</f>
        <v>141783.74354124113</v>
      </c>
      <c r="AH172" s="124">
        <f t="shared" ref="AH172" si="554">AG172*INDEX(SalInfl,AH$1)</f>
        <v>144619.41841206595</v>
      </c>
      <c r="AI172" s="124">
        <f t="shared" ref="AI172" si="555">AH172*INDEX(SalInfl,AI$1)</f>
        <v>147511.80678030726</v>
      </c>
      <c r="AJ172" s="124">
        <f t="shared" ref="AJ172" si="556">AI172*INDEX(SalInfl,AJ$1)</f>
        <v>150462.04291591342</v>
      </c>
      <c r="AK172" s="124">
        <f t="shared" ref="AK172" si="557">AJ172*INDEX(SalInfl,AK$1)</f>
        <v>153471.28377423171</v>
      </c>
      <c r="AL172" s="124">
        <f t="shared" ref="AL172" si="558">AK172*INDEX(SalInfl,AL$1)</f>
        <v>156540.70944971635</v>
      </c>
      <c r="AM172" s="124">
        <f t="shared" ref="AM172" si="559">AL172*INDEX(SalInfl,AM$1)</f>
        <v>159671.52363871067</v>
      </c>
      <c r="AN172" s="124">
        <f t="shared" ref="AN172" si="560">AM172*INDEX(SalInfl,AN$1)</f>
        <v>162864.9541114849</v>
      </c>
      <c r="AO172" s="124">
        <f t="shared" ref="AO172" si="561">AN172*INDEX(SalInfl,AO$1)</f>
        <v>166122.2531937146</v>
      </c>
      <c r="AP172" s="124">
        <f t="shared" ref="AP172" si="562">AO172*INDEX(SalInfl,AP$1)</f>
        <v>169444.6982575889</v>
      </c>
      <c r="AQ172" s="124">
        <f t="shared" ref="AQ172" si="563">AP172*INDEX(SalInfl,AQ$1)</f>
        <v>172833.59222274067</v>
      </c>
      <c r="AR172" s="124">
        <f t="shared" ref="AR172" si="564">AQ172*INDEX(SalInfl,AR$1)</f>
        <v>176290.26406719547</v>
      </c>
      <c r="AS172" s="124">
        <f t="shared" ref="AS172" si="565">AR172*INDEX(SalInfl,AS$1)</f>
        <v>179816.06934853937</v>
      </c>
      <c r="AT172" s="124">
        <f t="shared" ref="AT172" si="566">AS172*INDEX(SalInfl,AT$1)</f>
        <v>183412.39073551015</v>
      </c>
      <c r="AU172" s="124">
        <f t="shared" ref="AU172" si="567">AT172*INDEX(SalInfl,AU$1)</f>
        <v>187080.63855022035</v>
      </c>
      <c r="AV172" s="124">
        <f t="shared" ref="AV172" si="568">AU172*INDEX(SalInfl,AV$1)</f>
        <v>190822.25132122476</v>
      </c>
      <c r="AW172" s="124">
        <f t="shared" ref="AW172" si="569">AV172*INDEX(SalInfl,AW$1)</f>
        <v>194638.69634764927</v>
      </c>
      <c r="AY172" s="71"/>
      <c r="AZ172" s="71"/>
      <c r="BA172" s="71"/>
      <c r="BB172" s="71"/>
    </row>
    <row r="173" spans="1:347" x14ac:dyDescent="0.25">
      <c r="A173" s="126"/>
      <c r="B173" s="87" t="s">
        <v>260</v>
      </c>
      <c r="C173" s="87"/>
      <c r="D173" s="87"/>
      <c r="E173" s="483"/>
      <c r="F173" s="87"/>
      <c r="G173" s="91"/>
      <c r="H173" s="459"/>
      <c r="I173" s="460"/>
      <c r="J173" s="460"/>
      <c r="K173" s="460"/>
      <c r="L173" s="460"/>
      <c r="M173" s="460"/>
      <c r="N173" s="460"/>
      <c r="O173" s="460"/>
      <c r="P173" s="460"/>
      <c r="Q173" s="460"/>
      <c r="R173" s="460"/>
      <c r="S173" s="460"/>
      <c r="T173" s="460"/>
      <c r="U173" s="460"/>
      <c r="V173" s="460"/>
      <c r="W173" s="460"/>
      <c r="X173" s="460"/>
      <c r="Y173" s="460"/>
      <c r="Z173" s="460"/>
      <c r="AA173" s="460"/>
      <c r="AB173" s="460"/>
      <c r="AC173" s="460"/>
      <c r="AD173" s="460"/>
      <c r="AE173" s="460"/>
      <c r="AF173" s="460"/>
      <c r="AG173" s="460"/>
      <c r="AH173" s="460"/>
      <c r="AI173" s="460"/>
      <c r="AJ173" s="460"/>
      <c r="AK173" s="460"/>
      <c r="AL173" s="460"/>
      <c r="AM173" s="460"/>
      <c r="AN173" s="460"/>
      <c r="AO173" s="460"/>
      <c r="AP173" s="460"/>
      <c r="AQ173" s="460"/>
      <c r="AR173" s="460"/>
      <c r="AS173" s="460"/>
      <c r="AT173" s="460"/>
      <c r="AU173" s="460"/>
      <c r="AV173" s="460"/>
      <c r="AW173" s="460"/>
      <c r="AX173" s="70"/>
      <c r="AY173" s="70"/>
      <c r="AZ173" s="70"/>
      <c r="BA173" s="70"/>
      <c r="BB173" s="70"/>
      <c r="BC173" s="70"/>
      <c r="BD173" s="70"/>
      <c r="BE173" s="70"/>
      <c r="BF173" s="70"/>
      <c r="BG173" s="70"/>
      <c r="BH173" s="70"/>
      <c r="BI173" s="70"/>
      <c r="BJ173" s="70"/>
      <c r="BK173" s="70"/>
      <c r="BL173" s="70"/>
      <c r="BM173" s="70"/>
      <c r="BN173" s="70"/>
      <c r="BO173" s="70"/>
      <c r="BP173" s="70"/>
      <c r="BQ173" s="70"/>
      <c r="BR173" s="70"/>
      <c r="BS173" s="70"/>
      <c r="BT173" s="70"/>
      <c r="BU173" s="70"/>
      <c r="BV173" s="70"/>
      <c r="BW173" s="70"/>
      <c r="BX173" s="70"/>
      <c r="BY173" s="70"/>
      <c r="BZ173" s="70"/>
      <c r="CA173" s="70"/>
      <c r="CB173" s="70"/>
      <c r="CC173" s="70"/>
      <c r="CD173" s="70"/>
      <c r="CE173" s="70"/>
      <c r="CF173" s="70"/>
      <c r="CG173" s="70"/>
      <c r="CH173" s="70"/>
      <c r="CI173" s="70"/>
      <c r="CJ173" s="70"/>
      <c r="CK173" s="70"/>
      <c r="CL173" s="70"/>
      <c r="CM173" s="70"/>
      <c r="CN173" s="70"/>
      <c r="CO173" s="70"/>
      <c r="CP173" s="70"/>
      <c r="CQ173" s="70"/>
      <c r="CR173" s="70"/>
      <c r="CS173" s="70"/>
      <c r="CT173" s="70"/>
      <c r="CU173" s="70"/>
      <c r="CV173" s="70"/>
      <c r="CW173" s="70"/>
      <c r="CX173" s="70"/>
      <c r="CY173" s="70"/>
      <c r="CZ173" s="70"/>
      <c r="DA173" s="70"/>
      <c r="DB173" s="70"/>
      <c r="DC173" s="70"/>
      <c r="DD173" s="70"/>
      <c r="DE173" s="70"/>
      <c r="DF173" s="70"/>
      <c r="DG173" s="70"/>
      <c r="DH173" s="70"/>
      <c r="DI173" s="70"/>
      <c r="DJ173" s="70"/>
      <c r="DK173" s="70"/>
      <c r="DL173" s="70"/>
      <c r="DM173" s="70"/>
      <c r="DN173" s="70"/>
      <c r="DO173" s="70"/>
      <c r="DP173" s="70"/>
      <c r="DQ173" s="70"/>
      <c r="DR173" s="70"/>
      <c r="DS173" s="70"/>
      <c r="DT173" s="70"/>
      <c r="DU173" s="70"/>
      <c r="DV173" s="70"/>
      <c r="DW173" s="70"/>
      <c r="DX173" s="70"/>
      <c r="DY173" s="70"/>
      <c r="DZ173" s="70"/>
      <c r="EA173" s="70"/>
      <c r="EB173" s="70"/>
      <c r="EC173" s="70"/>
      <c r="ED173" s="70"/>
      <c r="EE173" s="70"/>
      <c r="EF173" s="70"/>
      <c r="EG173" s="70"/>
      <c r="EH173" s="70"/>
      <c r="EI173" s="70"/>
      <c r="EJ173" s="70"/>
      <c r="EK173" s="70"/>
      <c r="EL173" s="70"/>
      <c r="EM173" s="70"/>
      <c r="EN173" s="70"/>
      <c r="EO173" s="70"/>
      <c r="EP173" s="70"/>
      <c r="EQ173" s="70"/>
      <c r="ER173" s="70"/>
      <c r="ES173" s="70"/>
      <c r="ET173" s="70"/>
      <c r="EU173" s="70"/>
      <c r="EV173" s="70"/>
      <c r="EW173" s="70"/>
      <c r="EX173" s="70"/>
      <c r="EY173" s="70"/>
      <c r="EZ173" s="70"/>
      <c r="FA173" s="70"/>
      <c r="FB173" s="70"/>
      <c r="FC173" s="70"/>
      <c r="FD173" s="70"/>
      <c r="FE173" s="70"/>
      <c r="FF173" s="70"/>
      <c r="FG173" s="70"/>
      <c r="FH173" s="70"/>
      <c r="FI173" s="70"/>
      <c r="FJ173" s="70"/>
      <c r="FK173" s="70"/>
      <c r="FL173" s="70"/>
      <c r="FM173" s="70"/>
      <c r="FN173" s="70"/>
      <c r="FO173" s="70"/>
      <c r="FP173" s="70"/>
      <c r="FQ173" s="70"/>
      <c r="FR173" s="70"/>
      <c r="FS173" s="70"/>
      <c r="FT173" s="70"/>
      <c r="FU173" s="70"/>
      <c r="FV173" s="70"/>
      <c r="FW173" s="70"/>
      <c r="FX173" s="70"/>
      <c r="FY173" s="70"/>
      <c r="FZ173" s="70"/>
      <c r="GA173" s="70"/>
      <c r="GB173" s="70"/>
      <c r="GC173" s="70"/>
      <c r="GD173" s="70"/>
      <c r="GE173" s="70"/>
      <c r="GF173" s="70"/>
      <c r="GG173" s="70"/>
      <c r="GH173" s="70"/>
      <c r="GI173" s="70"/>
      <c r="GJ173" s="70"/>
      <c r="GK173" s="70"/>
      <c r="GL173" s="70"/>
      <c r="GM173" s="70"/>
      <c r="GN173" s="70"/>
      <c r="GO173" s="70"/>
      <c r="GP173" s="70"/>
      <c r="GQ173" s="70"/>
      <c r="GR173" s="70"/>
      <c r="GS173" s="70"/>
      <c r="GT173" s="70"/>
      <c r="GU173" s="70"/>
      <c r="GV173" s="70"/>
      <c r="GW173" s="70"/>
      <c r="GX173" s="70"/>
      <c r="GY173" s="70"/>
      <c r="GZ173" s="70"/>
      <c r="HA173" s="70"/>
      <c r="HB173" s="70"/>
      <c r="HC173" s="70"/>
      <c r="HD173" s="70"/>
      <c r="HE173" s="70"/>
      <c r="HF173" s="70"/>
      <c r="HG173" s="70"/>
      <c r="HH173" s="70"/>
      <c r="HI173" s="70"/>
      <c r="HJ173" s="70"/>
      <c r="HK173" s="70"/>
      <c r="HL173" s="70"/>
      <c r="HM173" s="70"/>
      <c r="HN173" s="70"/>
      <c r="HO173" s="70"/>
      <c r="HP173" s="70"/>
      <c r="HQ173" s="70"/>
      <c r="HR173" s="70"/>
      <c r="HS173" s="70"/>
      <c r="HT173" s="70"/>
      <c r="HU173" s="70"/>
      <c r="HV173" s="70"/>
      <c r="HW173" s="70"/>
      <c r="HX173" s="70"/>
      <c r="HY173" s="70"/>
      <c r="HZ173" s="70"/>
      <c r="IA173" s="70"/>
      <c r="IB173" s="70"/>
      <c r="IC173" s="70"/>
      <c r="ID173" s="70"/>
      <c r="IE173" s="70"/>
      <c r="IF173" s="70"/>
      <c r="IG173" s="70"/>
      <c r="IH173" s="70"/>
      <c r="II173" s="70"/>
      <c r="IJ173" s="70"/>
      <c r="IK173" s="70"/>
      <c r="IL173" s="70"/>
      <c r="IM173" s="70"/>
      <c r="IN173" s="70"/>
      <c r="IO173" s="70"/>
      <c r="IP173" s="70"/>
      <c r="IQ173" s="70"/>
      <c r="IR173" s="70"/>
      <c r="IS173" s="70"/>
      <c r="IT173" s="70"/>
      <c r="IU173" s="70"/>
      <c r="IV173" s="70"/>
      <c r="IW173" s="70"/>
      <c r="IX173" s="70"/>
      <c r="IY173" s="70"/>
      <c r="IZ173" s="70"/>
      <c r="JA173" s="70"/>
      <c r="JB173" s="70"/>
      <c r="JC173" s="70"/>
      <c r="JD173" s="70"/>
      <c r="JE173" s="70"/>
      <c r="JF173" s="70"/>
      <c r="JG173" s="70"/>
      <c r="JH173" s="70"/>
      <c r="JI173" s="70"/>
      <c r="JJ173" s="70"/>
      <c r="JK173" s="70"/>
      <c r="JL173" s="70"/>
      <c r="JM173" s="70"/>
      <c r="JN173" s="70"/>
      <c r="JO173" s="70"/>
      <c r="JP173" s="70"/>
      <c r="JQ173" s="70"/>
      <c r="JR173" s="70"/>
      <c r="JS173" s="70"/>
      <c r="JT173" s="70"/>
      <c r="JU173" s="70"/>
      <c r="JV173" s="70"/>
      <c r="JW173" s="70"/>
      <c r="JX173" s="70"/>
      <c r="JY173" s="70"/>
      <c r="JZ173" s="70"/>
      <c r="KA173" s="70"/>
      <c r="KB173" s="70"/>
      <c r="KC173" s="70"/>
      <c r="KD173" s="70"/>
      <c r="KE173" s="70"/>
      <c r="KF173" s="70"/>
      <c r="KG173" s="70"/>
      <c r="KH173" s="70"/>
      <c r="KI173" s="70"/>
      <c r="KJ173" s="70"/>
      <c r="KK173" s="70"/>
      <c r="KL173" s="70"/>
      <c r="KM173" s="70"/>
      <c r="KN173" s="70"/>
      <c r="KO173" s="70"/>
      <c r="KP173" s="70"/>
      <c r="KQ173" s="70"/>
      <c r="KR173" s="70"/>
      <c r="KS173" s="70"/>
      <c r="KT173" s="70"/>
      <c r="KU173" s="70"/>
      <c r="KV173" s="70"/>
      <c r="KW173" s="70"/>
      <c r="KX173" s="70"/>
      <c r="KY173" s="70"/>
      <c r="KZ173" s="70"/>
      <c r="LA173" s="70"/>
      <c r="LB173" s="70"/>
      <c r="LC173" s="70"/>
      <c r="LD173" s="70"/>
      <c r="LE173" s="70"/>
      <c r="LF173" s="70"/>
      <c r="LG173" s="70"/>
      <c r="LH173" s="70"/>
      <c r="LI173" s="70"/>
      <c r="LJ173" s="70"/>
      <c r="LK173" s="70"/>
      <c r="LL173" s="70"/>
      <c r="LM173" s="70"/>
      <c r="LN173" s="70"/>
      <c r="LO173" s="70"/>
      <c r="LP173" s="70"/>
      <c r="LQ173" s="70"/>
      <c r="LR173" s="70"/>
      <c r="LS173" s="70"/>
      <c r="LT173" s="70"/>
      <c r="LU173" s="70"/>
      <c r="LV173" s="70"/>
      <c r="LW173" s="70"/>
      <c r="LX173" s="70"/>
      <c r="LY173" s="70"/>
      <c r="LZ173" s="70"/>
      <c r="MA173" s="70"/>
      <c r="MB173" s="70"/>
      <c r="MC173" s="70"/>
      <c r="MD173" s="70"/>
      <c r="ME173" s="70"/>
      <c r="MF173" s="70"/>
      <c r="MG173" s="70"/>
      <c r="MH173" s="70"/>
      <c r="MI173" s="70"/>
    </row>
    <row r="174" spans="1:347" x14ac:dyDescent="0.25">
      <c r="A174" s="126"/>
      <c r="B174" s="461" t="s">
        <v>261</v>
      </c>
      <c r="C174" s="461"/>
      <c r="D174" s="461"/>
      <c r="E174" s="484"/>
      <c r="F174" s="461"/>
      <c r="G174" s="462"/>
      <c r="H174" s="463">
        <f t="shared" ref="H174:AW174" si="570">SUMIF(H128:H173, "&gt;0",$E128:$E173)</f>
        <v>41</v>
      </c>
      <c r="I174" s="464">
        <f t="shared" si="570"/>
        <v>39</v>
      </c>
      <c r="J174" s="464">
        <f t="shared" si="570"/>
        <v>39</v>
      </c>
      <c r="K174" s="464">
        <f t="shared" si="570"/>
        <v>39</v>
      </c>
      <c r="L174" s="464">
        <f t="shared" si="570"/>
        <v>39</v>
      </c>
      <c r="M174" s="464">
        <f t="shared" si="570"/>
        <v>39</v>
      </c>
      <c r="N174" s="464">
        <f t="shared" si="570"/>
        <v>39</v>
      </c>
      <c r="O174" s="464">
        <f t="shared" si="570"/>
        <v>39</v>
      </c>
      <c r="P174" s="464">
        <f t="shared" si="570"/>
        <v>39</v>
      </c>
      <c r="Q174" s="464">
        <f t="shared" si="570"/>
        <v>39</v>
      </c>
      <c r="R174" s="464">
        <f t="shared" si="570"/>
        <v>39</v>
      </c>
      <c r="S174" s="464">
        <f t="shared" si="570"/>
        <v>39</v>
      </c>
      <c r="T174" s="464">
        <f t="shared" si="570"/>
        <v>39</v>
      </c>
      <c r="U174" s="464">
        <f t="shared" si="570"/>
        <v>39</v>
      </c>
      <c r="V174" s="464">
        <f t="shared" si="570"/>
        <v>39</v>
      </c>
      <c r="W174" s="464">
        <f t="shared" si="570"/>
        <v>39</v>
      </c>
      <c r="X174" s="464">
        <f t="shared" si="570"/>
        <v>39</v>
      </c>
      <c r="Y174" s="464">
        <f t="shared" si="570"/>
        <v>39</v>
      </c>
      <c r="Z174" s="464">
        <f t="shared" si="570"/>
        <v>39</v>
      </c>
      <c r="AA174" s="464">
        <f t="shared" si="570"/>
        <v>39</v>
      </c>
      <c r="AB174" s="464">
        <f t="shared" si="570"/>
        <v>39</v>
      </c>
      <c r="AC174" s="464">
        <f t="shared" si="570"/>
        <v>39</v>
      </c>
      <c r="AD174" s="464">
        <f t="shared" si="570"/>
        <v>39</v>
      </c>
      <c r="AE174" s="464">
        <f t="shared" si="570"/>
        <v>39</v>
      </c>
      <c r="AF174" s="464">
        <f t="shared" si="570"/>
        <v>39</v>
      </c>
      <c r="AG174" s="464">
        <f t="shared" si="570"/>
        <v>39</v>
      </c>
      <c r="AH174" s="464">
        <f t="shared" si="570"/>
        <v>39</v>
      </c>
      <c r="AI174" s="464">
        <f t="shared" si="570"/>
        <v>39</v>
      </c>
      <c r="AJ174" s="464">
        <f t="shared" si="570"/>
        <v>39</v>
      </c>
      <c r="AK174" s="464">
        <f t="shared" si="570"/>
        <v>39</v>
      </c>
      <c r="AL174" s="464">
        <f t="shared" si="570"/>
        <v>39</v>
      </c>
      <c r="AM174" s="464">
        <f t="shared" si="570"/>
        <v>39</v>
      </c>
      <c r="AN174" s="464">
        <f t="shared" si="570"/>
        <v>39</v>
      </c>
      <c r="AO174" s="464">
        <f t="shared" si="570"/>
        <v>39</v>
      </c>
      <c r="AP174" s="464">
        <f t="shared" si="570"/>
        <v>39</v>
      </c>
      <c r="AQ174" s="464">
        <f t="shared" si="570"/>
        <v>39</v>
      </c>
      <c r="AR174" s="464">
        <f t="shared" si="570"/>
        <v>39</v>
      </c>
      <c r="AS174" s="464">
        <f t="shared" si="570"/>
        <v>39</v>
      </c>
      <c r="AT174" s="464">
        <f t="shared" si="570"/>
        <v>39</v>
      </c>
      <c r="AU174" s="464">
        <f t="shared" si="570"/>
        <v>39</v>
      </c>
      <c r="AV174" s="464">
        <f t="shared" si="570"/>
        <v>39</v>
      </c>
      <c r="AW174" s="464">
        <f t="shared" si="570"/>
        <v>39</v>
      </c>
      <c r="AX174" s="70"/>
      <c r="AY174" s="70"/>
      <c r="AZ174" s="70"/>
      <c r="BA174" s="70"/>
      <c r="BB174" s="70"/>
      <c r="BC174" s="70"/>
      <c r="BD174" s="70"/>
      <c r="BE174" s="70"/>
      <c r="BF174" s="70"/>
      <c r="BG174" s="70"/>
      <c r="BH174" s="70"/>
      <c r="BI174" s="70"/>
      <c r="BJ174" s="70"/>
      <c r="BK174" s="70"/>
      <c r="BL174" s="70"/>
      <c r="BM174" s="70"/>
      <c r="BN174" s="70"/>
      <c r="BO174" s="70"/>
      <c r="BP174" s="70"/>
      <c r="BQ174" s="70"/>
      <c r="BR174" s="70"/>
      <c r="BS174" s="70"/>
      <c r="BT174" s="70"/>
      <c r="BU174" s="70"/>
      <c r="BV174" s="70"/>
      <c r="BW174" s="70"/>
      <c r="BX174" s="70"/>
      <c r="BY174" s="70"/>
      <c r="BZ174" s="70"/>
      <c r="CA174" s="70"/>
      <c r="CB174" s="70"/>
      <c r="CC174" s="70"/>
      <c r="CD174" s="70"/>
      <c r="CE174" s="70"/>
      <c r="CF174" s="70"/>
      <c r="CG174" s="70"/>
      <c r="CH174" s="70"/>
      <c r="CI174" s="70"/>
      <c r="CJ174" s="70"/>
      <c r="CK174" s="70"/>
      <c r="CL174" s="70"/>
      <c r="CM174" s="70"/>
      <c r="CN174" s="70"/>
      <c r="CO174" s="70"/>
      <c r="CP174" s="70"/>
      <c r="CQ174" s="70"/>
      <c r="CR174" s="70"/>
      <c r="CS174" s="70"/>
      <c r="CT174" s="70"/>
      <c r="CU174" s="70"/>
      <c r="CV174" s="70"/>
      <c r="CW174" s="70"/>
      <c r="CX174" s="70"/>
      <c r="CY174" s="70"/>
      <c r="CZ174" s="70"/>
      <c r="DA174" s="70"/>
      <c r="DB174" s="70"/>
      <c r="DC174" s="70"/>
      <c r="DD174" s="70"/>
      <c r="DE174" s="70"/>
      <c r="DF174" s="70"/>
      <c r="DG174" s="70"/>
      <c r="DH174" s="70"/>
      <c r="DI174" s="70"/>
      <c r="DJ174" s="70"/>
      <c r="DK174" s="70"/>
      <c r="DL174" s="70"/>
      <c r="DM174" s="70"/>
      <c r="DN174" s="70"/>
      <c r="DO174" s="70"/>
      <c r="DP174" s="70"/>
      <c r="DQ174" s="70"/>
      <c r="DR174" s="70"/>
      <c r="DS174" s="70"/>
      <c r="DT174" s="70"/>
      <c r="DU174" s="70"/>
      <c r="DV174" s="70"/>
      <c r="DW174" s="70"/>
      <c r="DX174" s="70"/>
      <c r="DY174" s="70"/>
      <c r="DZ174" s="70"/>
      <c r="EA174" s="70"/>
      <c r="EB174" s="70"/>
      <c r="EC174" s="70"/>
      <c r="ED174" s="70"/>
      <c r="EE174" s="70"/>
      <c r="EF174" s="70"/>
      <c r="EG174" s="70"/>
      <c r="EH174" s="70"/>
      <c r="EI174" s="70"/>
      <c r="EJ174" s="70"/>
      <c r="EK174" s="70"/>
      <c r="EL174" s="70"/>
      <c r="EM174" s="70"/>
      <c r="EN174" s="70"/>
      <c r="EO174" s="70"/>
      <c r="EP174" s="70"/>
      <c r="EQ174" s="70"/>
      <c r="ER174" s="70"/>
      <c r="ES174" s="70"/>
      <c r="ET174" s="70"/>
      <c r="EU174" s="70"/>
      <c r="EV174" s="70"/>
      <c r="EW174" s="70"/>
      <c r="EX174" s="70"/>
      <c r="EY174" s="70"/>
      <c r="EZ174" s="70"/>
      <c r="FA174" s="70"/>
      <c r="FB174" s="70"/>
      <c r="FC174" s="70"/>
      <c r="FD174" s="70"/>
      <c r="FE174" s="70"/>
      <c r="FF174" s="70"/>
      <c r="FG174" s="70"/>
      <c r="FH174" s="70"/>
      <c r="FI174" s="70"/>
      <c r="FJ174" s="70"/>
      <c r="FK174" s="70"/>
      <c r="FL174" s="70"/>
      <c r="FM174" s="70"/>
      <c r="FN174" s="70"/>
      <c r="FO174" s="70"/>
      <c r="FP174" s="70"/>
      <c r="FQ174" s="70"/>
      <c r="FR174" s="70"/>
      <c r="FS174" s="70"/>
      <c r="FT174" s="70"/>
      <c r="FU174" s="70"/>
      <c r="FV174" s="70"/>
      <c r="FW174" s="70"/>
      <c r="FX174" s="70"/>
      <c r="FY174" s="70"/>
      <c r="FZ174" s="70"/>
      <c r="GA174" s="70"/>
      <c r="GB174" s="70"/>
      <c r="GC174" s="70"/>
      <c r="GD174" s="70"/>
      <c r="GE174" s="70"/>
      <c r="GF174" s="70"/>
      <c r="GG174" s="70"/>
      <c r="GH174" s="70"/>
      <c r="GI174" s="70"/>
      <c r="GJ174" s="70"/>
      <c r="GK174" s="70"/>
      <c r="GL174" s="70"/>
      <c r="GM174" s="70"/>
      <c r="GN174" s="70"/>
      <c r="GO174" s="70"/>
      <c r="GP174" s="70"/>
      <c r="GQ174" s="70"/>
      <c r="GR174" s="70"/>
      <c r="GS174" s="70"/>
      <c r="GT174" s="70"/>
      <c r="GU174" s="70"/>
      <c r="GV174" s="70"/>
      <c r="GW174" s="70"/>
      <c r="GX174" s="70"/>
      <c r="GY174" s="70"/>
      <c r="GZ174" s="70"/>
      <c r="HA174" s="70"/>
      <c r="HB174" s="70"/>
      <c r="HC174" s="70"/>
      <c r="HD174" s="70"/>
      <c r="HE174" s="70"/>
      <c r="HF174" s="70"/>
      <c r="HG174" s="70"/>
      <c r="HH174" s="70"/>
      <c r="HI174" s="70"/>
      <c r="HJ174" s="70"/>
      <c r="HK174" s="70"/>
      <c r="HL174" s="70"/>
      <c r="HM174" s="70"/>
      <c r="HN174" s="70"/>
      <c r="HO174" s="70"/>
      <c r="HP174" s="70"/>
      <c r="HQ174" s="70"/>
      <c r="HR174" s="70"/>
      <c r="HS174" s="70"/>
      <c r="HT174" s="70"/>
      <c r="HU174" s="70"/>
      <c r="HV174" s="70"/>
      <c r="HW174" s="70"/>
      <c r="HX174" s="70"/>
      <c r="HY174" s="70"/>
      <c r="HZ174" s="70"/>
      <c r="IA174" s="70"/>
      <c r="IB174" s="70"/>
      <c r="IC174" s="70"/>
      <c r="ID174" s="70"/>
      <c r="IE174" s="70"/>
      <c r="IF174" s="70"/>
      <c r="IG174" s="70"/>
      <c r="IH174" s="70"/>
      <c r="II174" s="70"/>
      <c r="IJ174" s="70"/>
      <c r="IK174" s="70"/>
      <c r="IL174" s="70"/>
      <c r="IM174" s="70"/>
      <c r="IN174" s="70"/>
      <c r="IO174" s="70"/>
      <c r="IP174" s="70"/>
      <c r="IQ174" s="70"/>
      <c r="IR174" s="70"/>
      <c r="IS174" s="70"/>
      <c r="IT174" s="70"/>
      <c r="IU174" s="70"/>
      <c r="IV174" s="70"/>
      <c r="IW174" s="70"/>
      <c r="IX174" s="70"/>
      <c r="IY174" s="70"/>
      <c r="IZ174" s="70"/>
      <c r="JA174" s="70"/>
      <c r="JB174" s="70"/>
      <c r="JC174" s="70"/>
      <c r="JD174" s="70"/>
      <c r="JE174" s="70"/>
      <c r="JF174" s="70"/>
      <c r="JG174" s="70"/>
      <c r="JH174" s="70"/>
      <c r="JI174" s="70"/>
      <c r="JJ174" s="70"/>
      <c r="JK174" s="70"/>
      <c r="JL174" s="70"/>
      <c r="JM174" s="70"/>
      <c r="JN174" s="70"/>
      <c r="JO174" s="70"/>
      <c r="JP174" s="70"/>
      <c r="JQ174" s="70"/>
      <c r="JR174" s="70"/>
      <c r="JS174" s="70"/>
      <c r="JT174" s="70"/>
      <c r="JU174" s="70"/>
      <c r="JV174" s="70"/>
      <c r="JW174" s="70"/>
      <c r="JX174" s="70"/>
      <c r="JY174" s="70"/>
      <c r="JZ174" s="70"/>
      <c r="KA174" s="70"/>
      <c r="KB174" s="70"/>
      <c r="KC174" s="70"/>
      <c r="KD174" s="70"/>
      <c r="KE174" s="70"/>
      <c r="KF174" s="70"/>
      <c r="KG174" s="70"/>
      <c r="KH174" s="70"/>
      <c r="KI174" s="70"/>
      <c r="KJ174" s="70"/>
      <c r="KK174" s="70"/>
      <c r="KL174" s="70"/>
      <c r="KM174" s="70"/>
      <c r="KN174" s="70"/>
      <c r="KO174" s="70"/>
      <c r="KP174" s="70"/>
      <c r="KQ174" s="70"/>
      <c r="KR174" s="70"/>
      <c r="KS174" s="70"/>
      <c r="KT174" s="70"/>
      <c r="KU174" s="70"/>
      <c r="KV174" s="70"/>
      <c r="KW174" s="70"/>
      <c r="KX174" s="70"/>
      <c r="KY174" s="70"/>
      <c r="KZ174" s="70"/>
      <c r="LA174" s="70"/>
      <c r="LB174" s="70"/>
      <c r="LC174" s="70"/>
      <c r="LD174" s="70"/>
      <c r="LE174" s="70"/>
      <c r="LF174" s="70"/>
      <c r="LG174" s="70"/>
      <c r="LH174" s="70"/>
      <c r="LI174" s="70"/>
      <c r="LJ174" s="70"/>
      <c r="LK174" s="70"/>
      <c r="LL174" s="70"/>
      <c r="LM174" s="70"/>
      <c r="LN174" s="70"/>
      <c r="LO174" s="70"/>
      <c r="LP174" s="70"/>
      <c r="LQ174" s="70"/>
      <c r="LR174" s="70"/>
      <c r="LS174" s="70"/>
      <c r="LT174" s="70"/>
      <c r="LU174" s="70"/>
      <c r="LV174" s="70"/>
      <c r="LW174" s="70"/>
      <c r="LX174" s="70"/>
      <c r="LY174" s="70"/>
      <c r="LZ174" s="70"/>
      <c r="MA174" s="70"/>
      <c r="MB174" s="70"/>
      <c r="MC174" s="70"/>
      <c r="MD174" s="70"/>
      <c r="ME174" s="70"/>
      <c r="MF174" s="70"/>
      <c r="MG174" s="70"/>
      <c r="MH174" s="70"/>
      <c r="MI174" s="70"/>
    </row>
    <row r="175" spans="1:347" s="70" customFormat="1" ht="11.25" customHeight="1" x14ac:dyDescent="0.2">
      <c r="A175" s="126"/>
      <c r="B175" s="87" t="s">
        <v>262</v>
      </c>
      <c r="C175" s="87"/>
      <c r="D175" s="87"/>
      <c r="E175" s="483"/>
      <c r="F175" s="87"/>
      <c r="G175" s="91"/>
      <c r="H175" s="465">
        <f t="shared" ref="H175:AW175" si="571">IF(H174=0, "N/A", H$6/H174)</f>
        <v>8.8780487804878057</v>
      </c>
      <c r="I175" s="370">
        <f t="shared" si="571"/>
        <v>8.4615384615384617</v>
      </c>
      <c r="J175" s="370">
        <f t="shared" si="571"/>
        <v>8.4615384615384617</v>
      </c>
      <c r="K175" s="370">
        <f t="shared" si="571"/>
        <v>8.4615384615384617</v>
      </c>
      <c r="L175" s="370">
        <f t="shared" si="571"/>
        <v>8.4615384615384617</v>
      </c>
      <c r="M175" s="370">
        <f t="shared" si="571"/>
        <v>8.4615384615384617</v>
      </c>
      <c r="N175" s="370">
        <f t="shared" si="571"/>
        <v>8.4615384615384617</v>
      </c>
      <c r="O175" s="370">
        <f t="shared" si="571"/>
        <v>8.4615384615384617</v>
      </c>
      <c r="P175" s="370">
        <f t="shared" si="571"/>
        <v>8.4615384615384617</v>
      </c>
      <c r="Q175" s="370">
        <f t="shared" si="571"/>
        <v>8.4615384615384617</v>
      </c>
      <c r="R175" s="370">
        <f t="shared" si="571"/>
        <v>8.4615384615384617</v>
      </c>
      <c r="S175" s="370">
        <f t="shared" si="571"/>
        <v>8.4615384615384617</v>
      </c>
      <c r="T175" s="370">
        <f t="shared" si="571"/>
        <v>8.4615384615384617</v>
      </c>
      <c r="U175" s="370">
        <f t="shared" si="571"/>
        <v>8.4615384615384617</v>
      </c>
      <c r="V175" s="370">
        <f t="shared" si="571"/>
        <v>8.4615384615384617</v>
      </c>
      <c r="W175" s="370">
        <f t="shared" si="571"/>
        <v>8.4615384615384617</v>
      </c>
      <c r="X175" s="370">
        <f t="shared" si="571"/>
        <v>8.4615384615384617</v>
      </c>
      <c r="Y175" s="370">
        <f t="shared" si="571"/>
        <v>8.4615384615384617</v>
      </c>
      <c r="Z175" s="370">
        <f t="shared" si="571"/>
        <v>8.4615384615384617</v>
      </c>
      <c r="AA175" s="370">
        <f t="shared" si="571"/>
        <v>8.4615384615384617</v>
      </c>
      <c r="AB175" s="370">
        <f t="shared" si="571"/>
        <v>8.4615384615384617</v>
      </c>
      <c r="AC175" s="370">
        <f t="shared" si="571"/>
        <v>8.4615384615384617</v>
      </c>
      <c r="AD175" s="370">
        <f t="shared" si="571"/>
        <v>8.4615384615384617</v>
      </c>
      <c r="AE175" s="370">
        <f t="shared" si="571"/>
        <v>8.4615384615384617</v>
      </c>
      <c r="AF175" s="370">
        <f t="shared" si="571"/>
        <v>8.4615384615384617</v>
      </c>
      <c r="AG175" s="370">
        <f t="shared" si="571"/>
        <v>8.4615384615384617</v>
      </c>
      <c r="AH175" s="370">
        <f t="shared" si="571"/>
        <v>8.4615384615384617</v>
      </c>
      <c r="AI175" s="370">
        <f t="shared" si="571"/>
        <v>8.4615384615384617</v>
      </c>
      <c r="AJ175" s="370">
        <f t="shared" si="571"/>
        <v>8.4615384615384617</v>
      </c>
      <c r="AK175" s="370">
        <f t="shared" si="571"/>
        <v>8.4615384615384617</v>
      </c>
      <c r="AL175" s="370">
        <f t="shared" si="571"/>
        <v>8.4615384615384617</v>
      </c>
      <c r="AM175" s="370">
        <f t="shared" si="571"/>
        <v>8.4615384615384617</v>
      </c>
      <c r="AN175" s="370">
        <f t="shared" si="571"/>
        <v>8.4615384615384617</v>
      </c>
      <c r="AO175" s="370">
        <f t="shared" si="571"/>
        <v>8.4615384615384617</v>
      </c>
      <c r="AP175" s="370">
        <f t="shared" si="571"/>
        <v>8.4615384615384617</v>
      </c>
      <c r="AQ175" s="370">
        <f t="shared" si="571"/>
        <v>8.4615384615384617</v>
      </c>
      <c r="AR175" s="370">
        <f t="shared" si="571"/>
        <v>8.4615384615384617</v>
      </c>
      <c r="AS175" s="370">
        <f t="shared" si="571"/>
        <v>8.4615384615384617</v>
      </c>
      <c r="AT175" s="370">
        <f t="shared" si="571"/>
        <v>8.4615384615384617</v>
      </c>
      <c r="AU175" s="370">
        <f t="shared" si="571"/>
        <v>8.4615384615384617</v>
      </c>
      <c r="AV175" s="370">
        <f t="shared" si="571"/>
        <v>8.4615384615384617</v>
      </c>
      <c r="AW175" s="370">
        <f t="shared" si="571"/>
        <v>8.4615384615384617</v>
      </c>
    </row>
    <row r="176" spans="1:347" s="70" customFormat="1" ht="11.25" customHeight="1" x14ac:dyDescent="0.2">
      <c r="A176" s="126"/>
      <c r="E176" s="485"/>
      <c r="G176" s="86"/>
      <c r="H176" s="128"/>
      <c r="I176" s="129"/>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row>
    <row r="177" spans="1:54" s="70" customFormat="1" ht="11.25" customHeight="1" x14ac:dyDescent="0.2">
      <c r="A177" s="126"/>
      <c r="E177" s="485"/>
      <c r="G177" s="86"/>
      <c r="H177" s="128"/>
      <c r="I177" s="129"/>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row>
    <row r="178" spans="1:54" s="70" customFormat="1" ht="11.25" customHeight="1" x14ac:dyDescent="0.2">
      <c r="A178" s="127"/>
      <c r="B178" s="68" t="s">
        <v>236</v>
      </c>
      <c r="C178" s="452"/>
      <c r="D178" s="452"/>
      <c r="E178" s="486"/>
      <c r="F178" s="452"/>
      <c r="G178" s="453"/>
      <c r="H178" s="454"/>
      <c r="I178" s="455"/>
      <c r="J178" s="455"/>
      <c r="K178" s="455"/>
      <c r="L178" s="455"/>
      <c r="M178" s="455"/>
      <c r="N178" s="455"/>
      <c r="O178" s="455"/>
      <c r="P178" s="455"/>
      <c r="Q178" s="455"/>
      <c r="R178" s="455"/>
      <c r="S178" s="455"/>
      <c r="T178" s="455"/>
      <c r="U178" s="455"/>
      <c r="V178" s="455"/>
      <c r="W178" s="455"/>
      <c r="X178" s="455"/>
      <c r="Y178" s="455"/>
      <c r="Z178" s="455"/>
      <c r="AA178" s="455"/>
      <c r="AB178" s="455"/>
      <c r="AC178" s="455"/>
      <c r="AD178" s="455"/>
      <c r="AE178" s="455"/>
      <c r="AF178" s="455"/>
      <c r="AG178" s="455"/>
      <c r="AH178" s="455"/>
      <c r="AI178" s="455"/>
      <c r="AJ178" s="455"/>
      <c r="AK178" s="455"/>
      <c r="AL178" s="455"/>
      <c r="AM178" s="455"/>
      <c r="AN178" s="455"/>
      <c r="AO178" s="455"/>
      <c r="AP178" s="455"/>
      <c r="AQ178" s="455"/>
      <c r="AR178" s="455"/>
      <c r="AS178" s="455"/>
      <c r="AT178" s="455"/>
      <c r="AU178" s="455"/>
      <c r="AV178" s="455"/>
      <c r="AW178" s="455"/>
      <c r="AY178" s="455"/>
      <c r="AZ178" s="455"/>
      <c r="BA178" s="455"/>
      <c r="BB178" s="455"/>
    </row>
    <row r="179" spans="1:54" s="70" customFormat="1" ht="11.25" customHeight="1" x14ac:dyDescent="0.2">
      <c r="A179" s="127"/>
      <c r="B179" s="456" t="str">
        <f>"&gt; "&amp;VLOOKUP(B178,ActMap,8, FALSE)</f>
        <v>&gt; 700 Salaries</v>
      </c>
      <c r="C179" s="457"/>
      <c r="D179" s="457"/>
      <c r="E179" s="487"/>
      <c r="F179" s="457"/>
      <c r="G179" s="457"/>
      <c r="H179" s="122"/>
      <c r="I179" s="458"/>
      <c r="J179" s="458"/>
      <c r="K179" s="458"/>
      <c r="L179" s="458"/>
      <c r="M179" s="458"/>
      <c r="N179" s="458"/>
      <c r="O179" s="458"/>
      <c r="P179" s="458"/>
      <c r="Q179" s="458"/>
      <c r="R179" s="458"/>
      <c r="S179" s="458"/>
      <c r="T179" s="458"/>
      <c r="U179" s="458"/>
      <c r="V179" s="458"/>
      <c r="W179" s="458"/>
      <c r="X179" s="458"/>
      <c r="Y179" s="458"/>
      <c r="Z179" s="458"/>
      <c r="AA179" s="458"/>
      <c r="AB179" s="458"/>
      <c r="AC179" s="458"/>
      <c r="AD179" s="458"/>
      <c r="AE179" s="458"/>
      <c r="AF179" s="458"/>
      <c r="AG179" s="458"/>
      <c r="AH179" s="458"/>
      <c r="AI179" s="458"/>
      <c r="AJ179" s="458"/>
      <c r="AK179" s="458"/>
      <c r="AL179" s="458"/>
      <c r="AM179" s="458"/>
      <c r="AN179" s="458"/>
      <c r="AO179" s="458"/>
      <c r="AP179" s="458"/>
      <c r="AQ179" s="458"/>
      <c r="AR179" s="458"/>
      <c r="AS179" s="458"/>
      <c r="AT179" s="458"/>
      <c r="AU179" s="458"/>
      <c r="AV179" s="458"/>
      <c r="AW179" s="458"/>
      <c r="AY179" s="458"/>
      <c r="AZ179" s="458"/>
      <c r="BA179" s="458"/>
      <c r="BB179" s="458"/>
    </row>
    <row r="180" spans="1:54" s="70" customFormat="1" ht="11.25" customHeight="1" x14ac:dyDescent="0.2">
      <c r="A180" s="126"/>
      <c r="B180" s="70" t="s">
        <v>236</v>
      </c>
      <c r="E180" s="482"/>
      <c r="G180" s="86"/>
      <c r="H180" s="123"/>
      <c r="I180" s="124">
        <f t="shared" ref="I180:AW180" si="572">H180*INDEX(SalInfl,I$1)</f>
        <v>0</v>
      </c>
      <c r="J180" s="124">
        <f t="shared" si="572"/>
        <v>0</v>
      </c>
      <c r="K180" s="124">
        <f t="shared" si="572"/>
        <v>0</v>
      </c>
      <c r="L180" s="124">
        <f t="shared" si="572"/>
        <v>0</v>
      </c>
      <c r="M180" s="124">
        <f t="shared" si="572"/>
        <v>0</v>
      </c>
      <c r="N180" s="124">
        <f t="shared" si="572"/>
        <v>0</v>
      </c>
      <c r="O180" s="124">
        <f t="shared" si="572"/>
        <v>0</v>
      </c>
      <c r="P180" s="124">
        <f t="shared" si="572"/>
        <v>0</v>
      </c>
      <c r="Q180" s="124">
        <f t="shared" si="572"/>
        <v>0</v>
      </c>
      <c r="R180" s="124">
        <f t="shared" si="572"/>
        <v>0</v>
      </c>
      <c r="S180" s="124">
        <f t="shared" si="572"/>
        <v>0</v>
      </c>
      <c r="T180" s="124">
        <f t="shared" si="572"/>
        <v>0</v>
      </c>
      <c r="U180" s="124">
        <f t="shared" si="572"/>
        <v>0</v>
      </c>
      <c r="V180" s="124">
        <f t="shared" si="572"/>
        <v>0</v>
      </c>
      <c r="W180" s="124">
        <f t="shared" si="572"/>
        <v>0</v>
      </c>
      <c r="X180" s="124">
        <f t="shared" si="572"/>
        <v>0</v>
      </c>
      <c r="Y180" s="124">
        <f t="shared" si="572"/>
        <v>0</v>
      </c>
      <c r="Z180" s="124">
        <f t="shared" si="572"/>
        <v>0</v>
      </c>
      <c r="AA180" s="124">
        <f t="shared" si="572"/>
        <v>0</v>
      </c>
      <c r="AB180" s="124">
        <f t="shared" si="572"/>
        <v>0</v>
      </c>
      <c r="AC180" s="124">
        <f t="shared" si="572"/>
        <v>0</v>
      </c>
      <c r="AD180" s="124">
        <f t="shared" si="572"/>
        <v>0</v>
      </c>
      <c r="AE180" s="124">
        <f t="shared" si="572"/>
        <v>0</v>
      </c>
      <c r="AF180" s="124">
        <f t="shared" si="572"/>
        <v>0</v>
      </c>
      <c r="AG180" s="124">
        <f t="shared" si="572"/>
        <v>0</v>
      </c>
      <c r="AH180" s="124">
        <f t="shared" si="572"/>
        <v>0</v>
      </c>
      <c r="AI180" s="124">
        <f t="shared" si="572"/>
        <v>0</v>
      </c>
      <c r="AJ180" s="124">
        <f t="shared" si="572"/>
        <v>0</v>
      </c>
      <c r="AK180" s="124">
        <f t="shared" si="572"/>
        <v>0</v>
      </c>
      <c r="AL180" s="124">
        <f t="shared" si="572"/>
        <v>0</v>
      </c>
      <c r="AM180" s="124">
        <f t="shared" si="572"/>
        <v>0</v>
      </c>
      <c r="AN180" s="124">
        <f t="shared" si="572"/>
        <v>0</v>
      </c>
      <c r="AO180" s="124">
        <f t="shared" si="572"/>
        <v>0</v>
      </c>
      <c r="AP180" s="124">
        <f t="shared" si="572"/>
        <v>0</v>
      </c>
      <c r="AQ180" s="124">
        <f t="shared" si="572"/>
        <v>0</v>
      </c>
      <c r="AR180" s="124">
        <f t="shared" si="572"/>
        <v>0</v>
      </c>
      <c r="AS180" s="124">
        <f t="shared" si="572"/>
        <v>0</v>
      </c>
      <c r="AT180" s="124">
        <f t="shared" si="572"/>
        <v>0</v>
      </c>
      <c r="AU180" s="124">
        <f t="shared" si="572"/>
        <v>0</v>
      </c>
      <c r="AV180" s="124">
        <f t="shared" si="572"/>
        <v>0</v>
      </c>
      <c r="AW180" s="124">
        <f t="shared" si="572"/>
        <v>0</v>
      </c>
      <c r="AY180" s="71"/>
      <c r="AZ180" s="71"/>
      <c r="BA180" s="71"/>
      <c r="BB180" s="71">
        <f>BA180-I180</f>
        <v>0</v>
      </c>
    </row>
    <row r="181" spans="1:54" s="70" customFormat="1" ht="11.25" customHeight="1" x14ac:dyDescent="0.2">
      <c r="A181" s="126"/>
      <c r="B181" s="70" t="s">
        <v>236</v>
      </c>
      <c r="E181" s="482"/>
      <c r="G181" s="86"/>
      <c r="H181" s="123"/>
      <c r="I181" s="124">
        <f t="shared" ref="I181:AW181" si="573">H181*INDEX(SalInfl,I$1)</f>
        <v>0</v>
      </c>
      <c r="J181" s="124">
        <f t="shared" si="573"/>
        <v>0</v>
      </c>
      <c r="K181" s="124">
        <f t="shared" si="573"/>
        <v>0</v>
      </c>
      <c r="L181" s="124">
        <f t="shared" si="573"/>
        <v>0</v>
      </c>
      <c r="M181" s="124">
        <f t="shared" si="573"/>
        <v>0</v>
      </c>
      <c r="N181" s="124">
        <f t="shared" si="573"/>
        <v>0</v>
      </c>
      <c r="O181" s="124">
        <f t="shared" si="573"/>
        <v>0</v>
      </c>
      <c r="P181" s="124">
        <f t="shared" si="573"/>
        <v>0</v>
      </c>
      <c r="Q181" s="124">
        <f t="shared" si="573"/>
        <v>0</v>
      </c>
      <c r="R181" s="124">
        <f t="shared" si="573"/>
        <v>0</v>
      </c>
      <c r="S181" s="124">
        <f t="shared" si="573"/>
        <v>0</v>
      </c>
      <c r="T181" s="124">
        <f t="shared" si="573"/>
        <v>0</v>
      </c>
      <c r="U181" s="124">
        <f t="shared" si="573"/>
        <v>0</v>
      </c>
      <c r="V181" s="124">
        <f t="shared" si="573"/>
        <v>0</v>
      </c>
      <c r="W181" s="124">
        <f t="shared" si="573"/>
        <v>0</v>
      </c>
      <c r="X181" s="124">
        <f t="shared" si="573"/>
        <v>0</v>
      </c>
      <c r="Y181" s="124">
        <f t="shared" si="573"/>
        <v>0</v>
      </c>
      <c r="Z181" s="124">
        <f t="shared" si="573"/>
        <v>0</v>
      </c>
      <c r="AA181" s="124">
        <f t="shared" si="573"/>
        <v>0</v>
      </c>
      <c r="AB181" s="124">
        <f t="shared" si="573"/>
        <v>0</v>
      </c>
      <c r="AC181" s="124">
        <f t="shared" si="573"/>
        <v>0</v>
      </c>
      <c r="AD181" s="124">
        <f t="shared" si="573"/>
        <v>0</v>
      </c>
      <c r="AE181" s="124">
        <f t="shared" si="573"/>
        <v>0</v>
      </c>
      <c r="AF181" s="124">
        <f t="shared" si="573"/>
        <v>0</v>
      </c>
      <c r="AG181" s="124">
        <f t="shared" si="573"/>
        <v>0</v>
      </c>
      <c r="AH181" s="124">
        <f t="shared" si="573"/>
        <v>0</v>
      </c>
      <c r="AI181" s="124">
        <f t="shared" si="573"/>
        <v>0</v>
      </c>
      <c r="AJ181" s="124">
        <f t="shared" si="573"/>
        <v>0</v>
      </c>
      <c r="AK181" s="124">
        <f t="shared" si="573"/>
        <v>0</v>
      </c>
      <c r="AL181" s="124">
        <f t="shared" si="573"/>
        <v>0</v>
      </c>
      <c r="AM181" s="124">
        <f t="shared" si="573"/>
        <v>0</v>
      </c>
      <c r="AN181" s="124">
        <f t="shared" si="573"/>
        <v>0</v>
      </c>
      <c r="AO181" s="124">
        <f t="shared" si="573"/>
        <v>0</v>
      </c>
      <c r="AP181" s="124">
        <f t="shared" si="573"/>
        <v>0</v>
      </c>
      <c r="AQ181" s="124">
        <f t="shared" si="573"/>
        <v>0</v>
      </c>
      <c r="AR181" s="124">
        <f t="shared" si="573"/>
        <v>0</v>
      </c>
      <c r="AS181" s="124">
        <f t="shared" si="573"/>
        <v>0</v>
      </c>
      <c r="AT181" s="124">
        <f t="shared" si="573"/>
        <v>0</v>
      </c>
      <c r="AU181" s="124">
        <f t="shared" si="573"/>
        <v>0</v>
      </c>
      <c r="AV181" s="124">
        <f t="shared" si="573"/>
        <v>0</v>
      </c>
      <c r="AW181" s="124">
        <f t="shared" si="573"/>
        <v>0</v>
      </c>
      <c r="AY181" s="71"/>
      <c r="AZ181" s="71"/>
      <c r="BA181" s="71"/>
      <c r="BB181" s="71">
        <f>BA181-I181</f>
        <v>0</v>
      </c>
    </row>
    <row r="182" spans="1:54" s="70" customFormat="1" ht="11.25" customHeight="1" x14ac:dyDescent="0.2">
      <c r="A182" s="126"/>
      <c r="B182" s="70" t="s">
        <v>236</v>
      </c>
      <c r="E182" s="482"/>
      <c r="G182" s="86"/>
      <c r="H182" s="123"/>
      <c r="I182" s="124">
        <f t="shared" ref="I182:AW182" si="574">H182*INDEX(SalInfl,I$1)</f>
        <v>0</v>
      </c>
      <c r="J182" s="124">
        <f t="shared" si="574"/>
        <v>0</v>
      </c>
      <c r="K182" s="124">
        <f t="shared" si="574"/>
        <v>0</v>
      </c>
      <c r="L182" s="124">
        <f t="shared" si="574"/>
        <v>0</v>
      </c>
      <c r="M182" s="124">
        <f t="shared" si="574"/>
        <v>0</v>
      </c>
      <c r="N182" s="124">
        <f t="shared" si="574"/>
        <v>0</v>
      </c>
      <c r="O182" s="124">
        <f t="shared" si="574"/>
        <v>0</v>
      </c>
      <c r="P182" s="124">
        <f t="shared" si="574"/>
        <v>0</v>
      </c>
      <c r="Q182" s="124">
        <f t="shared" si="574"/>
        <v>0</v>
      </c>
      <c r="R182" s="124">
        <f t="shared" si="574"/>
        <v>0</v>
      </c>
      <c r="S182" s="124">
        <f t="shared" si="574"/>
        <v>0</v>
      </c>
      <c r="T182" s="124">
        <f t="shared" si="574"/>
        <v>0</v>
      </c>
      <c r="U182" s="124">
        <f t="shared" si="574"/>
        <v>0</v>
      </c>
      <c r="V182" s="124">
        <f t="shared" si="574"/>
        <v>0</v>
      </c>
      <c r="W182" s="124">
        <f t="shared" si="574"/>
        <v>0</v>
      </c>
      <c r="X182" s="124">
        <f t="shared" si="574"/>
        <v>0</v>
      </c>
      <c r="Y182" s="124">
        <f t="shared" si="574"/>
        <v>0</v>
      </c>
      <c r="Z182" s="124">
        <f t="shared" si="574"/>
        <v>0</v>
      </c>
      <c r="AA182" s="124">
        <f t="shared" si="574"/>
        <v>0</v>
      </c>
      <c r="AB182" s="124">
        <f t="shared" si="574"/>
        <v>0</v>
      </c>
      <c r="AC182" s="124">
        <f t="shared" si="574"/>
        <v>0</v>
      </c>
      <c r="AD182" s="124">
        <f t="shared" si="574"/>
        <v>0</v>
      </c>
      <c r="AE182" s="124">
        <f t="shared" si="574"/>
        <v>0</v>
      </c>
      <c r="AF182" s="124">
        <f t="shared" si="574"/>
        <v>0</v>
      </c>
      <c r="AG182" s="124">
        <f t="shared" si="574"/>
        <v>0</v>
      </c>
      <c r="AH182" s="124">
        <f t="shared" si="574"/>
        <v>0</v>
      </c>
      <c r="AI182" s="124">
        <f t="shared" si="574"/>
        <v>0</v>
      </c>
      <c r="AJ182" s="124">
        <f t="shared" si="574"/>
        <v>0</v>
      </c>
      <c r="AK182" s="124">
        <f t="shared" si="574"/>
        <v>0</v>
      </c>
      <c r="AL182" s="124">
        <f t="shared" si="574"/>
        <v>0</v>
      </c>
      <c r="AM182" s="124">
        <f t="shared" si="574"/>
        <v>0</v>
      </c>
      <c r="AN182" s="124">
        <f t="shared" si="574"/>
        <v>0</v>
      </c>
      <c r="AO182" s="124">
        <f t="shared" si="574"/>
        <v>0</v>
      </c>
      <c r="AP182" s="124">
        <f t="shared" si="574"/>
        <v>0</v>
      </c>
      <c r="AQ182" s="124">
        <f t="shared" si="574"/>
        <v>0</v>
      </c>
      <c r="AR182" s="124">
        <f t="shared" si="574"/>
        <v>0</v>
      </c>
      <c r="AS182" s="124">
        <f t="shared" si="574"/>
        <v>0</v>
      </c>
      <c r="AT182" s="124">
        <f t="shared" si="574"/>
        <v>0</v>
      </c>
      <c r="AU182" s="124">
        <f t="shared" si="574"/>
        <v>0</v>
      </c>
      <c r="AV182" s="124">
        <f t="shared" si="574"/>
        <v>0</v>
      </c>
      <c r="AW182" s="124">
        <f t="shared" si="574"/>
        <v>0</v>
      </c>
      <c r="AY182" s="71"/>
      <c r="AZ182" s="71"/>
      <c r="BA182" s="71"/>
      <c r="BB182" s="71">
        <f>BA182-I182</f>
        <v>0</v>
      </c>
    </row>
    <row r="183" spans="1:54" s="70" customFormat="1" ht="11.25" customHeight="1" x14ac:dyDescent="0.2">
      <c r="A183" s="126"/>
      <c r="B183" s="87" t="s">
        <v>260</v>
      </c>
      <c r="C183" s="87"/>
      <c r="D183" s="87"/>
      <c r="E183" s="483"/>
      <c r="F183" s="87"/>
      <c r="G183" s="91"/>
      <c r="H183" s="459"/>
      <c r="I183" s="460"/>
      <c r="J183" s="460"/>
      <c r="K183" s="460"/>
      <c r="L183" s="460"/>
      <c r="M183" s="460"/>
      <c r="N183" s="460"/>
      <c r="O183" s="460"/>
      <c r="P183" s="460"/>
      <c r="Q183" s="460"/>
      <c r="R183" s="460"/>
      <c r="S183" s="460"/>
      <c r="T183" s="460"/>
      <c r="U183" s="460"/>
      <c r="V183" s="460"/>
      <c r="W183" s="460"/>
      <c r="X183" s="460"/>
      <c r="Y183" s="460"/>
      <c r="Z183" s="460"/>
      <c r="AA183" s="460"/>
      <c r="AB183" s="460"/>
      <c r="AC183" s="460"/>
      <c r="AD183" s="460"/>
      <c r="AE183" s="460"/>
      <c r="AF183" s="460"/>
      <c r="AG183" s="460"/>
      <c r="AH183" s="460"/>
      <c r="AI183" s="460"/>
      <c r="AJ183" s="460"/>
      <c r="AK183" s="460"/>
      <c r="AL183" s="460"/>
      <c r="AM183" s="460"/>
      <c r="AN183" s="460"/>
      <c r="AO183" s="460"/>
      <c r="AP183" s="460"/>
      <c r="AQ183" s="460"/>
      <c r="AR183" s="460"/>
      <c r="AS183" s="460"/>
      <c r="AT183" s="460"/>
      <c r="AU183" s="460"/>
      <c r="AV183" s="460"/>
      <c r="AW183" s="460"/>
    </row>
    <row r="184" spans="1:54" s="70" customFormat="1" ht="11.25" customHeight="1" x14ac:dyDescent="0.2">
      <c r="A184" s="126"/>
      <c r="B184" s="461" t="s">
        <v>261</v>
      </c>
      <c r="C184" s="461"/>
      <c r="D184" s="461"/>
      <c r="E184" s="484"/>
      <c r="F184" s="461"/>
      <c r="G184" s="462"/>
      <c r="H184" s="463">
        <f t="shared" ref="H184:AW184" si="575">SUMIF(H178:H183, "&gt;0",$E178:$E183)</f>
        <v>0</v>
      </c>
      <c r="I184" s="464">
        <f t="shared" si="575"/>
        <v>0</v>
      </c>
      <c r="J184" s="464">
        <f t="shared" si="575"/>
        <v>0</v>
      </c>
      <c r="K184" s="464">
        <f t="shared" si="575"/>
        <v>0</v>
      </c>
      <c r="L184" s="464">
        <f t="shared" si="575"/>
        <v>0</v>
      </c>
      <c r="M184" s="464">
        <f t="shared" si="575"/>
        <v>0</v>
      </c>
      <c r="N184" s="464">
        <f t="shared" si="575"/>
        <v>0</v>
      </c>
      <c r="O184" s="464">
        <f t="shared" si="575"/>
        <v>0</v>
      </c>
      <c r="P184" s="464">
        <f t="shared" si="575"/>
        <v>0</v>
      </c>
      <c r="Q184" s="464">
        <f t="shared" si="575"/>
        <v>0</v>
      </c>
      <c r="R184" s="464">
        <f t="shared" si="575"/>
        <v>0</v>
      </c>
      <c r="S184" s="464">
        <f t="shared" si="575"/>
        <v>0</v>
      </c>
      <c r="T184" s="464">
        <f t="shared" si="575"/>
        <v>0</v>
      </c>
      <c r="U184" s="464">
        <f t="shared" si="575"/>
        <v>0</v>
      </c>
      <c r="V184" s="464">
        <f t="shared" si="575"/>
        <v>0</v>
      </c>
      <c r="W184" s="464">
        <f t="shared" si="575"/>
        <v>0</v>
      </c>
      <c r="X184" s="464">
        <f t="shared" si="575"/>
        <v>0</v>
      </c>
      <c r="Y184" s="464">
        <f t="shared" si="575"/>
        <v>0</v>
      </c>
      <c r="Z184" s="464">
        <f t="shared" si="575"/>
        <v>0</v>
      </c>
      <c r="AA184" s="464">
        <f t="shared" si="575"/>
        <v>0</v>
      </c>
      <c r="AB184" s="464">
        <f t="shared" si="575"/>
        <v>0</v>
      </c>
      <c r="AC184" s="464">
        <f t="shared" si="575"/>
        <v>0</v>
      </c>
      <c r="AD184" s="464">
        <f t="shared" si="575"/>
        <v>0</v>
      </c>
      <c r="AE184" s="464">
        <f t="shared" si="575"/>
        <v>0</v>
      </c>
      <c r="AF184" s="464">
        <f t="shared" si="575"/>
        <v>0</v>
      </c>
      <c r="AG184" s="464">
        <f t="shared" si="575"/>
        <v>0</v>
      </c>
      <c r="AH184" s="464">
        <f t="shared" si="575"/>
        <v>0</v>
      </c>
      <c r="AI184" s="464">
        <f t="shared" si="575"/>
        <v>0</v>
      </c>
      <c r="AJ184" s="464">
        <f t="shared" si="575"/>
        <v>0</v>
      </c>
      <c r="AK184" s="464">
        <f t="shared" si="575"/>
        <v>0</v>
      </c>
      <c r="AL184" s="464">
        <f t="shared" si="575"/>
        <v>0</v>
      </c>
      <c r="AM184" s="464">
        <f t="shared" si="575"/>
        <v>0</v>
      </c>
      <c r="AN184" s="464">
        <f t="shared" si="575"/>
        <v>0</v>
      </c>
      <c r="AO184" s="464">
        <f t="shared" si="575"/>
        <v>0</v>
      </c>
      <c r="AP184" s="464">
        <f t="shared" si="575"/>
        <v>0</v>
      </c>
      <c r="AQ184" s="464">
        <f t="shared" si="575"/>
        <v>0</v>
      </c>
      <c r="AR184" s="464">
        <f t="shared" si="575"/>
        <v>0</v>
      </c>
      <c r="AS184" s="464">
        <f t="shared" si="575"/>
        <v>0</v>
      </c>
      <c r="AT184" s="464">
        <f t="shared" si="575"/>
        <v>0</v>
      </c>
      <c r="AU184" s="464">
        <f t="shared" si="575"/>
        <v>0</v>
      </c>
      <c r="AV184" s="464">
        <f t="shared" si="575"/>
        <v>0</v>
      </c>
      <c r="AW184" s="464">
        <f t="shared" si="575"/>
        <v>0</v>
      </c>
    </row>
    <row r="185" spans="1:54" s="70" customFormat="1" ht="11.25" customHeight="1" x14ac:dyDescent="0.2">
      <c r="A185" s="126"/>
      <c r="B185" s="87" t="s">
        <v>262</v>
      </c>
      <c r="C185" s="87"/>
      <c r="D185" s="87"/>
      <c r="E185" s="483"/>
      <c r="F185" s="87"/>
      <c r="G185" s="91"/>
      <c r="H185" s="465" t="str">
        <f t="shared" ref="H185:AW185" si="576">IF(H184=0, "N/A", H$6/H184)</f>
        <v>N/A</v>
      </c>
      <c r="I185" s="370" t="str">
        <f t="shared" si="576"/>
        <v>N/A</v>
      </c>
      <c r="J185" s="370" t="str">
        <f t="shared" si="576"/>
        <v>N/A</v>
      </c>
      <c r="K185" s="370" t="str">
        <f t="shared" si="576"/>
        <v>N/A</v>
      </c>
      <c r="L185" s="370" t="str">
        <f t="shared" si="576"/>
        <v>N/A</v>
      </c>
      <c r="M185" s="370" t="str">
        <f t="shared" si="576"/>
        <v>N/A</v>
      </c>
      <c r="N185" s="370" t="str">
        <f t="shared" si="576"/>
        <v>N/A</v>
      </c>
      <c r="O185" s="370" t="str">
        <f t="shared" si="576"/>
        <v>N/A</v>
      </c>
      <c r="P185" s="370" t="str">
        <f t="shared" si="576"/>
        <v>N/A</v>
      </c>
      <c r="Q185" s="370" t="str">
        <f t="shared" si="576"/>
        <v>N/A</v>
      </c>
      <c r="R185" s="370" t="str">
        <f t="shared" si="576"/>
        <v>N/A</v>
      </c>
      <c r="S185" s="370" t="str">
        <f t="shared" si="576"/>
        <v>N/A</v>
      </c>
      <c r="T185" s="370" t="str">
        <f t="shared" si="576"/>
        <v>N/A</v>
      </c>
      <c r="U185" s="370" t="str">
        <f t="shared" si="576"/>
        <v>N/A</v>
      </c>
      <c r="V185" s="370" t="str">
        <f t="shared" si="576"/>
        <v>N/A</v>
      </c>
      <c r="W185" s="370" t="str">
        <f t="shared" si="576"/>
        <v>N/A</v>
      </c>
      <c r="X185" s="370" t="str">
        <f t="shared" si="576"/>
        <v>N/A</v>
      </c>
      <c r="Y185" s="370" t="str">
        <f t="shared" si="576"/>
        <v>N/A</v>
      </c>
      <c r="Z185" s="370" t="str">
        <f t="shared" si="576"/>
        <v>N/A</v>
      </c>
      <c r="AA185" s="370" t="str">
        <f t="shared" si="576"/>
        <v>N/A</v>
      </c>
      <c r="AB185" s="370" t="str">
        <f t="shared" si="576"/>
        <v>N/A</v>
      </c>
      <c r="AC185" s="370" t="str">
        <f t="shared" si="576"/>
        <v>N/A</v>
      </c>
      <c r="AD185" s="370" t="str">
        <f t="shared" si="576"/>
        <v>N/A</v>
      </c>
      <c r="AE185" s="370" t="str">
        <f t="shared" si="576"/>
        <v>N/A</v>
      </c>
      <c r="AF185" s="370" t="str">
        <f t="shared" si="576"/>
        <v>N/A</v>
      </c>
      <c r="AG185" s="370" t="str">
        <f t="shared" si="576"/>
        <v>N/A</v>
      </c>
      <c r="AH185" s="370" t="str">
        <f t="shared" si="576"/>
        <v>N/A</v>
      </c>
      <c r="AI185" s="370" t="str">
        <f t="shared" si="576"/>
        <v>N/A</v>
      </c>
      <c r="AJ185" s="370" t="str">
        <f t="shared" si="576"/>
        <v>N/A</v>
      </c>
      <c r="AK185" s="370" t="str">
        <f t="shared" si="576"/>
        <v>N/A</v>
      </c>
      <c r="AL185" s="370" t="str">
        <f t="shared" si="576"/>
        <v>N/A</v>
      </c>
      <c r="AM185" s="370" t="str">
        <f t="shared" si="576"/>
        <v>N/A</v>
      </c>
      <c r="AN185" s="370" t="str">
        <f t="shared" si="576"/>
        <v>N/A</v>
      </c>
      <c r="AO185" s="370" t="str">
        <f t="shared" si="576"/>
        <v>N/A</v>
      </c>
      <c r="AP185" s="370" t="str">
        <f t="shared" si="576"/>
        <v>N/A</v>
      </c>
      <c r="AQ185" s="370" t="str">
        <f t="shared" si="576"/>
        <v>N/A</v>
      </c>
      <c r="AR185" s="370" t="str">
        <f t="shared" si="576"/>
        <v>N/A</v>
      </c>
      <c r="AS185" s="370" t="str">
        <f t="shared" si="576"/>
        <v>N/A</v>
      </c>
      <c r="AT185" s="370" t="str">
        <f t="shared" si="576"/>
        <v>N/A</v>
      </c>
      <c r="AU185" s="370" t="str">
        <f t="shared" si="576"/>
        <v>N/A</v>
      </c>
      <c r="AV185" s="370" t="str">
        <f t="shared" si="576"/>
        <v>N/A</v>
      </c>
      <c r="AW185" s="370" t="str">
        <f t="shared" si="576"/>
        <v>N/A</v>
      </c>
    </row>
    <row r="186" spans="1:54" s="70" customFormat="1" ht="11.25" customHeight="1" x14ac:dyDescent="0.2">
      <c r="A186" s="126"/>
      <c r="E186" s="485"/>
      <c r="G186" s="86"/>
      <c r="H186" s="128"/>
      <c r="I186" s="129"/>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row>
    <row r="187" spans="1:54" s="70" customFormat="1" ht="11.25" customHeight="1" x14ac:dyDescent="0.2">
      <c r="A187" s="126"/>
      <c r="E187" s="485"/>
      <c r="G187" s="86"/>
      <c r="H187" s="128"/>
      <c r="I187" s="129"/>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row>
    <row r="188" spans="1:54" s="70" customFormat="1" ht="11.25" customHeight="1" x14ac:dyDescent="0.2">
      <c r="A188" s="127"/>
      <c r="B188" s="68" t="s">
        <v>237</v>
      </c>
      <c r="C188" s="452"/>
      <c r="D188" s="452"/>
      <c r="E188" s="486"/>
      <c r="F188" s="452"/>
      <c r="G188" s="453"/>
      <c r="H188" s="454"/>
      <c r="I188" s="455"/>
      <c r="J188" s="455"/>
      <c r="K188" s="455"/>
      <c r="L188" s="455"/>
      <c r="M188" s="455"/>
      <c r="N188" s="455"/>
      <c r="O188" s="455"/>
      <c r="P188" s="455"/>
      <c r="Q188" s="455"/>
      <c r="R188" s="455"/>
      <c r="S188" s="455"/>
      <c r="T188" s="455"/>
      <c r="U188" s="455"/>
      <c r="V188" s="455"/>
      <c r="W188" s="455"/>
      <c r="X188" s="455"/>
      <c r="Y188" s="455"/>
      <c r="Z188" s="455"/>
      <c r="AA188" s="455"/>
      <c r="AB188" s="455"/>
      <c r="AC188" s="455"/>
      <c r="AD188" s="455"/>
      <c r="AE188" s="455"/>
      <c r="AF188" s="455"/>
      <c r="AG188" s="455"/>
      <c r="AH188" s="455"/>
      <c r="AI188" s="455"/>
      <c r="AJ188" s="455"/>
      <c r="AK188" s="455"/>
      <c r="AL188" s="455"/>
      <c r="AM188" s="455"/>
      <c r="AN188" s="455"/>
      <c r="AO188" s="455"/>
      <c r="AP188" s="455"/>
      <c r="AQ188" s="455"/>
      <c r="AR188" s="455"/>
      <c r="AS188" s="455"/>
      <c r="AT188" s="455"/>
      <c r="AU188" s="455"/>
      <c r="AV188" s="455"/>
      <c r="AW188" s="455"/>
      <c r="AY188" s="455"/>
      <c r="AZ188" s="455"/>
      <c r="BA188" s="455"/>
      <c r="BB188" s="455"/>
    </row>
    <row r="189" spans="1:54" s="70" customFormat="1" ht="11.25" customHeight="1" x14ac:dyDescent="0.2">
      <c r="A189" s="127"/>
      <c r="B189" s="456" t="str">
        <f>"&gt; "&amp;VLOOKUP(B188,ActMap,8, FALSE)</f>
        <v>&gt; 700 Salaries</v>
      </c>
      <c r="C189" s="457"/>
      <c r="D189" s="457"/>
      <c r="E189" s="487"/>
      <c r="F189" s="457"/>
      <c r="G189" s="457"/>
      <c r="H189" s="122"/>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8"/>
      <c r="AR189" s="458"/>
      <c r="AS189" s="458"/>
      <c r="AT189" s="458"/>
      <c r="AU189" s="458"/>
      <c r="AV189" s="458"/>
      <c r="AW189" s="458"/>
      <c r="AY189" s="458"/>
      <c r="AZ189" s="458"/>
      <c r="BA189" s="458"/>
      <c r="BB189" s="458"/>
    </row>
    <row r="190" spans="1:54" s="70" customFormat="1" ht="11.25" customHeight="1" x14ac:dyDescent="0.2">
      <c r="A190" s="126"/>
      <c r="B190" s="70" t="s">
        <v>237</v>
      </c>
      <c r="C190" s="70" t="s">
        <v>602</v>
      </c>
      <c r="D190" s="70" t="s">
        <v>603</v>
      </c>
      <c r="E190" s="482">
        <v>1</v>
      </c>
      <c r="G190" s="86" t="s">
        <v>429</v>
      </c>
      <c r="H190" s="123">
        <v>60000</v>
      </c>
      <c r="I190" s="124">
        <v>61499.999999999993</v>
      </c>
      <c r="J190" s="124">
        <f t="shared" ref="J190:AW190" si="577">I190*INDEX(SalInfl,J$1)</f>
        <v>62729.999999999993</v>
      </c>
      <c r="K190" s="124">
        <f t="shared" si="577"/>
        <v>63984.599999999991</v>
      </c>
      <c r="L190" s="124">
        <f t="shared" si="577"/>
        <v>65264.291999999994</v>
      </c>
      <c r="M190" s="124">
        <f t="shared" si="577"/>
        <v>66569.577839999998</v>
      </c>
      <c r="N190" s="124">
        <f t="shared" si="577"/>
        <v>67900.969396800007</v>
      </c>
      <c r="O190" s="124">
        <f t="shared" si="577"/>
        <v>69258.988784736008</v>
      </c>
      <c r="P190" s="124">
        <f t="shared" si="577"/>
        <v>70644.168560430728</v>
      </c>
      <c r="Q190" s="124">
        <f t="shared" si="577"/>
        <v>72057.051931639347</v>
      </c>
      <c r="R190" s="124">
        <f t="shared" si="577"/>
        <v>73498.192970272139</v>
      </c>
      <c r="S190" s="124">
        <f t="shared" si="577"/>
        <v>74968.15682967758</v>
      </c>
      <c r="T190" s="124">
        <f t="shared" si="577"/>
        <v>76467.519966271138</v>
      </c>
      <c r="U190" s="124">
        <f t="shared" si="577"/>
        <v>77996.870365596566</v>
      </c>
      <c r="V190" s="124">
        <f t="shared" si="577"/>
        <v>79556.807772908505</v>
      </c>
      <c r="W190" s="124">
        <f t="shared" si="577"/>
        <v>81147.943928366672</v>
      </c>
      <c r="X190" s="124">
        <f t="shared" si="577"/>
        <v>82770.902806934013</v>
      </c>
      <c r="Y190" s="124">
        <f t="shared" si="577"/>
        <v>84426.320863072688</v>
      </c>
      <c r="Z190" s="124">
        <f t="shared" si="577"/>
        <v>86114.847280334143</v>
      </c>
      <c r="AA190" s="124">
        <f t="shared" si="577"/>
        <v>87837.144225940821</v>
      </c>
      <c r="AB190" s="124">
        <f t="shared" si="577"/>
        <v>89593.887110459633</v>
      </c>
      <c r="AC190" s="124">
        <f t="shared" si="577"/>
        <v>91385.764852668828</v>
      </c>
      <c r="AD190" s="124">
        <f t="shared" si="577"/>
        <v>93213.480149722207</v>
      </c>
      <c r="AE190" s="124">
        <f t="shared" si="577"/>
        <v>95077.749752716656</v>
      </c>
      <c r="AF190" s="124">
        <f t="shared" si="577"/>
        <v>96979.304747770992</v>
      </c>
      <c r="AG190" s="124">
        <f t="shared" si="577"/>
        <v>98918.89084272641</v>
      </c>
      <c r="AH190" s="124">
        <f t="shared" si="577"/>
        <v>100897.26865958094</v>
      </c>
      <c r="AI190" s="124">
        <f t="shared" si="577"/>
        <v>102915.21403277255</v>
      </c>
      <c r="AJ190" s="124">
        <f t="shared" si="577"/>
        <v>104973.51831342801</v>
      </c>
      <c r="AK190" s="124">
        <f t="shared" si="577"/>
        <v>107072.98867969657</v>
      </c>
      <c r="AL190" s="124">
        <f t="shared" si="577"/>
        <v>109214.4484532905</v>
      </c>
      <c r="AM190" s="124">
        <f t="shared" si="577"/>
        <v>111398.73742235631</v>
      </c>
      <c r="AN190" s="124">
        <f t="shared" si="577"/>
        <v>113626.71217080344</v>
      </c>
      <c r="AO190" s="124">
        <f t="shared" si="577"/>
        <v>115899.24641421951</v>
      </c>
      <c r="AP190" s="124">
        <f t="shared" si="577"/>
        <v>118217.2313425039</v>
      </c>
      <c r="AQ190" s="124">
        <f t="shared" si="577"/>
        <v>120581.57596935399</v>
      </c>
      <c r="AR190" s="124">
        <f t="shared" si="577"/>
        <v>122993.20748874107</v>
      </c>
      <c r="AS190" s="124">
        <f t="shared" si="577"/>
        <v>125453.07163851589</v>
      </c>
      <c r="AT190" s="124">
        <f t="shared" si="577"/>
        <v>127962.13307128621</v>
      </c>
      <c r="AU190" s="124">
        <f t="shared" si="577"/>
        <v>130521.37573271194</v>
      </c>
      <c r="AV190" s="124">
        <f t="shared" si="577"/>
        <v>133131.80324736619</v>
      </c>
      <c r="AW190" s="124">
        <f t="shared" si="577"/>
        <v>135794.43931231351</v>
      </c>
      <c r="AY190" s="71"/>
      <c r="AZ190" s="71"/>
      <c r="BA190" s="71"/>
      <c r="BB190" s="71">
        <f>BA190-I190</f>
        <v>-61499.999999999993</v>
      </c>
    </row>
    <row r="191" spans="1:54" s="70" customFormat="1" ht="11.25" customHeight="1" x14ac:dyDescent="0.2">
      <c r="A191" s="126"/>
      <c r="B191" s="70" t="s">
        <v>237</v>
      </c>
      <c r="C191" s="70" t="s">
        <v>604</v>
      </c>
      <c r="D191" s="70" t="s">
        <v>605</v>
      </c>
      <c r="E191" s="482">
        <v>1</v>
      </c>
      <c r="G191" s="86" t="s">
        <v>429</v>
      </c>
      <c r="H191" s="123">
        <v>34278.400000000001</v>
      </c>
      <c r="I191" s="124">
        <v>35135.360000000001</v>
      </c>
      <c r="J191" s="124">
        <f t="shared" ref="J191:AW191" si="578">I191*INDEX(SalInfl,J$1)</f>
        <v>35838.067199999998</v>
      </c>
      <c r="K191" s="124">
        <f t="shared" si="578"/>
        <v>36554.828543999996</v>
      </c>
      <c r="L191" s="124">
        <f t="shared" si="578"/>
        <v>37285.925114879996</v>
      </c>
      <c r="M191" s="124">
        <f t="shared" si="578"/>
        <v>38031.643617177593</v>
      </c>
      <c r="N191" s="124">
        <f t="shared" si="578"/>
        <v>38792.276489521144</v>
      </c>
      <c r="O191" s="124">
        <f t="shared" si="578"/>
        <v>39568.122019311566</v>
      </c>
      <c r="P191" s="124">
        <f t="shared" si="578"/>
        <v>40359.4844596978</v>
      </c>
      <c r="Q191" s="124">
        <f t="shared" si="578"/>
        <v>41166.674148891754</v>
      </c>
      <c r="R191" s="124">
        <f t="shared" si="578"/>
        <v>41990.007631869586</v>
      </c>
      <c r="S191" s="124">
        <f t="shared" si="578"/>
        <v>42829.807784506978</v>
      </c>
      <c r="T191" s="124">
        <f t="shared" si="578"/>
        <v>43686.403940197117</v>
      </c>
      <c r="U191" s="124">
        <f t="shared" si="578"/>
        <v>44560.132019001059</v>
      </c>
      <c r="V191" s="124">
        <f t="shared" si="578"/>
        <v>45451.334659381078</v>
      </c>
      <c r="W191" s="124">
        <f t="shared" si="578"/>
        <v>46360.361352568703</v>
      </c>
      <c r="X191" s="124">
        <f t="shared" si="578"/>
        <v>47287.568579620078</v>
      </c>
      <c r="Y191" s="124">
        <f t="shared" si="578"/>
        <v>48233.319951212477</v>
      </c>
      <c r="Z191" s="124">
        <f t="shared" si="578"/>
        <v>49197.98635023673</v>
      </c>
      <c r="AA191" s="124">
        <f t="shared" si="578"/>
        <v>50181.946077241468</v>
      </c>
      <c r="AB191" s="124">
        <f t="shared" si="578"/>
        <v>51185.584998786297</v>
      </c>
      <c r="AC191" s="124">
        <f t="shared" si="578"/>
        <v>52209.296698762024</v>
      </c>
      <c r="AD191" s="124">
        <f t="shared" si="578"/>
        <v>53253.482632737265</v>
      </c>
      <c r="AE191" s="124">
        <f t="shared" si="578"/>
        <v>54318.552285392012</v>
      </c>
      <c r="AF191" s="124">
        <f t="shared" si="578"/>
        <v>55404.923331099853</v>
      </c>
      <c r="AG191" s="124">
        <f t="shared" si="578"/>
        <v>56513.021797721849</v>
      </c>
      <c r="AH191" s="124">
        <f t="shared" si="578"/>
        <v>57643.282233676284</v>
      </c>
      <c r="AI191" s="124">
        <f t="shared" si="578"/>
        <v>58796.14787834981</v>
      </c>
      <c r="AJ191" s="124">
        <f t="shared" si="578"/>
        <v>59972.070835916806</v>
      </c>
      <c r="AK191" s="124">
        <f t="shared" si="578"/>
        <v>61171.512252635141</v>
      </c>
      <c r="AL191" s="124">
        <f t="shared" si="578"/>
        <v>62394.942497687844</v>
      </c>
      <c r="AM191" s="124">
        <f t="shared" si="578"/>
        <v>63642.841347641603</v>
      </c>
      <c r="AN191" s="124">
        <f t="shared" si="578"/>
        <v>64915.698174594436</v>
      </c>
      <c r="AO191" s="124">
        <f t="shared" si="578"/>
        <v>66214.012138086327</v>
      </c>
      <c r="AP191" s="124">
        <f t="shared" si="578"/>
        <v>67538.292380848055</v>
      </c>
      <c r="AQ191" s="124">
        <f t="shared" si="578"/>
        <v>68889.058228465015</v>
      </c>
      <c r="AR191" s="124">
        <f t="shared" si="578"/>
        <v>70266.839393034315</v>
      </c>
      <c r="AS191" s="124">
        <f t="shared" si="578"/>
        <v>71672.176180894996</v>
      </c>
      <c r="AT191" s="124">
        <f t="shared" si="578"/>
        <v>73105.619704512894</v>
      </c>
      <c r="AU191" s="124">
        <f t="shared" si="578"/>
        <v>74567.732098603155</v>
      </c>
      <c r="AV191" s="124">
        <f t="shared" si="578"/>
        <v>76059.086740575221</v>
      </c>
      <c r="AW191" s="124">
        <f t="shared" si="578"/>
        <v>77580.268475386722</v>
      </c>
      <c r="AY191" s="71"/>
      <c r="AZ191" s="71"/>
      <c r="BA191" s="71"/>
      <c r="BB191" s="71">
        <f>BA191-I191</f>
        <v>-35135.360000000001</v>
      </c>
    </row>
    <row r="192" spans="1:54" s="70" customFormat="1" ht="11.25" customHeight="1" x14ac:dyDescent="0.2">
      <c r="A192" s="126"/>
      <c r="B192" s="87" t="s">
        <v>260</v>
      </c>
      <c r="C192" s="87"/>
      <c r="D192" s="87"/>
      <c r="E192" s="483"/>
      <c r="F192" s="87"/>
      <c r="G192" s="91"/>
      <c r="H192" s="459"/>
      <c r="I192" s="460"/>
      <c r="J192" s="460"/>
      <c r="K192" s="460"/>
      <c r="L192" s="460"/>
      <c r="M192" s="460"/>
      <c r="N192" s="460"/>
      <c r="O192" s="460"/>
      <c r="P192" s="460"/>
      <c r="Q192" s="460"/>
      <c r="R192" s="460"/>
      <c r="S192" s="460"/>
      <c r="T192" s="460"/>
      <c r="U192" s="460"/>
      <c r="V192" s="460"/>
      <c r="W192" s="460"/>
      <c r="X192" s="460"/>
      <c r="Y192" s="460"/>
      <c r="Z192" s="460"/>
      <c r="AA192" s="460"/>
      <c r="AB192" s="460"/>
      <c r="AC192" s="460"/>
      <c r="AD192" s="460"/>
      <c r="AE192" s="460"/>
      <c r="AF192" s="460"/>
      <c r="AG192" s="460"/>
      <c r="AH192" s="460"/>
      <c r="AI192" s="460"/>
      <c r="AJ192" s="460"/>
      <c r="AK192" s="460"/>
      <c r="AL192" s="460"/>
      <c r="AM192" s="460"/>
      <c r="AN192" s="460"/>
      <c r="AO192" s="460"/>
      <c r="AP192" s="460"/>
      <c r="AQ192" s="460"/>
      <c r="AR192" s="460"/>
      <c r="AS192" s="460"/>
      <c r="AT192" s="460"/>
      <c r="AU192" s="460"/>
      <c r="AV192" s="460"/>
      <c r="AW192" s="460"/>
      <c r="AY192" s="71"/>
      <c r="AZ192" s="71"/>
      <c r="BA192" s="71"/>
      <c r="BB192" s="71"/>
    </row>
    <row r="193" spans="1:347" s="70" customFormat="1" ht="11.25" customHeight="1" x14ac:dyDescent="0.2">
      <c r="A193" s="126"/>
      <c r="B193" s="461" t="s">
        <v>261</v>
      </c>
      <c r="C193" s="461"/>
      <c r="D193" s="461"/>
      <c r="E193" s="484"/>
      <c r="F193" s="461"/>
      <c r="G193" s="462"/>
      <c r="H193" s="463">
        <f t="shared" ref="H193:AW193" si="579">SUMIF(H188:H192, "&gt;0",$E188:$E192)</f>
        <v>2</v>
      </c>
      <c r="I193" s="464">
        <f t="shared" si="579"/>
        <v>2</v>
      </c>
      <c r="J193" s="464">
        <f t="shared" si="579"/>
        <v>2</v>
      </c>
      <c r="K193" s="464">
        <f t="shared" si="579"/>
        <v>2</v>
      </c>
      <c r="L193" s="464">
        <f t="shared" si="579"/>
        <v>2</v>
      </c>
      <c r="M193" s="464">
        <f t="shared" si="579"/>
        <v>2</v>
      </c>
      <c r="N193" s="464">
        <f t="shared" si="579"/>
        <v>2</v>
      </c>
      <c r="O193" s="464">
        <f t="shared" si="579"/>
        <v>2</v>
      </c>
      <c r="P193" s="464">
        <f t="shared" si="579"/>
        <v>2</v>
      </c>
      <c r="Q193" s="464">
        <f t="shared" si="579"/>
        <v>2</v>
      </c>
      <c r="R193" s="464">
        <f t="shared" si="579"/>
        <v>2</v>
      </c>
      <c r="S193" s="464">
        <f t="shared" si="579"/>
        <v>2</v>
      </c>
      <c r="T193" s="464">
        <f t="shared" si="579"/>
        <v>2</v>
      </c>
      <c r="U193" s="464">
        <f t="shared" si="579"/>
        <v>2</v>
      </c>
      <c r="V193" s="464">
        <f t="shared" si="579"/>
        <v>2</v>
      </c>
      <c r="W193" s="464">
        <f t="shared" si="579"/>
        <v>2</v>
      </c>
      <c r="X193" s="464">
        <f t="shared" si="579"/>
        <v>2</v>
      </c>
      <c r="Y193" s="464">
        <f t="shared" si="579"/>
        <v>2</v>
      </c>
      <c r="Z193" s="464">
        <f t="shared" si="579"/>
        <v>2</v>
      </c>
      <c r="AA193" s="464">
        <f t="shared" si="579"/>
        <v>2</v>
      </c>
      <c r="AB193" s="464">
        <f t="shared" si="579"/>
        <v>2</v>
      </c>
      <c r="AC193" s="464">
        <f t="shared" si="579"/>
        <v>2</v>
      </c>
      <c r="AD193" s="464">
        <f t="shared" si="579"/>
        <v>2</v>
      </c>
      <c r="AE193" s="464">
        <f t="shared" si="579"/>
        <v>2</v>
      </c>
      <c r="AF193" s="464">
        <f t="shared" si="579"/>
        <v>2</v>
      </c>
      <c r="AG193" s="464">
        <f t="shared" si="579"/>
        <v>2</v>
      </c>
      <c r="AH193" s="464">
        <f t="shared" si="579"/>
        <v>2</v>
      </c>
      <c r="AI193" s="464">
        <f t="shared" si="579"/>
        <v>2</v>
      </c>
      <c r="AJ193" s="464">
        <f t="shared" si="579"/>
        <v>2</v>
      </c>
      <c r="AK193" s="464">
        <f t="shared" si="579"/>
        <v>2</v>
      </c>
      <c r="AL193" s="464">
        <f t="shared" si="579"/>
        <v>2</v>
      </c>
      <c r="AM193" s="464">
        <f t="shared" si="579"/>
        <v>2</v>
      </c>
      <c r="AN193" s="464">
        <f t="shared" si="579"/>
        <v>2</v>
      </c>
      <c r="AO193" s="464">
        <f t="shared" si="579"/>
        <v>2</v>
      </c>
      <c r="AP193" s="464">
        <f t="shared" si="579"/>
        <v>2</v>
      </c>
      <c r="AQ193" s="464">
        <f t="shared" si="579"/>
        <v>2</v>
      </c>
      <c r="AR193" s="464">
        <f t="shared" si="579"/>
        <v>2</v>
      </c>
      <c r="AS193" s="464">
        <f t="shared" si="579"/>
        <v>2</v>
      </c>
      <c r="AT193" s="464">
        <f t="shared" si="579"/>
        <v>2</v>
      </c>
      <c r="AU193" s="464">
        <f t="shared" si="579"/>
        <v>2</v>
      </c>
      <c r="AV193" s="464">
        <f t="shared" si="579"/>
        <v>2</v>
      </c>
      <c r="AW193" s="464">
        <f t="shared" si="579"/>
        <v>2</v>
      </c>
    </row>
    <row r="194" spans="1:347" s="70" customFormat="1" ht="11.25" customHeight="1" x14ac:dyDescent="0.2">
      <c r="A194" s="126"/>
      <c r="B194" s="87" t="s">
        <v>262</v>
      </c>
      <c r="C194" s="87"/>
      <c r="D194" s="87"/>
      <c r="E194" s="483"/>
      <c r="F194" s="87"/>
      <c r="G194" s="91"/>
      <c r="H194" s="465">
        <f t="shared" ref="H194:AW194" si="580">IF(H193=0, "N/A", H$6/H193)</f>
        <v>182</v>
      </c>
      <c r="I194" s="370">
        <f t="shared" si="580"/>
        <v>165</v>
      </c>
      <c r="J194" s="370">
        <f t="shared" si="580"/>
        <v>165</v>
      </c>
      <c r="K194" s="370">
        <f t="shared" si="580"/>
        <v>165</v>
      </c>
      <c r="L194" s="370">
        <f t="shared" si="580"/>
        <v>165</v>
      </c>
      <c r="M194" s="370">
        <f t="shared" si="580"/>
        <v>165</v>
      </c>
      <c r="N194" s="370">
        <f t="shared" si="580"/>
        <v>165</v>
      </c>
      <c r="O194" s="370">
        <f t="shared" si="580"/>
        <v>165</v>
      </c>
      <c r="P194" s="370">
        <f t="shared" si="580"/>
        <v>165</v>
      </c>
      <c r="Q194" s="370">
        <f t="shared" si="580"/>
        <v>165</v>
      </c>
      <c r="R194" s="370">
        <f t="shared" si="580"/>
        <v>165</v>
      </c>
      <c r="S194" s="370">
        <f t="shared" si="580"/>
        <v>165</v>
      </c>
      <c r="T194" s="370">
        <f t="shared" si="580"/>
        <v>165</v>
      </c>
      <c r="U194" s="370">
        <f t="shared" si="580"/>
        <v>165</v>
      </c>
      <c r="V194" s="370">
        <f t="shared" si="580"/>
        <v>165</v>
      </c>
      <c r="W194" s="370">
        <f t="shared" si="580"/>
        <v>165</v>
      </c>
      <c r="X194" s="370">
        <f t="shared" si="580"/>
        <v>165</v>
      </c>
      <c r="Y194" s="370">
        <f t="shared" si="580"/>
        <v>165</v>
      </c>
      <c r="Z194" s="370">
        <f t="shared" si="580"/>
        <v>165</v>
      </c>
      <c r="AA194" s="370">
        <f t="shared" si="580"/>
        <v>165</v>
      </c>
      <c r="AB194" s="370">
        <f t="shared" si="580"/>
        <v>165</v>
      </c>
      <c r="AC194" s="370">
        <f t="shared" si="580"/>
        <v>165</v>
      </c>
      <c r="AD194" s="370">
        <f t="shared" si="580"/>
        <v>165</v>
      </c>
      <c r="AE194" s="370">
        <f t="shared" si="580"/>
        <v>165</v>
      </c>
      <c r="AF194" s="370">
        <f t="shared" si="580"/>
        <v>165</v>
      </c>
      <c r="AG194" s="370">
        <f t="shared" si="580"/>
        <v>165</v>
      </c>
      <c r="AH194" s="370">
        <f t="shared" si="580"/>
        <v>165</v>
      </c>
      <c r="AI194" s="370">
        <f t="shared" si="580"/>
        <v>165</v>
      </c>
      <c r="AJ194" s="370">
        <f t="shared" si="580"/>
        <v>165</v>
      </c>
      <c r="AK194" s="370">
        <f t="shared" si="580"/>
        <v>165</v>
      </c>
      <c r="AL194" s="370">
        <f t="shared" si="580"/>
        <v>165</v>
      </c>
      <c r="AM194" s="370">
        <f t="shared" si="580"/>
        <v>165</v>
      </c>
      <c r="AN194" s="370">
        <f t="shared" si="580"/>
        <v>165</v>
      </c>
      <c r="AO194" s="370">
        <f t="shared" si="580"/>
        <v>165</v>
      </c>
      <c r="AP194" s="370">
        <f t="shared" si="580"/>
        <v>165</v>
      </c>
      <c r="AQ194" s="370">
        <f t="shared" si="580"/>
        <v>165</v>
      </c>
      <c r="AR194" s="370">
        <f t="shared" si="580"/>
        <v>165</v>
      </c>
      <c r="AS194" s="370">
        <f t="shared" si="580"/>
        <v>165</v>
      </c>
      <c r="AT194" s="370">
        <f t="shared" si="580"/>
        <v>165</v>
      </c>
      <c r="AU194" s="370">
        <f t="shared" si="580"/>
        <v>165</v>
      </c>
      <c r="AV194" s="370">
        <f t="shared" si="580"/>
        <v>165</v>
      </c>
      <c r="AW194" s="370">
        <f t="shared" si="580"/>
        <v>165</v>
      </c>
    </row>
    <row r="195" spans="1:347" s="70" customFormat="1" ht="11.25" customHeight="1" x14ac:dyDescent="0.2">
      <c r="A195" s="126"/>
      <c r="E195" s="485"/>
      <c r="G195" s="86"/>
      <c r="H195" s="128"/>
      <c r="I195" s="129"/>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row>
    <row r="196" spans="1:347" s="70" customFormat="1" ht="11.25" customHeight="1" x14ac:dyDescent="0.2">
      <c r="A196" s="127"/>
      <c r="B196" s="68" t="s">
        <v>238</v>
      </c>
      <c r="C196" s="452"/>
      <c r="D196" s="452"/>
      <c r="E196" s="486"/>
      <c r="F196" s="452"/>
      <c r="G196" s="453"/>
      <c r="H196" s="454"/>
      <c r="I196" s="455"/>
      <c r="J196" s="455"/>
      <c r="K196" s="455"/>
      <c r="L196" s="455"/>
      <c r="M196" s="455"/>
      <c r="N196" s="455"/>
      <c r="O196" s="455"/>
      <c r="P196" s="455"/>
      <c r="Q196" s="455"/>
      <c r="R196" s="455"/>
      <c r="S196" s="455"/>
      <c r="T196" s="455"/>
      <c r="U196" s="455"/>
      <c r="V196" s="455"/>
      <c r="W196" s="455"/>
      <c r="X196" s="455"/>
      <c r="Y196" s="455"/>
      <c r="Z196" s="455"/>
      <c r="AA196" s="455"/>
      <c r="AB196" s="455"/>
      <c r="AC196" s="455"/>
      <c r="AD196" s="455"/>
      <c r="AE196" s="455"/>
      <c r="AF196" s="455"/>
      <c r="AG196" s="455"/>
      <c r="AH196" s="455"/>
      <c r="AI196" s="455"/>
      <c r="AJ196" s="455"/>
      <c r="AK196" s="455"/>
      <c r="AL196" s="455"/>
      <c r="AM196" s="455"/>
      <c r="AN196" s="455"/>
      <c r="AO196" s="455"/>
      <c r="AP196" s="455"/>
      <c r="AQ196" s="455"/>
      <c r="AR196" s="455"/>
      <c r="AS196" s="455"/>
      <c r="AT196" s="455"/>
      <c r="AU196" s="455"/>
      <c r="AV196" s="455"/>
      <c r="AW196" s="455"/>
      <c r="AY196" s="455"/>
      <c r="AZ196" s="455"/>
      <c r="BA196" s="455"/>
      <c r="BB196" s="455"/>
    </row>
    <row r="197" spans="1:347" s="70" customFormat="1" ht="11.25" customHeight="1" x14ac:dyDescent="0.2">
      <c r="A197" s="127"/>
      <c r="B197" s="456" t="str">
        <f>"&gt; "&amp;VLOOKUP(B196,ActMap,8, FALSE)</f>
        <v>&gt; 700 Salaries</v>
      </c>
      <c r="C197" s="457"/>
      <c r="D197" s="457"/>
      <c r="E197" s="487"/>
      <c r="F197" s="457"/>
      <c r="G197" s="457"/>
      <c r="H197" s="122"/>
      <c r="I197" s="458"/>
      <c r="J197" s="458"/>
      <c r="K197" s="458"/>
      <c r="L197" s="458"/>
      <c r="M197" s="458"/>
      <c r="N197" s="458"/>
      <c r="O197" s="458"/>
      <c r="P197" s="458"/>
      <c r="Q197" s="458"/>
      <c r="R197" s="458"/>
      <c r="S197" s="458"/>
      <c r="T197" s="458"/>
      <c r="U197" s="458"/>
      <c r="V197" s="458"/>
      <c r="W197" s="458"/>
      <c r="X197" s="458"/>
      <c r="Y197" s="458"/>
      <c r="Z197" s="458"/>
      <c r="AA197" s="458"/>
      <c r="AB197" s="458"/>
      <c r="AC197" s="458"/>
      <c r="AD197" s="458"/>
      <c r="AE197" s="458"/>
      <c r="AF197" s="458"/>
      <c r="AG197" s="458"/>
      <c r="AH197" s="458"/>
      <c r="AI197" s="458"/>
      <c r="AJ197" s="458"/>
      <c r="AK197" s="458"/>
      <c r="AL197" s="458"/>
      <c r="AM197" s="458"/>
      <c r="AN197" s="458"/>
      <c r="AO197" s="458"/>
      <c r="AP197" s="458"/>
      <c r="AQ197" s="458"/>
      <c r="AR197" s="458"/>
      <c r="AS197" s="458"/>
      <c r="AT197" s="458"/>
      <c r="AU197" s="458"/>
      <c r="AV197" s="458"/>
      <c r="AW197" s="458"/>
      <c r="AY197" s="458"/>
      <c r="AZ197" s="458"/>
      <c r="BA197" s="458"/>
      <c r="BB197" s="458"/>
    </row>
    <row r="198" spans="1:347" s="70" customFormat="1" ht="11.25" customHeight="1" x14ac:dyDescent="0.2">
      <c r="A198" s="126"/>
      <c r="B198" s="70" t="s">
        <v>238</v>
      </c>
      <c r="C198" s="70" t="s">
        <v>606</v>
      </c>
      <c r="D198" s="70" t="s">
        <v>607</v>
      </c>
      <c r="E198" s="482">
        <v>1</v>
      </c>
      <c r="G198" s="86" t="s">
        <v>432</v>
      </c>
      <c r="H198" s="123">
        <v>99807</v>
      </c>
      <c r="I198" s="489">
        <v>102302.17499999999</v>
      </c>
      <c r="J198" s="124">
        <f t="shared" ref="J198:AW198" si="581">I198*INDEX(SalInfl,J$1)</f>
        <v>104348.21849999999</v>
      </c>
      <c r="K198" s="124">
        <f t="shared" si="581"/>
        <v>106435.18286999999</v>
      </c>
      <c r="L198" s="124">
        <f t="shared" si="581"/>
        <v>108563.8865274</v>
      </c>
      <c r="M198" s="124">
        <f t="shared" si="581"/>
        <v>110735.164257948</v>
      </c>
      <c r="N198" s="124">
        <f t="shared" si="581"/>
        <v>112949.86754310696</v>
      </c>
      <c r="O198" s="124">
        <f t="shared" si="581"/>
        <v>115208.8648939691</v>
      </c>
      <c r="P198" s="124">
        <f t="shared" si="581"/>
        <v>117513.04219184849</v>
      </c>
      <c r="Q198" s="124">
        <f t="shared" si="581"/>
        <v>119863.30303568547</v>
      </c>
      <c r="R198" s="124">
        <f t="shared" si="581"/>
        <v>122260.56909639918</v>
      </c>
      <c r="S198" s="124">
        <f t="shared" si="581"/>
        <v>124705.78047832717</v>
      </c>
      <c r="T198" s="124">
        <f t="shared" si="581"/>
        <v>127199.89608789372</v>
      </c>
      <c r="U198" s="124">
        <f t="shared" si="581"/>
        <v>129743.8940096516</v>
      </c>
      <c r="V198" s="124">
        <f t="shared" si="581"/>
        <v>132338.77188984465</v>
      </c>
      <c r="W198" s="124">
        <f t="shared" si="581"/>
        <v>134985.54732764154</v>
      </c>
      <c r="X198" s="124">
        <f t="shared" si="581"/>
        <v>137685.25827419438</v>
      </c>
      <c r="Y198" s="124">
        <f t="shared" si="581"/>
        <v>140438.96343967828</v>
      </c>
      <c r="Z198" s="124">
        <f t="shared" si="581"/>
        <v>143247.74270847184</v>
      </c>
      <c r="AA198" s="124">
        <f t="shared" si="581"/>
        <v>146112.69756264129</v>
      </c>
      <c r="AB198" s="124">
        <f t="shared" si="581"/>
        <v>149034.95151389411</v>
      </c>
      <c r="AC198" s="124">
        <f t="shared" si="581"/>
        <v>152015.65054417198</v>
      </c>
      <c r="AD198" s="124">
        <f t="shared" si="581"/>
        <v>155055.96355505541</v>
      </c>
      <c r="AE198" s="124">
        <f t="shared" si="581"/>
        <v>158157.08282615652</v>
      </c>
      <c r="AF198" s="124">
        <f t="shared" si="581"/>
        <v>161320.22448267965</v>
      </c>
      <c r="AG198" s="124">
        <f t="shared" si="581"/>
        <v>164546.62897233324</v>
      </c>
      <c r="AH198" s="124">
        <f t="shared" si="581"/>
        <v>167837.56155177992</v>
      </c>
      <c r="AI198" s="124">
        <f t="shared" si="581"/>
        <v>171194.31278281551</v>
      </c>
      <c r="AJ198" s="124">
        <f t="shared" si="581"/>
        <v>174618.19903847182</v>
      </c>
      <c r="AK198" s="124">
        <f t="shared" si="581"/>
        <v>178110.56301924126</v>
      </c>
      <c r="AL198" s="124">
        <f t="shared" si="581"/>
        <v>181672.77427962609</v>
      </c>
      <c r="AM198" s="124">
        <f t="shared" si="581"/>
        <v>185306.22976521862</v>
      </c>
      <c r="AN198" s="124">
        <f t="shared" si="581"/>
        <v>189012.35436052299</v>
      </c>
      <c r="AO198" s="124">
        <f t="shared" si="581"/>
        <v>192792.60144773347</v>
      </c>
      <c r="AP198" s="124">
        <f t="shared" si="581"/>
        <v>196648.45347668816</v>
      </c>
      <c r="AQ198" s="124">
        <f t="shared" si="581"/>
        <v>200581.42254622193</v>
      </c>
      <c r="AR198" s="124">
        <f t="shared" si="581"/>
        <v>204593.05099714638</v>
      </c>
      <c r="AS198" s="124">
        <f t="shared" si="581"/>
        <v>208684.91201708931</v>
      </c>
      <c r="AT198" s="124">
        <f t="shared" si="581"/>
        <v>212858.61025743111</v>
      </c>
      <c r="AU198" s="124">
        <f t="shared" si="581"/>
        <v>217115.78246257972</v>
      </c>
      <c r="AV198" s="124">
        <f t="shared" si="581"/>
        <v>221458.09811183132</v>
      </c>
      <c r="AW198" s="124">
        <f t="shared" si="581"/>
        <v>225887.26007406795</v>
      </c>
      <c r="AX198" s="71"/>
      <c r="AY198" s="71"/>
      <c r="AZ198" s="71"/>
      <c r="BA198" s="71"/>
      <c r="BB198" s="71">
        <f>BA198-I198</f>
        <v>-102302.17499999999</v>
      </c>
    </row>
    <row r="199" spans="1:347" s="70" customFormat="1" ht="11.25" customHeight="1" x14ac:dyDescent="0.2">
      <c r="A199" s="126"/>
      <c r="B199" s="70" t="s">
        <v>238</v>
      </c>
      <c r="C199" s="70" t="s">
        <v>608</v>
      </c>
      <c r="D199" s="70" t="s">
        <v>609</v>
      </c>
      <c r="E199" s="482">
        <v>1</v>
      </c>
      <c r="G199" s="86" t="s">
        <v>432</v>
      </c>
      <c r="H199" s="123">
        <v>75000</v>
      </c>
      <c r="I199" s="489">
        <v>76875</v>
      </c>
      <c r="J199" s="124">
        <f t="shared" ref="J199:AW199" si="582">I199*INDEX(SalInfl,J$1)</f>
        <v>78412.5</v>
      </c>
      <c r="K199" s="124">
        <f t="shared" si="582"/>
        <v>79980.75</v>
      </c>
      <c r="L199" s="124">
        <f t="shared" si="582"/>
        <v>81580.365000000005</v>
      </c>
      <c r="M199" s="124">
        <f t="shared" si="582"/>
        <v>83211.972300000009</v>
      </c>
      <c r="N199" s="124">
        <f t="shared" si="582"/>
        <v>84876.211746000015</v>
      </c>
      <c r="O199" s="124">
        <f t="shared" si="582"/>
        <v>86573.735980920013</v>
      </c>
      <c r="P199" s="124">
        <f t="shared" si="582"/>
        <v>88305.210700538417</v>
      </c>
      <c r="Q199" s="124">
        <f t="shared" si="582"/>
        <v>90071.314914549192</v>
      </c>
      <c r="R199" s="124">
        <f t="shared" si="582"/>
        <v>91872.741212840177</v>
      </c>
      <c r="S199" s="124">
        <f t="shared" si="582"/>
        <v>93710.196037096975</v>
      </c>
      <c r="T199" s="124">
        <f t="shared" si="582"/>
        <v>95584.399957838919</v>
      </c>
      <c r="U199" s="124">
        <f t="shared" si="582"/>
        <v>97496.087956995703</v>
      </c>
      <c r="V199" s="124">
        <f t="shared" si="582"/>
        <v>99446.009716135624</v>
      </c>
      <c r="W199" s="124">
        <f t="shared" si="582"/>
        <v>101434.92991045833</v>
      </c>
      <c r="X199" s="124">
        <f t="shared" si="582"/>
        <v>103463.62850866751</v>
      </c>
      <c r="Y199" s="124">
        <f t="shared" si="582"/>
        <v>105532.90107884086</v>
      </c>
      <c r="Z199" s="124">
        <f t="shared" si="582"/>
        <v>107643.55910041768</v>
      </c>
      <c r="AA199" s="124">
        <f t="shared" si="582"/>
        <v>109796.43028242604</v>
      </c>
      <c r="AB199" s="124">
        <f t="shared" si="582"/>
        <v>111992.35888807457</v>
      </c>
      <c r="AC199" s="124">
        <f t="shared" si="582"/>
        <v>114232.20606583606</v>
      </c>
      <c r="AD199" s="124">
        <f t="shared" si="582"/>
        <v>116516.85018715278</v>
      </c>
      <c r="AE199" s="124">
        <f t="shared" si="582"/>
        <v>118847.18719089584</v>
      </c>
      <c r="AF199" s="124">
        <f t="shared" si="582"/>
        <v>121224.13093471376</v>
      </c>
      <c r="AG199" s="124">
        <f t="shared" si="582"/>
        <v>123648.61355340804</v>
      </c>
      <c r="AH199" s="124">
        <f t="shared" si="582"/>
        <v>126121.58582447621</v>
      </c>
      <c r="AI199" s="124">
        <f t="shared" si="582"/>
        <v>128644.01754096574</v>
      </c>
      <c r="AJ199" s="124">
        <f t="shared" si="582"/>
        <v>131216.89789178505</v>
      </c>
      <c r="AK199" s="124">
        <f t="shared" si="582"/>
        <v>133841.23584962075</v>
      </c>
      <c r="AL199" s="124">
        <f t="shared" si="582"/>
        <v>136518.06056661316</v>
      </c>
      <c r="AM199" s="124">
        <f t="shared" si="582"/>
        <v>139248.42177794542</v>
      </c>
      <c r="AN199" s="124">
        <f t="shared" si="582"/>
        <v>142033.39021350432</v>
      </c>
      <c r="AO199" s="124">
        <f t="shared" si="582"/>
        <v>144874.0580177744</v>
      </c>
      <c r="AP199" s="124">
        <f t="shared" si="582"/>
        <v>147771.5391781299</v>
      </c>
      <c r="AQ199" s="124">
        <f t="shared" si="582"/>
        <v>150726.96996169249</v>
      </c>
      <c r="AR199" s="124">
        <f t="shared" si="582"/>
        <v>153741.50936092634</v>
      </c>
      <c r="AS199" s="124">
        <f t="shared" si="582"/>
        <v>156816.33954814487</v>
      </c>
      <c r="AT199" s="124">
        <f t="shared" si="582"/>
        <v>159952.66633910776</v>
      </c>
      <c r="AU199" s="124">
        <f t="shared" si="582"/>
        <v>163151.71966588992</v>
      </c>
      <c r="AV199" s="124">
        <f t="shared" si="582"/>
        <v>166414.75405920771</v>
      </c>
      <c r="AW199" s="124">
        <f t="shared" si="582"/>
        <v>169743.04914039187</v>
      </c>
      <c r="AX199" s="71"/>
      <c r="AY199" s="71"/>
      <c r="AZ199" s="71"/>
      <c r="BA199" s="71"/>
      <c r="BB199" s="71">
        <f>BA199-I199</f>
        <v>-76875</v>
      </c>
    </row>
    <row r="200" spans="1:347" s="70" customFormat="1" ht="11.25" customHeight="1" x14ac:dyDescent="0.2">
      <c r="A200" s="126"/>
      <c r="B200" s="70" t="s">
        <v>238</v>
      </c>
      <c r="C200" s="70" t="s">
        <v>610</v>
      </c>
      <c r="D200" s="70" t="s">
        <v>290</v>
      </c>
      <c r="E200" s="482">
        <v>1</v>
      </c>
      <c r="G200" s="86" t="s">
        <v>432</v>
      </c>
      <c r="H200" s="123">
        <v>35000</v>
      </c>
      <c r="I200" s="489">
        <v>50000</v>
      </c>
      <c r="J200" s="124">
        <f t="shared" ref="J200" si="583">I200*INDEX(SalInfl,J$1)</f>
        <v>51000</v>
      </c>
      <c r="K200" s="124">
        <f t="shared" ref="K200" si="584">J200*INDEX(SalInfl,K$1)</f>
        <v>52020</v>
      </c>
      <c r="L200" s="124">
        <f t="shared" ref="L200" si="585">K200*INDEX(SalInfl,L$1)</f>
        <v>53060.4</v>
      </c>
      <c r="M200" s="124">
        <f t="shared" ref="M200" si="586">L200*INDEX(SalInfl,M$1)</f>
        <v>54121.608</v>
      </c>
      <c r="N200" s="124">
        <f t="shared" ref="N200" si="587">M200*INDEX(SalInfl,N$1)</f>
        <v>55204.040160000004</v>
      </c>
      <c r="O200" s="124">
        <f t="shared" ref="O200" si="588">N200*INDEX(SalInfl,O$1)</f>
        <v>56308.120963200003</v>
      </c>
      <c r="P200" s="124">
        <f t="shared" ref="P200" si="589">O200*INDEX(SalInfl,P$1)</f>
        <v>57434.283382464004</v>
      </c>
      <c r="Q200" s="124">
        <f t="shared" ref="Q200" si="590">P200*INDEX(SalInfl,Q$1)</f>
        <v>58582.969050113286</v>
      </c>
      <c r="R200" s="124">
        <f t="shared" ref="R200" si="591">Q200*INDEX(SalInfl,R$1)</f>
        <v>59754.628431115554</v>
      </c>
      <c r="S200" s="124">
        <f t="shared" ref="S200" si="592">R200*INDEX(SalInfl,S$1)</f>
        <v>60949.720999737867</v>
      </c>
      <c r="T200" s="124">
        <f t="shared" ref="T200" si="593">S200*INDEX(SalInfl,T$1)</f>
        <v>62168.715419732624</v>
      </c>
      <c r="U200" s="124">
        <f t="shared" ref="U200" si="594">T200*INDEX(SalInfl,U$1)</f>
        <v>63412.089728127277</v>
      </c>
      <c r="V200" s="124">
        <f t="shared" ref="V200" si="595">U200*INDEX(SalInfl,V$1)</f>
        <v>64680.331522689827</v>
      </c>
      <c r="W200" s="124">
        <f t="shared" ref="W200" si="596">V200*INDEX(SalInfl,W$1)</f>
        <v>65973.938153143623</v>
      </c>
      <c r="X200" s="124">
        <f t="shared" ref="X200" si="597">W200*INDEX(SalInfl,X$1)</f>
        <v>67293.416916206494</v>
      </c>
      <c r="Y200" s="124">
        <f t="shared" ref="Y200" si="598">X200*INDEX(SalInfl,Y$1)</f>
        <v>68639.285254530623</v>
      </c>
      <c r="Z200" s="124">
        <f t="shared" ref="Z200" si="599">Y200*INDEX(SalInfl,Z$1)</f>
        <v>70012.07095962124</v>
      </c>
      <c r="AA200" s="124">
        <f t="shared" ref="AA200" si="600">Z200*INDEX(SalInfl,AA$1)</f>
        <v>71412.312378813673</v>
      </c>
      <c r="AB200" s="124">
        <f t="shared" ref="AB200" si="601">AA200*INDEX(SalInfl,AB$1)</f>
        <v>72840.558626389946</v>
      </c>
      <c r="AC200" s="124">
        <f t="shared" ref="AC200" si="602">AB200*INDEX(SalInfl,AC$1)</f>
        <v>74297.369798917745</v>
      </c>
      <c r="AD200" s="124">
        <f t="shared" ref="AD200" si="603">AC200*INDEX(SalInfl,AD$1)</f>
        <v>75783.317194896095</v>
      </c>
      <c r="AE200" s="124">
        <f t="shared" ref="AE200" si="604">AD200*INDEX(SalInfl,AE$1)</f>
        <v>77298.983538794026</v>
      </c>
      <c r="AF200" s="124">
        <f t="shared" ref="AF200" si="605">AE200*INDEX(SalInfl,AF$1)</f>
        <v>78844.963209569905</v>
      </c>
      <c r="AG200" s="124">
        <f t="shared" ref="AG200" si="606">AF200*INDEX(SalInfl,AG$1)</f>
        <v>80421.862473761299</v>
      </c>
      <c r="AH200" s="124">
        <f t="shared" ref="AH200" si="607">AG200*INDEX(SalInfl,AH$1)</f>
        <v>82030.299723236531</v>
      </c>
      <c r="AI200" s="124">
        <f t="shared" ref="AI200" si="608">AH200*INDEX(SalInfl,AI$1)</f>
        <v>83670.905717701258</v>
      </c>
      <c r="AJ200" s="124">
        <f t="shared" ref="AJ200" si="609">AI200*INDEX(SalInfl,AJ$1)</f>
        <v>85344.323832055292</v>
      </c>
      <c r="AK200" s="124">
        <f t="shared" ref="AK200" si="610">AJ200*INDEX(SalInfl,AK$1)</f>
        <v>87051.210308696405</v>
      </c>
      <c r="AL200" s="124">
        <f t="shared" ref="AL200" si="611">AK200*INDEX(SalInfl,AL$1)</f>
        <v>88792.234514870332</v>
      </c>
      <c r="AM200" s="124">
        <f t="shared" ref="AM200" si="612">AL200*INDEX(SalInfl,AM$1)</f>
        <v>90568.079205167742</v>
      </c>
      <c r="AN200" s="124">
        <f t="shared" ref="AN200" si="613">AM200*INDEX(SalInfl,AN$1)</f>
        <v>92379.440789271102</v>
      </c>
      <c r="AO200" s="124">
        <f t="shared" ref="AO200" si="614">AN200*INDEX(SalInfl,AO$1)</f>
        <v>94227.029605056523</v>
      </c>
      <c r="AP200" s="124">
        <f t="shared" ref="AP200" si="615">AO200*INDEX(SalInfl,AP$1)</f>
        <v>96111.570197157649</v>
      </c>
      <c r="AQ200" s="124">
        <f t="shared" ref="AQ200" si="616">AP200*INDEX(SalInfl,AQ$1)</f>
        <v>98033.8016011008</v>
      </c>
      <c r="AR200" s="124">
        <f t="shared" ref="AR200" si="617">AQ200*INDEX(SalInfl,AR$1)</f>
        <v>99994.47763312282</v>
      </c>
      <c r="AS200" s="124">
        <f t="shared" ref="AS200" si="618">AR200*INDEX(SalInfl,AS$1)</f>
        <v>101994.36718578528</v>
      </c>
      <c r="AT200" s="124">
        <f t="shared" ref="AT200" si="619">AS200*INDEX(SalInfl,AT$1)</f>
        <v>104034.25452950098</v>
      </c>
      <c r="AU200" s="124">
        <f t="shared" ref="AU200" si="620">AT200*INDEX(SalInfl,AU$1)</f>
        <v>106114.939620091</v>
      </c>
      <c r="AV200" s="124">
        <f t="shared" ref="AV200" si="621">AU200*INDEX(SalInfl,AV$1)</f>
        <v>108237.23841249282</v>
      </c>
      <c r="AW200" s="124">
        <f t="shared" ref="AW200" si="622">AV200*INDEX(SalInfl,AW$1)</f>
        <v>110401.98318074268</v>
      </c>
      <c r="AX200" s="71"/>
      <c r="AY200" s="71"/>
      <c r="AZ200" s="71"/>
      <c r="BA200" s="71"/>
      <c r="BB200" s="71">
        <f>BA200-I200</f>
        <v>-50000</v>
      </c>
    </row>
    <row r="201" spans="1:347" s="70" customFormat="1" ht="11.25" customHeight="1" x14ac:dyDescent="0.2">
      <c r="A201" s="126"/>
      <c r="B201" s="70" t="s">
        <v>238</v>
      </c>
      <c r="C201" s="70" t="s">
        <v>611</v>
      </c>
      <c r="D201" s="70" t="s">
        <v>612</v>
      </c>
      <c r="E201" s="482">
        <v>1</v>
      </c>
      <c r="G201" s="86" t="s">
        <v>432</v>
      </c>
      <c r="H201" s="123">
        <v>78589</v>
      </c>
      <c r="I201" s="489">
        <v>80553.724999999991</v>
      </c>
      <c r="J201" s="131">
        <f t="shared" ref="J201:J204" si="623">I201*INDEX(SalInfl,J$1)</f>
        <v>82164.799499999994</v>
      </c>
      <c r="K201" s="131">
        <f t="shared" ref="K201:K204" si="624">J201*INDEX(SalInfl,K$1)</f>
        <v>83808.095489999992</v>
      </c>
      <c r="L201" s="131">
        <f t="shared" ref="L201:L204" si="625">K201*INDEX(SalInfl,L$1)</f>
        <v>85484.257399800001</v>
      </c>
      <c r="M201" s="131">
        <f t="shared" ref="M201:M204" si="626">L201*INDEX(SalInfl,M$1)</f>
        <v>87193.942547796003</v>
      </c>
      <c r="N201" s="131">
        <f t="shared" ref="N201:N204" si="627">M201*INDEX(SalInfl,N$1)</f>
        <v>88937.821398751927</v>
      </c>
      <c r="O201" s="131">
        <f t="shared" ref="O201:O204" si="628">N201*INDEX(SalInfl,O$1)</f>
        <v>90716.577826726963</v>
      </c>
      <c r="P201" s="131">
        <f t="shared" ref="P201:P204" si="629">O201*INDEX(SalInfl,P$1)</f>
        <v>92530.909383261504</v>
      </c>
      <c r="Q201" s="131">
        <f t="shared" ref="Q201:Q204" si="630">P201*INDEX(SalInfl,Q$1)</f>
        <v>94381.52757092673</v>
      </c>
      <c r="R201" s="131">
        <f t="shared" ref="R201:R204" si="631">Q201*INDEX(SalInfl,R$1)</f>
        <v>96269.158122345267</v>
      </c>
      <c r="S201" s="131">
        <f t="shared" ref="S201:S204" si="632">R201*INDEX(SalInfl,S$1)</f>
        <v>98194.541284792169</v>
      </c>
      <c r="T201" s="131">
        <f t="shared" ref="T201:T204" si="633">S201*INDEX(SalInfl,T$1)</f>
        <v>100158.43211048801</v>
      </c>
      <c r="U201" s="131">
        <f t="shared" ref="U201:U204" si="634">T201*INDEX(SalInfl,U$1)</f>
        <v>102161.60075269776</v>
      </c>
      <c r="V201" s="131">
        <f t="shared" ref="V201:V204" si="635">U201*INDEX(SalInfl,V$1)</f>
        <v>104204.83276775172</v>
      </c>
      <c r="W201" s="131">
        <f t="shared" ref="W201:W204" si="636">V201*INDEX(SalInfl,W$1)</f>
        <v>106288.92942310676</v>
      </c>
      <c r="X201" s="131">
        <f t="shared" ref="X201:X204" si="637">W201*INDEX(SalInfl,X$1)</f>
        <v>108414.7080115689</v>
      </c>
      <c r="Y201" s="131">
        <f t="shared" ref="Y201:Y204" si="638">X201*INDEX(SalInfl,Y$1)</f>
        <v>110583.00217180028</v>
      </c>
      <c r="Z201" s="131">
        <f t="shared" ref="Z201:Z204" si="639">Y201*INDEX(SalInfl,Z$1)</f>
        <v>112794.66221523628</v>
      </c>
      <c r="AA201" s="131">
        <f t="shared" ref="AA201:AA204" si="640">Z201*INDEX(SalInfl,AA$1)</f>
        <v>115050.55545954101</v>
      </c>
      <c r="AB201" s="131">
        <f t="shared" ref="AB201:AB204" si="641">AA201*INDEX(SalInfl,AB$1)</f>
        <v>117351.56656873183</v>
      </c>
      <c r="AC201" s="131">
        <f t="shared" ref="AC201:AC204" si="642">AB201*INDEX(SalInfl,AC$1)</f>
        <v>119698.59790010647</v>
      </c>
      <c r="AD201" s="131">
        <f t="shared" ref="AD201:AD204" si="643">AC201*INDEX(SalInfl,AD$1)</f>
        <v>122092.5698581086</v>
      </c>
      <c r="AE201" s="131">
        <f t="shared" ref="AE201:AE204" si="644">AD201*INDEX(SalInfl,AE$1)</f>
        <v>124534.42125527078</v>
      </c>
      <c r="AF201" s="131">
        <f t="shared" ref="AF201:AF204" si="645">AE201*INDEX(SalInfl,AF$1)</f>
        <v>127025.10968037619</v>
      </c>
      <c r="AG201" s="131">
        <f t="shared" ref="AG201:AG204" si="646">AF201*INDEX(SalInfl,AG$1)</f>
        <v>129565.61187398371</v>
      </c>
      <c r="AH201" s="131">
        <f t="shared" ref="AH201:AH204" si="647">AG201*INDEX(SalInfl,AH$1)</f>
        <v>132156.92411146339</v>
      </c>
      <c r="AI201" s="131">
        <f t="shared" ref="AI201:AI204" si="648">AH201*INDEX(SalInfl,AI$1)</f>
        <v>134800.06259369265</v>
      </c>
      <c r="AJ201" s="131">
        <f t="shared" ref="AJ201:AJ204" si="649">AI201*INDEX(SalInfl,AJ$1)</f>
        <v>137496.0638455665</v>
      </c>
      <c r="AK201" s="131">
        <f t="shared" ref="AK201:AK204" si="650">AJ201*INDEX(SalInfl,AK$1)</f>
        <v>140245.98512247784</v>
      </c>
      <c r="AL201" s="131">
        <f t="shared" ref="AL201:AL204" si="651">AK201*INDEX(SalInfl,AL$1)</f>
        <v>143050.90482492739</v>
      </c>
      <c r="AM201" s="131">
        <f t="shared" ref="AM201:AM204" si="652">AL201*INDEX(SalInfl,AM$1)</f>
        <v>145911.92292142595</v>
      </c>
      <c r="AN201" s="131">
        <f t="shared" ref="AN201:AN204" si="653">AM201*INDEX(SalInfl,AN$1)</f>
        <v>148830.16137985449</v>
      </c>
      <c r="AO201" s="131">
        <f t="shared" ref="AO201:AO204" si="654">AN201*INDEX(SalInfl,AO$1)</f>
        <v>151806.76460745157</v>
      </c>
      <c r="AP201" s="131">
        <f t="shared" ref="AP201:AP204" si="655">AO201*INDEX(SalInfl,AP$1)</f>
        <v>154842.8998996006</v>
      </c>
      <c r="AQ201" s="131">
        <f t="shared" ref="AQ201:AQ204" si="656">AP201*INDEX(SalInfl,AQ$1)</f>
        <v>157939.75789759262</v>
      </c>
      <c r="AR201" s="131">
        <f t="shared" ref="AR201:AR204" si="657">AQ201*INDEX(SalInfl,AR$1)</f>
        <v>161098.55305554447</v>
      </c>
      <c r="AS201" s="131">
        <f t="shared" ref="AS201:AS204" si="658">AR201*INDEX(SalInfl,AS$1)</f>
        <v>164320.52411665538</v>
      </c>
      <c r="AT201" s="131">
        <f t="shared" ref="AT201:AT204" si="659">AS201*INDEX(SalInfl,AT$1)</f>
        <v>167606.93459898848</v>
      </c>
      <c r="AU201" s="131">
        <f t="shared" ref="AU201:AU204" si="660">AT201*INDEX(SalInfl,AU$1)</f>
        <v>170959.07329096826</v>
      </c>
      <c r="AV201" s="131">
        <f t="shared" ref="AV201:AV204" si="661">AU201*INDEX(SalInfl,AV$1)</f>
        <v>174378.25475678762</v>
      </c>
      <c r="AW201" s="131">
        <f t="shared" ref="AW201:AW204" si="662">AV201*INDEX(SalInfl,AW$1)</f>
        <v>177865.81985192338</v>
      </c>
      <c r="BA201" s="71"/>
      <c r="BB201" s="71"/>
    </row>
    <row r="202" spans="1:347" s="70" customFormat="1" ht="11.25" customHeight="1" x14ac:dyDescent="0.2">
      <c r="A202" s="126"/>
      <c r="B202" s="70" t="s">
        <v>238</v>
      </c>
      <c r="C202" s="70" t="s">
        <v>613</v>
      </c>
      <c r="D202" s="70" t="s">
        <v>614</v>
      </c>
      <c r="E202" s="482">
        <v>1</v>
      </c>
      <c r="G202" s="86" t="s">
        <v>432</v>
      </c>
      <c r="H202" s="123">
        <v>70040</v>
      </c>
      <c r="I202" s="489">
        <v>95324.999999999985</v>
      </c>
      <c r="J202" s="131">
        <f t="shared" ref="J202" si="663">I202*INDEX(SalInfl,J$1)</f>
        <v>97231.499999999985</v>
      </c>
      <c r="K202" s="131">
        <f t="shared" ref="K202" si="664">J202*INDEX(SalInfl,K$1)</f>
        <v>99176.12999999999</v>
      </c>
      <c r="L202" s="131">
        <f t="shared" ref="L202" si="665">K202*INDEX(SalInfl,L$1)</f>
        <v>101159.65259999999</v>
      </c>
      <c r="M202" s="131">
        <f t="shared" ref="M202" si="666">L202*INDEX(SalInfl,M$1)</f>
        <v>103182.84565199999</v>
      </c>
      <c r="N202" s="131">
        <f t="shared" ref="N202" si="667">M202*INDEX(SalInfl,N$1)</f>
        <v>105246.50256503999</v>
      </c>
      <c r="O202" s="131">
        <f t="shared" ref="O202" si="668">N202*INDEX(SalInfl,O$1)</f>
        <v>107351.4326163408</v>
      </c>
      <c r="P202" s="131">
        <f t="shared" ref="P202" si="669">O202*INDEX(SalInfl,P$1)</f>
        <v>109498.46126866761</v>
      </c>
      <c r="Q202" s="131">
        <f t="shared" ref="Q202" si="670">P202*INDEX(SalInfl,Q$1)</f>
        <v>111688.43049404096</v>
      </c>
      <c r="R202" s="131">
        <f t="shared" ref="R202" si="671">Q202*INDEX(SalInfl,R$1)</f>
        <v>113922.19910392178</v>
      </c>
      <c r="S202" s="131">
        <f t="shared" ref="S202" si="672">R202*INDEX(SalInfl,S$1)</f>
        <v>116200.64308600021</v>
      </c>
      <c r="T202" s="131">
        <f t="shared" ref="T202" si="673">S202*INDEX(SalInfl,T$1)</f>
        <v>118524.65594772022</v>
      </c>
      <c r="U202" s="131">
        <f t="shared" ref="U202" si="674">T202*INDEX(SalInfl,U$1)</f>
        <v>120895.14906667462</v>
      </c>
      <c r="V202" s="131">
        <f t="shared" ref="V202" si="675">U202*INDEX(SalInfl,V$1)</f>
        <v>123313.05204800812</v>
      </c>
      <c r="W202" s="131">
        <f t="shared" ref="W202" si="676">V202*INDEX(SalInfl,W$1)</f>
        <v>125779.31308896828</v>
      </c>
      <c r="X202" s="131">
        <f t="shared" ref="X202" si="677">W202*INDEX(SalInfl,X$1)</f>
        <v>128294.89935074764</v>
      </c>
      <c r="Y202" s="131">
        <f t="shared" ref="Y202" si="678">X202*INDEX(SalInfl,Y$1)</f>
        <v>130860.79733776259</v>
      </c>
      <c r="Z202" s="131">
        <f t="shared" ref="Z202" si="679">Y202*INDEX(SalInfl,Z$1)</f>
        <v>133478.01328451783</v>
      </c>
      <c r="AA202" s="131">
        <f t="shared" ref="AA202" si="680">Z202*INDEX(SalInfl,AA$1)</f>
        <v>136147.57355020818</v>
      </c>
      <c r="AB202" s="131">
        <f t="shared" ref="AB202" si="681">AA202*INDEX(SalInfl,AB$1)</f>
        <v>138870.52502121235</v>
      </c>
      <c r="AC202" s="131">
        <f t="shared" ref="AC202" si="682">AB202*INDEX(SalInfl,AC$1)</f>
        <v>141647.93552163659</v>
      </c>
      <c r="AD202" s="131">
        <f t="shared" ref="AD202" si="683">AC202*INDEX(SalInfl,AD$1)</f>
        <v>144480.89423206932</v>
      </c>
      <c r="AE202" s="131">
        <f t="shared" ref="AE202" si="684">AD202*INDEX(SalInfl,AE$1)</f>
        <v>147370.51211671071</v>
      </c>
      <c r="AF202" s="131">
        <f t="shared" ref="AF202" si="685">AE202*INDEX(SalInfl,AF$1)</f>
        <v>150317.92235904493</v>
      </c>
      <c r="AG202" s="131">
        <f t="shared" ref="AG202" si="686">AF202*INDEX(SalInfl,AG$1)</f>
        <v>153324.28080622584</v>
      </c>
      <c r="AH202" s="131">
        <f t="shared" ref="AH202" si="687">AG202*INDEX(SalInfl,AH$1)</f>
        <v>156390.76642235037</v>
      </c>
      <c r="AI202" s="131">
        <f t="shared" ref="AI202" si="688">AH202*INDEX(SalInfl,AI$1)</f>
        <v>159518.58175079737</v>
      </c>
      <c r="AJ202" s="131">
        <f t="shared" ref="AJ202" si="689">AI202*INDEX(SalInfl,AJ$1)</f>
        <v>162708.95338581331</v>
      </c>
      <c r="AK202" s="131">
        <f t="shared" ref="AK202" si="690">AJ202*INDEX(SalInfl,AK$1)</f>
        <v>165963.13245352957</v>
      </c>
      <c r="AL202" s="131">
        <f t="shared" ref="AL202" si="691">AK202*INDEX(SalInfl,AL$1)</f>
        <v>169282.39510260016</v>
      </c>
      <c r="AM202" s="131">
        <f t="shared" ref="AM202" si="692">AL202*INDEX(SalInfl,AM$1)</f>
        <v>172668.04300465217</v>
      </c>
      <c r="AN202" s="131">
        <f t="shared" ref="AN202" si="693">AM202*INDEX(SalInfl,AN$1)</f>
        <v>176121.40386474523</v>
      </c>
      <c r="AO202" s="131">
        <f t="shared" ref="AO202" si="694">AN202*INDEX(SalInfl,AO$1)</f>
        <v>179643.83194204012</v>
      </c>
      <c r="AP202" s="131">
        <f t="shared" ref="AP202" si="695">AO202*INDEX(SalInfl,AP$1)</f>
        <v>183236.70858088092</v>
      </c>
      <c r="AQ202" s="131">
        <f t="shared" ref="AQ202" si="696">AP202*INDEX(SalInfl,AQ$1)</f>
        <v>186901.44275249855</v>
      </c>
      <c r="AR202" s="131">
        <f t="shared" ref="AR202" si="697">AQ202*INDEX(SalInfl,AR$1)</f>
        <v>190639.47160754853</v>
      </c>
      <c r="AS202" s="131">
        <f t="shared" ref="AS202" si="698">AR202*INDEX(SalInfl,AS$1)</f>
        <v>194452.26103969952</v>
      </c>
      <c r="AT202" s="131">
        <f t="shared" ref="AT202" si="699">AS202*INDEX(SalInfl,AT$1)</f>
        <v>198341.3062604935</v>
      </c>
      <c r="AU202" s="131">
        <f t="shared" ref="AU202" si="700">AT202*INDEX(SalInfl,AU$1)</f>
        <v>202308.13238570336</v>
      </c>
      <c r="AV202" s="131">
        <f t="shared" ref="AV202" si="701">AU202*INDEX(SalInfl,AV$1)</f>
        <v>206354.29503341744</v>
      </c>
      <c r="AW202" s="131">
        <f t="shared" ref="AW202" si="702">AV202*INDEX(SalInfl,AW$1)</f>
        <v>210481.38093408578</v>
      </c>
      <c r="BA202" s="71"/>
      <c r="BB202" s="71"/>
    </row>
    <row r="203" spans="1:347" s="70" customFormat="1" ht="11.25" customHeight="1" x14ac:dyDescent="0.2">
      <c r="A203" s="126"/>
      <c r="B203" s="70" t="s">
        <v>238</v>
      </c>
      <c r="C203" s="70" t="s">
        <v>615</v>
      </c>
      <c r="D203" s="70" t="s">
        <v>616</v>
      </c>
      <c r="E203" s="482">
        <v>1</v>
      </c>
      <c r="G203" s="86" t="s">
        <v>432</v>
      </c>
      <c r="H203" s="123">
        <v>93000</v>
      </c>
      <c r="I203" s="489">
        <v>71750</v>
      </c>
      <c r="J203" s="131">
        <f t="shared" si="623"/>
        <v>73185</v>
      </c>
      <c r="K203" s="131">
        <f t="shared" si="624"/>
        <v>74648.7</v>
      </c>
      <c r="L203" s="131">
        <f t="shared" si="625"/>
        <v>76141.673999999999</v>
      </c>
      <c r="M203" s="131">
        <f t="shared" si="626"/>
        <v>77664.50748</v>
      </c>
      <c r="N203" s="131">
        <f t="shared" si="627"/>
        <v>79217.797629599998</v>
      </c>
      <c r="O203" s="131">
        <f t="shared" si="628"/>
        <v>80802.153582191997</v>
      </c>
      <c r="P203" s="131">
        <f t="shared" si="629"/>
        <v>82418.196653835839</v>
      </c>
      <c r="Q203" s="131">
        <f t="shared" si="630"/>
        <v>84066.560586912557</v>
      </c>
      <c r="R203" s="131">
        <f t="shared" si="631"/>
        <v>85747.891798650817</v>
      </c>
      <c r="S203" s="131">
        <f t="shared" si="632"/>
        <v>87462.849634623839</v>
      </c>
      <c r="T203" s="131">
        <f t="shared" si="633"/>
        <v>89212.106627316316</v>
      </c>
      <c r="U203" s="131">
        <f t="shared" si="634"/>
        <v>90996.348759862638</v>
      </c>
      <c r="V203" s="131">
        <f t="shared" si="635"/>
        <v>92816.275735059899</v>
      </c>
      <c r="W203" s="131">
        <f t="shared" si="636"/>
        <v>94672.601249761094</v>
      </c>
      <c r="X203" s="131">
        <f t="shared" si="637"/>
        <v>96566.053274756312</v>
      </c>
      <c r="Y203" s="131">
        <f t="shared" si="638"/>
        <v>98497.374340251437</v>
      </c>
      <c r="Z203" s="131">
        <f t="shared" si="639"/>
        <v>100467.32182705647</v>
      </c>
      <c r="AA203" s="131">
        <f t="shared" si="640"/>
        <v>102476.6682635976</v>
      </c>
      <c r="AB203" s="131">
        <f t="shared" si="641"/>
        <v>104526.20162886956</v>
      </c>
      <c r="AC203" s="131">
        <f t="shared" si="642"/>
        <v>106616.72566144695</v>
      </c>
      <c r="AD203" s="131">
        <f t="shared" si="643"/>
        <v>108749.06017467589</v>
      </c>
      <c r="AE203" s="131">
        <f t="shared" si="644"/>
        <v>110924.04137816941</v>
      </c>
      <c r="AF203" s="131">
        <f t="shared" si="645"/>
        <v>113142.52220573279</v>
      </c>
      <c r="AG203" s="131">
        <f t="shared" si="646"/>
        <v>115405.37264984744</v>
      </c>
      <c r="AH203" s="131">
        <f t="shared" si="647"/>
        <v>117713.48010284439</v>
      </c>
      <c r="AI203" s="131">
        <f t="shared" si="648"/>
        <v>120067.74970490127</v>
      </c>
      <c r="AJ203" s="131">
        <f t="shared" si="649"/>
        <v>122469.1046989993</v>
      </c>
      <c r="AK203" s="131">
        <f t="shared" si="650"/>
        <v>124918.4867929793</v>
      </c>
      <c r="AL203" s="131">
        <f t="shared" si="651"/>
        <v>127416.85652883888</v>
      </c>
      <c r="AM203" s="131">
        <f t="shared" si="652"/>
        <v>129965.19365941566</v>
      </c>
      <c r="AN203" s="131">
        <f t="shared" si="653"/>
        <v>132564.49753260397</v>
      </c>
      <c r="AO203" s="131">
        <f t="shared" si="654"/>
        <v>135215.78748325605</v>
      </c>
      <c r="AP203" s="131">
        <f t="shared" si="655"/>
        <v>137920.10323292116</v>
      </c>
      <c r="AQ203" s="131">
        <f t="shared" si="656"/>
        <v>140678.5052975796</v>
      </c>
      <c r="AR203" s="131">
        <f t="shared" si="657"/>
        <v>143492.0754035312</v>
      </c>
      <c r="AS203" s="131">
        <f t="shared" si="658"/>
        <v>146361.91691160182</v>
      </c>
      <c r="AT203" s="131">
        <f t="shared" si="659"/>
        <v>149289.15524983386</v>
      </c>
      <c r="AU203" s="131">
        <f t="shared" si="660"/>
        <v>152274.93835483055</v>
      </c>
      <c r="AV203" s="131">
        <f t="shared" si="661"/>
        <v>155320.43712192716</v>
      </c>
      <c r="AW203" s="131">
        <f t="shared" si="662"/>
        <v>158426.84586436569</v>
      </c>
      <c r="BA203" s="71"/>
      <c r="BB203" s="71"/>
    </row>
    <row r="204" spans="1:347" s="70" customFormat="1" ht="11.25" customHeight="1" x14ac:dyDescent="0.2">
      <c r="A204" s="126"/>
      <c r="B204" s="70" t="s">
        <v>238</v>
      </c>
      <c r="C204" s="70" t="s">
        <v>617</v>
      </c>
      <c r="D204" s="70" t="s">
        <v>618</v>
      </c>
      <c r="E204" s="482">
        <v>1</v>
      </c>
      <c r="G204" s="86" t="s">
        <v>432</v>
      </c>
      <c r="H204" s="123">
        <v>70000</v>
      </c>
      <c r="I204" s="489">
        <v>84049.999999999985</v>
      </c>
      <c r="J204" s="131">
        <f t="shared" si="623"/>
        <v>85730.999999999985</v>
      </c>
      <c r="K204" s="131">
        <f t="shared" si="624"/>
        <v>87445.619999999981</v>
      </c>
      <c r="L204" s="131">
        <f t="shared" si="625"/>
        <v>89194.532399999982</v>
      </c>
      <c r="M204" s="131">
        <f t="shared" si="626"/>
        <v>90978.423047999982</v>
      </c>
      <c r="N204" s="131">
        <f t="shared" si="627"/>
        <v>92797.991508959982</v>
      </c>
      <c r="O204" s="131">
        <f t="shared" si="628"/>
        <v>94653.951339139181</v>
      </c>
      <c r="P204" s="131">
        <f t="shared" si="629"/>
        <v>96547.030365921964</v>
      </c>
      <c r="Q204" s="131">
        <f t="shared" si="630"/>
        <v>98477.970973240401</v>
      </c>
      <c r="R204" s="131">
        <f t="shared" si="631"/>
        <v>100447.53039270522</v>
      </c>
      <c r="S204" s="131">
        <f t="shared" si="632"/>
        <v>102456.48100055932</v>
      </c>
      <c r="T204" s="131">
        <f t="shared" si="633"/>
        <v>104505.6106205705</v>
      </c>
      <c r="U204" s="131">
        <f t="shared" si="634"/>
        <v>106595.72283298192</v>
      </c>
      <c r="V204" s="131">
        <f t="shared" si="635"/>
        <v>108727.63728964156</v>
      </c>
      <c r="W204" s="131">
        <f t="shared" si="636"/>
        <v>110902.1900354344</v>
      </c>
      <c r="X204" s="131">
        <f t="shared" si="637"/>
        <v>113120.23383614309</v>
      </c>
      <c r="Y204" s="131">
        <f t="shared" si="638"/>
        <v>115382.63851286595</v>
      </c>
      <c r="Z204" s="131">
        <f t="shared" si="639"/>
        <v>117690.29128312327</v>
      </c>
      <c r="AA204" s="131">
        <f t="shared" si="640"/>
        <v>120044.09710878573</v>
      </c>
      <c r="AB204" s="131">
        <f t="shared" si="641"/>
        <v>122444.97905096145</v>
      </c>
      <c r="AC204" s="131">
        <f t="shared" si="642"/>
        <v>124893.87863198068</v>
      </c>
      <c r="AD204" s="131">
        <f t="shared" si="643"/>
        <v>127391.75620462029</v>
      </c>
      <c r="AE204" s="131">
        <f t="shared" si="644"/>
        <v>129939.5913287127</v>
      </c>
      <c r="AF204" s="131">
        <f t="shared" si="645"/>
        <v>132538.38315528695</v>
      </c>
      <c r="AG204" s="131">
        <f t="shared" si="646"/>
        <v>135189.15081839269</v>
      </c>
      <c r="AH204" s="131">
        <f t="shared" si="647"/>
        <v>137892.93383476054</v>
      </c>
      <c r="AI204" s="131">
        <f t="shared" si="648"/>
        <v>140650.79251145574</v>
      </c>
      <c r="AJ204" s="131">
        <f t="shared" si="649"/>
        <v>143463.80836168487</v>
      </c>
      <c r="AK204" s="131">
        <f t="shared" si="650"/>
        <v>146333.08452891858</v>
      </c>
      <c r="AL204" s="131">
        <f t="shared" si="651"/>
        <v>149259.74621949697</v>
      </c>
      <c r="AM204" s="131">
        <f t="shared" si="652"/>
        <v>152244.94114388691</v>
      </c>
      <c r="AN204" s="131">
        <f t="shared" si="653"/>
        <v>155289.83996676464</v>
      </c>
      <c r="AO204" s="131">
        <f t="shared" si="654"/>
        <v>158395.63676609995</v>
      </c>
      <c r="AP204" s="131">
        <f t="shared" si="655"/>
        <v>161563.54950142195</v>
      </c>
      <c r="AQ204" s="131">
        <f t="shared" si="656"/>
        <v>164794.8204914504</v>
      </c>
      <c r="AR204" s="131">
        <f t="shared" si="657"/>
        <v>168090.7169012794</v>
      </c>
      <c r="AS204" s="131">
        <f t="shared" si="658"/>
        <v>171452.53123930498</v>
      </c>
      <c r="AT204" s="131">
        <f t="shared" si="659"/>
        <v>174881.58186409107</v>
      </c>
      <c r="AU204" s="131">
        <f t="shared" si="660"/>
        <v>178379.2135013729</v>
      </c>
      <c r="AV204" s="131">
        <f t="shared" si="661"/>
        <v>181946.79777140036</v>
      </c>
      <c r="AW204" s="131">
        <f t="shared" si="662"/>
        <v>185585.73372682839</v>
      </c>
      <c r="BA204" s="71"/>
      <c r="BB204" s="71"/>
    </row>
    <row r="205" spans="1:347" s="70" customFormat="1" ht="11.25" customHeight="1" x14ac:dyDescent="0.2">
      <c r="A205" s="126"/>
      <c r="B205" s="87" t="s">
        <v>260</v>
      </c>
      <c r="C205" s="87"/>
      <c r="D205" s="87"/>
      <c r="E205" s="483"/>
      <c r="F205" s="87"/>
      <c r="G205" s="91"/>
      <c r="H205" s="459"/>
      <c r="I205" s="460"/>
      <c r="J205" s="460"/>
      <c r="K205" s="460"/>
      <c r="L205" s="460"/>
      <c r="M205" s="460"/>
      <c r="N205" s="460"/>
      <c r="O205" s="460"/>
      <c r="P205" s="460"/>
      <c r="Q205" s="460"/>
      <c r="R205" s="460"/>
      <c r="S205" s="460"/>
      <c r="T205" s="460"/>
      <c r="U205" s="460"/>
      <c r="V205" s="460"/>
      <c r="W205" s="460"/>
      <c r="X205" s="460"/>
      <c r="Y205" s="460"/>
      <c r="Z205" s="460"/>
      <c r="AA205" s="460"/>
      <c r="AB205" s="460"/>
      <c r="AC205" s="460"/>
      <c r="AD205" s="460"/>
      <c r="AE205" s="460"/>
      <c r="AF205" s="460"/>
      <c r="AG205" s="460"/>
      <c r="AH205" s="460"/>
      <c r="AI205" s="460"/>
      <c r="AJ205" s="460"/>
      <c r="AK205" s="460"/>
      <c r="AL205" s="460"/>
      <c r="AM205" s="460"/>
      <c r="AN205" s="460"/>
      <c r="AO205" s="460"/>
      <c r="AP205" s="460"/>
      <c r="AQ205" s="460"/>
      <c r="AR205" s="460"/>
      <c r="AS205" s="460"/>
      <c r="AT205" s="460"/>
      <c r="AU205" s="460"/>
      <c r="AV205" s="460"/>
      <c r="AW205" s="460"/>
    </row>
    <row r="206" spans="1:347" s="70" customFormat="1" ht="11.25" customHeight="1" x14ac:dyDescent="0.2">
      <c r="A206" s="126"/>
      <c r="B206" s="461" t="s">
        <v>261</v>
      </c>
      <c r="C206" s="461"/>
      <c r="D206" s="461"/>
      <c r="E206" s="484"/>
      <c r="F206" s="461"/>
      <c r="G206" s="462"/>
      <c r="H206" s="463">
        <f t="shared" ref="H206:AW206" si="703">SUMIF(H196:H205, "&gt;0",$E196:$E205)</f>
        <v>7</v>
      </c>
      <c r="I206" s="464">
        <f t="shared" si="703"/>
        <v>7</v>
      </c>
      <c r="J206" s="464">
        <f t="shared" si="703"/>
        <v>7</v>
      </c>
      <c r="K206" s="464">
        <f t="shared" si="703"/>
        <v>7</v>
      </c>
      <c r="L206" s="464">
        <f t="shared" si="703"/>
        <v>7</v>
      </c>
      <c r="M206" s="464">
        <f t="shared" si="703"/>
        <v>7</v>
      </c>
      <c r="N206" s="464">
        <f t="shared" si="703"/>
        <v>7</v>
      </c>
      <c r="O206" s="464">
        <f t="shared" si="703"/>
        <v>7</v>
      </c>
      <c r="P206" s="464">
        <f t="shared" si="703"/>
        <v>7</v>
      </c>
      <c r="Q206" s="464">
        <f t="shared" si="703"/>
        <v>7</v>
      </c>
      <c r="R206" s="464">
        <f t="shared" si="703"/>
        <v>7</v>
      </c>
      <c r="S206" s="464">
        <f t="shared" si="703"/>
        <v>7</v>
      </c>
      <c r="T206" s="464">
        <f t="shared" si="703"/>
        <v>7</v>
      </c>
      <c r="U206" s="464">
        <f t="shared" si="703"/>
        <v>7</v>
      </c>
      <c r="V206" s="464">
        <f t="shared" si="703"/>
        <v>7</v>
      </c>
      <c r="W206" s="464">
        <f t="shared" si="703"/>
        <v>7</v>
      </c>
      <c r="X206" s="464">
        <f t="shared" si="703"/>
        <v>7</v>
      </c>
      <c r="Y206" s="464">
        <f t="shared" si="703"/>
        <v>7</v>
      </c>
      <c r="Z206" s="464">
        <f t="shared" si="703"/>
        <v>7</v>
      </c>
      <c r="AA206" s="464">
        <f t="shared" si="703"/>
        <v>7</v>
      </c>
      <c r="AB206" s="464">
        <f t="shared" si="703"/>
        <v>7</v>
      </c>
      <c r="AC206" s="464">
        <f t="shared" si="703"/>
        <v>7</v>
      </c>
      <c r="AD206" s="464">
        <f t="shared" si="703"/>
        <v>7</v>
      </c>
      <c r="AE206" s="464">
        <f t="shared" si="703"/>
        <v>7</v>
      </c>
      <c r="AF206" s="464">
        <f t="shared" si="703"/>
        <v>7</v>
      </c>
      <c r="AG206" s="464">
        <f t="shared" si="703"/>
        <v>7</v>
      </c>
      <c r="AH206" s="464">
        <f t="shared" si="703"/>
        <v>7</v>
      </c>
      <c r="AI206" s="464">
        <f t="shared" si="703"/>
        <v>7</v>
      </c>
      <c r="AJ206" s="464">
        <f t="shared" si="703"/>
        <v>7</v>
      </c>
      <c r="AK206" s="464">
        <f t="shared" si="703"/>
        <v>7</v>
      </c>
      <c r="AL206" s="464">
        <f t="shared" si="703"/>
        <v>7</v>
      </c>
      <c r="AM206" s="464">
        <f t="shared" si="703"/>
        <v>7</v>
      </c>
      <c r="AN206" s="464">
        <f t="shared" si="703"/>
        <v>7</v>
      </c>
      <c r="AO206" s="464">
        <f t="shared" si="703"/>
        <v>7</v>
      </c>
      <c r="AP206" s="464">
        <f t="shared" si="703"/>
        <v>7</v>
      </c>
      <c r="AQ206" s="464">
        <f t="shared" si="703"/>
        <v>7</v>
      </c>
      <c r="AR206" s="464">
        <f t="shared" si="703"/>
        <v>7</v>
      </c>
      <c r="AS206" s="464">
        <f t="shared" si="703"/>
        <v>7</v>
      </c>
      <c r="AT206" s="464">
        <f t="shared" si="703"/>
        <v>7</v>
      </c>
      <c r="AU206" s="464">
        <f t="shared" si="703"/>
        <v>7</v>
      </c>
      <c r="AV206" s="464">
        <f t="shared" si="703"/>
        <v>7</v>
      </c>
      <c r="AW206" s="464">
        <f t="shared" si="703"/>
        <v>7</v>
      </c>
    </row>
    <row r="207" spans="1:347" x14ac:dyDescent="0.25">
      <c r="A207" s="126"/>
      <c r="B207" s="87" t="s">
        <v>262</v>
      </c>
      <c r="C207" s="87"/>
      <c r="D207" s="87"/>
      <c r="E207" s="483"/>
      <c r="F207" s="87"/>
      <c r="G207" s="91"/>
      <c r="H207" s="465">
        <f t="shared" ref="H207:AW207" si="704">IF(H206=0, "N/A", H$6/H206)</f>
        <v>52</v>
      </c>
      <c r="I207" s="370">
        <f t="shared" si="704"/>
        <v>47.142857142857146</v>
      </c>
      <c r="J207" s="370">
        <f t="shared" si="704"/>
        <v>47.142857142857146</v>
      </c>
      <c r="K207" s="370">
        <f t="shared" si="704"/>
        <v>47.142857142857146</v>
      </c>
      <c r="L207" s="370">
        <f t="shared" si="704"/>
        <v>47.142857142857146</v>
      </c>
      <c r="M207" s="370">
        <f t="shared" si="704"/>
        <v>47.142857142857146</v>
      </c>
      <c r="N207" s="370">
        <f t="shared" si="704"/>
        <v>47.142857142857146</v>
      </c>
      <c r="O207" s="370">
        <f t="shared" si="704"/>
        <v>47.142857142857146</v>
      </c>
      <c r="P207" s="370">
        <f t="shared" si="704"/>
        <v>47.142857142857146</v>
      </c>
      <c r="Q207" s="370">
        <f t="shared" si="704"/>
        <v>47.142857142857146</v>
      </c>
      <c r="R207" s="370">
        <f t="shared" si="704"/>
        <v>47.142857142857146</v>
      </c>
      <c r="S207" s="370">
        <f t="shared" si="704"/>
        <v>47.142857142857146</v>
      </c>
      <c r="T207" s="370">
        <f t="shared" si="704"/>
        <v>47.142857142857146</v>
      </c>
      <c r="U207" s="370">
        <f t="shared" si="704"/>
        <v>47.142857142857146</v>
      </c>
      <c r="V207" s="370">
        <f t="shared" si="704"/>
        <v>47.142857142857146</v>
      </c>
      <c r="W207" s="370">
        <f t="shared" si="704"/>
        <v>47.142857142857146</v>
      </c>
      <c r="X207" s="370">
        <f t="shared" si="704"/>
        <v>47.142857142857146</v>
      </c>
      <c r="Y207" s="370">
        <f t="shared" si="704"/>
        <v>47.142857142857146</v>
      </c>
      <c r="Z207" s="370">
        <f t="shared" si="704"/>
        <v>47.142857142857146</v>
      </c>
      <c r="AA207" s="370">
        <f t="shared" si="704"/>
        <v>47.142857142857146</v>
      </c>
      <c r="AB207" s="370">
        <f t="shared" si="704"/>
        <v>47.142857142857146</v>
      </c>
      <c r="AC207" s="370">
        <f t="shared" si="704"/>
        <v>47.142857142857146</v>
      </c>
      <c r="AD207" s="370">
        <f t="shared" si="704"/>
        <v>47.142857142857146</v>
      </c>
      <c r="AE207" s="370">
        <f t="shared" si="704"/>
        <v>47.142857142857146</v>
      </c>
      <c r="AF207" s="370">
        <f t="shared" si="704"/>
        <v>47.142857142857146</v>
      </c>
      <c r="AG207" s="370">
        <f t="shared" si="704"/>
        <v>47.142857142857146</v>
      </c>
      <c r="AH207" s="370">
        <f t="shared" si="704"/>
        <v>47.142857142857146</v>
      </c>
      <c r="AI207" s="370">
        <f t="shared" si="704"/>
        <v>47.142857142857146</v>
      </c>
      <c r="AJ207" s="370">
        <f t="shared" si="704"/>
        <v>47.142857142857146</v>
      </c>
      <c r="AK207" s="370">
        <f t="shared" si="704"/>
        <v>47.142857142857146</v>
      </c>
      <c r="AL207" s="370">
        <f t="shared" si="704"/>
        <v>47.142857142857146</v>
      </c>
      <c r="AM207" s="370">
        <f t="shared" si="704"/>
        <v>47.142857142857146</v>
      </c>
      <c r="AN207" s="370">
        <f t="shared" si="704"/>
        <v>47.142857142857146</v>
      </c>
      <c r="AO207" s="370">
        <f t="shared" si="704"/>
        <v>47.142857142857146</v>
      </c>
      <c r="AP207" s="370">
        <f t="shared" si="704"/>
        <v>47.142857142857146</v>
      </c>
      <c r="AQ207" s="370">
        <f t="shared" si="704"/>
        <v>47.142857142857146</v>
      </c>
      <c r="AR207" s="370">
        <f t="shared" si="704"/>
        <v>47.142857142857146</v>
      </c>
      <c r="AS207" s="370">
        <f t="shared" si="704"/>
        <v>47.142857142857146</v>
      </c>
      <c r="AT207" s="370">
        <f t="shared" si="704"/>
        <v>47.142857142857146</v>
      </c>
      <c r="AU207" s="370">
        <f t="shared" si="704"/>
        <v>47.142857142857146</v>
      </c>
      <c r="AV207" s="370">
        <f t="shared" si="704"/>
        <v>47.142857142857146</v>
      </c>
      <c r="AW207" s="370">
        <f t="shared" si="704"/>
        <v>47.142857142857146</v>
      </c>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c r="DC207" s="70"/>
      <c r="DD207" s="70"/>
      <c r="DE207" s="70"/>
      <c r="DF207" s="70"/>
      <c r="DG207" s="70"/>
      <c r="DH207" s="70"/>
      <c r="DI207" s="70"/>
      <c r="DJ207" s="70"/>
      <c r="DK207" s="70"/>
      <c r="DL207" s="70"/>
      <c r="DM207" s="70"/>
      <c r="DN207" s="70"/>
      <c r="DO207" s="70"/>
      <c r="DP207" s="70"/>
      <c r="DQ207" s="70"/>
      <c r="DR207" s="70"/>
      <c r="DS207" s="70"/>
      <c r="DT207" s="70"/>
      <c r="DU207" s="70"/>
      <c r="DV207" s="70"/>
      <c r="DW207" s="70"/>
      <c r="DX207" s="70"/>
      <c r="DY207" s="70"/>
      <c r="DZ207" s="70"/>
      <c r="EA207" s="70"/>
      <c r="EB207" s="70"/>
      <c r="EC207" s="70"/>
      <c r="ED207" s="70"/>
      <c r="EE207" s="70"/>
      <c r="EF207" s="70"/>
      <c r="EG207" s="70"/>
      <c r="EH207" s="70"/>
      <c r="EI207" s="70"/>
      <c r="EJ207" s="70"/>
      <c r="EK207" s="70"/>
      <c r="EL207" s="70"/>
      <c r="EM207" s="70"/>
      <c r="EN207" s="70"/>
      <c r="EO207" s="70"/>
      <c r="EP207" s="70"/>
      <c r="EQ207" s="70"/>
      <c r="ER207" s="70"/>
      <c r="ES207" s="70"/>
      <c r="ET207" s="70"/>
      <c r="EU207" s="70"/>
      <c r="EV207" s="70"/>
      <c r="EW207" s="70"/>
      <c r="EX207" s="70"/>
      <c r="EY207" s="70"/>
      <c r="EZ207" s="70"/>
      <c r="FA207" s="70"/>
      <c r="FB207" s="70"/>
      <c r="FC207" s="70"/>
      <c r="FD207" s="70"/>
      <c r="FE207" s="70"/>
      <c r="FF207" s="70"/>
      <c r="FG207" s="70"/>
      <c r="FH207" s="70"/>
      <c r="FI207" s="70"/>
      <c r="FJ207" s="70"/>
      <c r="FK207" s="70"/>
      <c r="FL207" s="70"/>
      <c r="FM207" s="70"/>
      <c r="FN207" s="70"/>
      <c r="FO207" s="70"/>
      <c r="FP207" s="70"/>
      <c r="FQ207" s="70"/>
      <c r="FR207" s="70"/>
      <c r="FS207" s="70"/>
      <c r="FT207" s="70"/>
      <c r="FU207" s="70"/>
      <c r="FV207" s="70"/>
      <c r="FW207" s="70"/>
      <c r="FX207" s="70"/>
      <c r="FY207" s="70"/>
      <c r="FZ207" s="70"/>
      <c r="GA207" s="70"/>
      <c r="GB207" s="70"/>
      <c r="GC207" s="70"/>
      <c r="GD207" s="70"/>
      <c r="GE207" s="70"/>
      <c r="GF207" s="70"/>
      <c r="GG207" s="70"/>
      <c r="GH207" s="70"/>
      <c r="GI207" s="70"/>
      <c r="GJ207" s="70"/>
      <c r="GK207" s="70"/>
      <c r="GL207" s="70"/>
      <c r="GM207" s="70"/>
      <c r="GN207" s="70"/>
      <c r="GO207" s="70"/>
      <c r="GP207" s="70"/>
      <c r="GQ207" s="70"/>
      <c r="GR207" s="70"/>
      <c r="GS207" s="70"/>
      <c r="GT207" s="70"/>
      <c r="GU207" s="70"/>
      <c r="GV207" s="70"/>
      <c r="GW207" s="70"/>
      <c r="GX207" s="70"/>
      <c r="GY207" s="70"/>
      <c r="GZ207" s="70"/>
      <c r="HA207" s="70"/>
      <c r="HB207" s="70"/>
      <c r="HC207" s="70"/>
      <c r="HD207" s="70"/>
      <c r="HE207" s="70"/>
      <c r="HF207" s="70"/>
      <c r="HG207" s="70"/>
      <c r="HH207" s="70"/>
      <c r="HI207" s="70"/>
      <c r="HJ207" s="70"/>
      <c r="HK207" s="70"/>
      <c r="HL207" s="70"/>
      <c r="HM207" s="70"/>
      <c r="HN207" s="70"/>
      <c r="HO207" s="70"/>
      <c r="HP207" s="70"/>
      <c r="HQ207" s="70"/>
      <c r="HR207" s="70"/>
      <c r="HS207" s="70"/>
      <c r="HT207" s="70"/>
      <c r="HU207" s="70"/>
      <c r="HV207" s="70"/>
      <c r="HW207" s="70"/>
      <c r="HX207" s="70"/>
      <c r="HY207" s="70"/>
      <c r="HZ207" s="70"/>
      <c r="IA207" s="70"/>
      <c r="IB207" s="70"/>
      <c r="IC207" s="70"/>
      <c r="ID207" s="70"/>
      <c r="IE207" s="70"/>
      <c r="IF207" s="70"/>
      <c r="IG207" s="70"/>
      <c r="IH207" s="70"/>
      <c r="II207" s="70"/>
      <c r="IJ207" s="70"/>
      <c r="IK207" s="70"/>
      <c r="IL207" s="70"/>
      <c r="IM207" s="70"/>
      <c r="IN207" s="70"/>
      <c r="IO207" s="70"/>
      <c r="IP207" s="70"/>
      <c r="IQ207" s="70"/>
      <c r="IR207" s="70"/>
      <c r="IS207" s="70"/>
      <c r="IT207" s="70"/>
      <c r="IU207" s="70"/>
      <c r="IV207" s="70"/>
      <c r="IW207" s="70"/>
      <c r="IX207" s="70"/>
      <c r="IY207" s="70"/>
      <c r="IZ207" s="70"/>
      <c r="JA207" s="70"/>
      <c r="JB207" s="70"/>
      <c r="JC207" s="70"/>
      <c r="JD207" s="70"/>
      <c r="JE207" s="70"/>
      <c r="JF207" s="70"/>
      <c r="JG207" s="70"/>
      <c r="JH207" s="70"/>
      <c r="JI207" s="70"/>
      <c r="JJ207" s="70"/>
      <c r="JK207" s="70"/>
      <c r="JL207" s="70"/>
      <c r="JM207" s="70"/>
      <c r="JN207" s="70"/>
      <c r="JO207" s="70"/>
      <c r="JP207" s="70"/>
      <c r="JQ207" s="70"/>
      <c r="JR207" s="70"/>
      <c r="JS207" s="70"/>
      <c r="JT207" s="70"/>
      <c r="JU207" s="70"/>
      <c r="JV207" s="70"/>
      <c r="JW207" s="70"/>
      <c r="JX207" s="70"/>
      <c r="JY207" s="70"/>
      <c r="JZ207" s="70"/>
      <c r="KA207" s="70"/>
      <c r="KB207" s="70"/>
      <c r="KC207" s="70"/>
      <c r="KD207" s="70"/>
      <c r="KE207" s="70"/>
      <c r="KF207" s="70"/>
      <c r="KG207" s="70"/>
      <c r="KH207" s="70"/>
      <c r="KI207" s="70"/>
      <c r="KJ207" s="70"/>
      <c r="KK207" s="70"/>
      <c r="KL207" s="70"/>
      <c r="KM207" s="70"/>
      <c r="KN207" s="70"/>
      <c r="KO207" s="70"/>
      <c r="KP207" s="70"/>
      <c r="KQ207" s="70"/>
      <c r="KR207" s="70"/>
      <c r="KS207" s="70"/>
      <c r="KT207" s="70"/>
      <c r="KU207" s="70"/>
      <c r="KV207" s="70"/>
      <c r="KW207" s="70"/>
      <c r="KX207" s="70"/>
      <c r="KY207" s="70"/>
      <c r="KZ207" s="70"/>
      <c r="LA207" s="70"/>
      <c r="LB207" s="70"/>
      <c r="LC207" s="70"/>
      <c r="LD207" s="70"/>
      <c r="LE207" s="70"/>
      <c r="LF207" s="70"/>
      <c r="LG207" s="70"/>
      <c r="LH207" s="70"/>
      <c r="LI207" s="70"/>
      <c r="LJ207" s="70"/>
      <c r="LK207" s="70"/>
      <c r="LL207" s="70"/>
      <c r="LM207" s="70"/>
      <c r="LN207" s="70"/>
      <c r="LO207" s="70"/>
      <c r="LP207" s="70"/>
      <c r="LQ207" s="70"/>
      <c r="LR207" s="70"/>
      <c r="LS207" s="70"/>
      <c r="LT207" s="70"/>
      <c r="LU207" s="70"/>
      <c r="LV207" s="70"/>
      <c r="LW207" s="70"/>
      <c r="LX207" s="70"/>
      <c r="LY207" s="70"/>
      <c r="LZ207" s="70"/>
      <c r="MA207" s="70"/>
      <c r="MB207" s="70"/>
      <c r="MC207" s="70"/>
      <c r="MD207" s="70"/>
      <c r="ME207" s="70"/>
      <c r="MF207" s="70"/>
      <c r="MG207" s="70"/>
      <c r="MH207" s="70"/>
      <c r="MI207" s="70"/>
    </row>
    <row r="208" spans="1:347" x14ac:dyDescent="0.25">
      <c r="A208" s="126"/>
      <c r="B208" s="70"/>
      <c r="C208" s="70"/>
      <c r="D208" s="70"/>
      <c r="E208" s="485"/>
      <c r="F208" s="70"/>
      <c r="G208" s="86"/>
      <c r="H208" s="128"/>
      <c r="I208" s="129"/>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c r="DB208" s="70"/>
      <c r="DC208" s="70"/>
      <c r="DD208" s="70"/>
      <c r="DE208" s="70"/>
      <c r="DF208" s="70"/>
      <c r="DG208" s="70"/>
      <c r="DH208" s="70"/>
      <c r="DI208" s="70"/>
      <c r="DJ208" s="70"/>
      <c r="DK208" s="70"/>
      <c r="DL208" s="70"/>
      <c r="DM208" s="70"/>
      <c r="DN208" s="70"/>
      <c r="DO208" s="70"/>
      <c r="DP208" s="70"/>
      <c r="DQ208" s="70"/>
      <c r="DR208" s="70"/>
      <c r="DS208" s="70"/>
      <c r="DT208" s="70"/>
      <c r="DU208" s="70"/>
      <c r="DV208" s="70"/>
      <c r="DW208" s="70"/>
      <c r="DX208" s="70"/>
      <c r="DY208" s="70"/>
      <c r="DZ208" s="70"/>
      <c r="EA208" s="70"/>
      <c r="EB208" s="70"/>
      <c r="EC208" s="70"/>
      <c r="ED208" s="70"/>
      <c r="EE208" s="70"/>
      <c r="EF208" s="70"/>
      <c r="EG208" s="70"/>
      <c r="EH208" s="70"/>
      <c r="EI208" s="70"/>
      <c r="EJ208" s="70"/>
      <c r="EK208" s="70"/>
      <c r="EL208" s="70"/>
      <c r="EM208" s="70"/>
      <c r="EN208" s="70"/>
      <c r="EO208" s="70"/>
      <c r="EP208" s="70"/>
      <c r="EQ208" s="70"/>
      <c r="ER208" s="70"/>
      <c r="ES208" s="70"/>
      <c r="ET208" s="70"/>
      <c r="EU208" s="70"/>
      <c r="EV208" s="70"/>
      <c r="EW208" s="70"/>
      <c r="EX208" s="70"/>
      <c r="EY208" s="70"/>
      <c r="EZ208" s="70"/>
      <c r="FA208" s="70"/>
      <c r="FB208" s="70"/>
      <c r="FC208" s="70"/>
      <c r="FD208" s="70"/>
      <c r="FE208" s="70"/>
      <c r="FF208" s="70"/>
      <c r="FG208" s="70"/>
      <c r="FH208" s="70"/>
      <c r="FI208" s="70"/>
      <c r="FJ208" s="70"/>
      <c r="FK208" s="70"/>
      <c r="FL208" s="70"/>
      <c r="FM208" s="70"/>
      <c r="FN208" s="70"/>
      <c r="FO208" s="70"/>
      <c r="FP208" s="70"/>
      <c r="FQ208" s="70"/>
      <c r="FR208" s="70"/>
      <c r="FS208" s="70"/>
      <c r="FT208" s="70"/>
      <c r="FU208" s="70"/>
      <c r="FV208" s="70"/>
      <c r="FW208" s="70"/>
      <c r="FX208" s="70"/>
      <c r="FY208" s="70"/>
      <c r="FZ208" s="70"/>
      <c r="GA208" s="70"/>
      <c r="GB208" s="70"/>
      <c r="GC208" s="70"/>
      <c r="GD208" s="70"/>
      <c r="GE208" s="70"/>
      <c r="GF208" s="70"/>
      <c r="GG208" s="70"/>
      <c r="GH208" s="70"/>
      <c r="GI208" s="70"/>
      <c r="GJ208" s="70"/>
      <c r="GK208" s="70"/>
      <c r="GL208" s="70"/>
      <c r="GM208" s="70"/>
      <c r="GN208" s="70"/>
      <c r="GO208" s="70"/>
      <c r="GP208" s="70"/>
      <c r="GQ208" s="70"/>
      <c r="GR208" s="70"/>
      <c r="GS208" s="70"/>
      <c r="GT208" s="70"/>
      <c r="GU208" s="70"/>
      <c r="GV208" s="70"/>
      <c r="GW208" s="70"/>
      <c r="GX208" s="70"/>
      <c r="GY208" s="70"/>
      <c r="GZ208" s="70"/>
      <c r="HA208" s="70"/>
      <c r="HB208" s="70"/>
      <c r="HC208" s="70"/>
      <c r="HD208" s="70"/>
      <c r="HE208" s="70"/>
      <c r="HF208" s="70"/>
      <c r="HG208" s="70"/>
      <c r="HH208" s="70"/>
      <c r="HI208" s="70"/>
      <c r="HJ208" s="70"/>
      <c r="HK208" s="70"/>
      <c r="HL208" s="70"/>
      <c r="HM208" s="70"/>
      <c r="HN208" s="70"/>
      <c r="HO208" s="70"/>
      <c r="HP208" s="70"/>
      <c r="HQ208" s="70"/>
      <c r="HR208" s="70"/>
      <c r="HS208" s="70"/>
      <c r="HT208" s="70"/>
      <c r="HU208" s="70"/>
      <c r="HV208" s="70"/>
      <c r="HW208" s="70"/>
      <c r="HX208" s="70"/>
      <c r="HY208" s="70"/>
      <c r="HZ208" s="70"/>
      <c r="IA208" s="70"/>
      <c r="IB208" s="70"/>
      <c r="IC208" s="70"/>
      <c r="ID208" s="70"/>
      <c r="IE208" s="70"/>
      <c r="IF208" s="70"/>
      <c r="IG208" s="70"/>
      <c r="IH208" s="70"/>
      <c r="II208" s="70"/>
      <c r="IJ208" s="70"/>
      <c r="IK208" s="70"/>
      <c r="IL208" s="70"/>
      <c r="IM208" s="70"/>
      <c r="IN208" s="70"/>
      <c r="IO208" s="70"/>
      <c r="IP208" s="70"/>
      <c r="IQ208" s="70"/>
      <c r="IR208" s="70"/>
      <c r="IS208" s="70"/>
      <c r="IT208" s="70"/>
      <c r="IU208" s="70"/>
      <c r="IV208" s="70"/>
      <c r="IW208" s="70"/>
      <c r="IX208" s="70"/>
      <c r="IY208" s="70"/>
      <c r="IZ208" s="70"/>
      <c r="JA208" s="70"/>
      <c r="JB208" s="70"/>
      <c r="JC208" s="70"/>
      <c r="JD208" s="70"/>
      <c r="JE208" s="70"/>
      <c r="JF208" s="70"/>
      <c r="JG208" s="70"/>
      <c r="JH208" s="70"/>
      <c r="JI208" s="70"/>
      <c r="JJ208" s="70"/>
      <c r="JK208" s="70"/>
      <c r="JL208" s="70"/>
      <c r="JM208" s="70"/>
      <c r="JN208" s="70"/>
      <c r="JO208" s="70"/>
      <c r="JP208" s="70"/>
      <c r="JQ208" s="70"/>
      <c r="JR208" s="70"/>
      <c r="JS208" s="70"/>
      <c r="JT208" s="70"/>
      <c r="JU208" s="70"/>
      <c r="JV208" s="70"/>
      <c r="JW208" s="70"/>
      <c r="JX208" s="70"/>
      <c r="JY208" s="70"/>
      <c r="JZ208" s="70"/>
      <c r="KA208" s="70"/>
      <c r="KB208" s="70"/>
      <c r="KC208" s="70"/>
      <c r="KD208" s="70"/>
      <c r="KE208" s="70"/>
      <c r="KF208" s="70"/>
      <c r="KG208" s="70"/>
      <c r="KH208" s="70"/>
      <c r="KI208" s="70"/>
      <c r="KJ208" s="70"/>
      <c r="KK208" s="70"/>
      <c r="KL208" s="70"/>
      <c r="KM208" s="70"/>
      <c r="KN208" s="70"/>
      <c r="KO208" s="70"/>
      <c r="KP208" s="70"/>
      <c r="KQ208" s="70"/>
      <c r="KR208" s="70"/>
      <c r="KS208" s="70"/>
      <c r="KT208" s="70"/>
      <c r="KU208" s="70"/>
      <c r="KV208" s="70"/>
      <c r="KW208" s="70"/>
      <c r="KX208" s="70"/>
      <c r="KY208" s="70"/>
      <c r="KZ208" s="70"/>
      <c r="LA208" s="70"/>
      <c r="LB208" s="70"/>
      <c r="LC208" s="70"/>
      <c r="LD208" s="70"/>
      <c r="LE208" s="70"/>
      <c r="LF208" s="70"/>
      <c r="LG208" s="70"/>
      <c r="LH208" s="70"/>
      <c r="LI208" s="70"/>
      <c r="LJ208" s="70"/>
      <c r="LK208" s="70"/>
      <c r="LL208" s="70"/>
      <c r="LM208" s="70"/>
      <c r="LN208" s="70"/>
      <c r="LO208" s="70"/>
      <c r="LP208" s="70"/>
      <c r="LQ208" s="70"/>
      <c r="LR208" s="70"/>
      <c r="LS208" s="70"/>
      <c r="LT208" s="70"/>
      <c r="LU208" s="70"/>
      <c r="LV208" s="70"/>
      <c r="LW208" s="70"/>
      <c r="LX208" s="70"/>
      <c r="LY208" s="70"/>
      <c r="LZ208" s="70"/>
      <c r="MA208" s="70"/>
      <c r="MB208" s="70"/>
      <c r="MC208" s="70"/>
      <c r="MD208" s="70"/>
      <c r="ME208" s="70"/>
      <c r="MF208" s="70"/>
      <c r="MG208" s="70"/>
      <c r="MH208" s="70"/>
      <c r="MI208" s="70"/>
    </row>
    <row r="209" spans="1:347" s="70" customFormat="1" ht="11.25" customHeight="1" x14ac:dyDescent="0.2">
      <c r="A209" s="126"/>
      <c r="B209" s="68" t="s">
        <v>266</v>
      </c>
      <c r="C209" s="452"/>
      <c r="D209" s="452"/>
      <c r="E209" s="486"/>
      <c r="F209" s="452"/>
      <c r="G209" s="453"/>
      <c r="H209" s="454"/>
      <c r="I209" s="455"/>
      <c r="J209" s="455"/>
      <c r="K209" s="455"/>
      <c r="L209" s="455"/>
      <c r="M209" s="455"/>
      <c r="N209" s="455"/>
      <c r="O209" s="455"/>
      <c r="P209" s="455"/>
      <c r="Q209" s="455"/>
      <c r="R209" s="455"/>
      <c r="S209" s="455"/>
      <c r="T209" s="455"/>
      <c r="U209" s="455"/>
      <c r="V209" s="455"/>
      <c r="W209" s="455"/>
      <c r="X209" s="455"/>
      <c r="Y209" s="455"/>
      <c r="Z209" s="455"/>
      <c r="AA209" s="455"/>
      <c r="AB209" s="455"/>
      <c r="AC209" s="455"/>
      <c r="AD209" s="455"/>
      <c r="AE209" s="455"/>
      <c r="AF209" s="455"/>
      <c r="AG209" s="455"/>
      <c r="AH209" s="455"/>
      <c r="AI209" s="455"/>
      <c r="AJ209" s="455"/>
      <c r="AK209" s="455"/>
      <c r="AL209" s="455"/>
      <c r="AM209" s="455"/>
      <c r="AN209" s="455"/>
      <c r="AO209" s="455"/>
      <c r="AP209" s="455"/>
      <c r="AQ209" s="455"/>
      <c r="AR209" s="455"/>
      <c r="AS209" s="455"/>
      <c r="AT209" s="455"/>
      <c r="AU209" s="455"/>
      <c r="AV209" s="455"/>
      <c r="AW209" s="455"/>
      <c r="AY209" s="455"/>
      <c r="AZ209" s="455"/>
      <c r="BA209" s="455"/>
      <c r="BB209" s="455"/>
      <c r="BD209" s="78"/>
      <c r="BE209" s="78"/>
    </row>
    <row r="210" spans="1:347" s="70" customFormat="1" ht="11.25" customHeight="1" x14ac:dyDescent="0.2">
      <c r="A210" s="127"/>
      <c r="B210" s="456" t="str">
        <f>"&gt; "&amp;VLOOKUP(B209,ActMap,8, FALSE)</f>
        <v>&gt; 700 Salaries</v>
      </c>
      <c r="C210" s="457"/>
      <c r="D210" s="457"/>
      <c r="E210" s="487"/>
      <c r="F210" s="457"/>
      <c r="G210" s="457"/>
      <c r="H210" s="122"/>
      <c r="I210" s="458"/>
      <c r="J210" s="458"/>
      <c r="K210" s="458"/>
      <c r="L210" s="458"/>
      <c r="M210" s="458"/>
      <c r="N210" s="458"/>
      <c r="O210" s="458"/>
      <c r="P210" s="458"/>
      <c r="Q210" s="458"/>
      <c r="R210" s="458"/>
      <c r="S210" s="458"/>
      <c r="T210" s="458"/>
      <c r="U210" s="458"/>
      <c r="V210" s="458"/>
      <c r="W210" s="458"/>
      <c r="X210" s="458"/>
      <c r="Y210" s="458"/>
      <c r="Z210" s="458"/>
      <c r="AA210" s="458"/>
      <c r="AB210" s="458"/>
      <c r="AC210" s="458"/>
      <c r="AD210" s="458"/>
      <c r="AE210" s="458"/>
      <c r="AF210" s="458"/>
      <c r="AG210" s="458"/>
      <c r="AH210" s="458"/>
      <c r="AI210" s="458"/>
      <c r="AJ210" s="458"/>
      <c r="AK210" s="458"/>
      <c r="AL210" s="458"/>
      <c r="AM210" s="458"/>
      <c r="AN210" s="458"/>
      <c r="AO210" s="458"/>
      <c r="AP210" s="458"/>
      <c r="AQ210" s="458"/>
      <c r="AR210" s="458"/>
      <c r="AS210" s="458"/>
      <c r="AT210" s="458"/>
      <c r="AU210" s="458"/>
      <c r="AV210" s="458"/>
      <c r="AW210" s="458"/>
      <c r="AY210" s="458"/>
      <c r="AZ210" s="458"/>
      <c r="BA210" s="458"/>
      <c r="BB210" s="458"/>
      <c r="BD210" s="78"/>
      <c r="BE210" s="78"/>
    </row>
    <row r="211" spans="1:347" s="70" customFormat="1" ht="11.25" customHeight="1" x14ac:dyDescent="0.2">
      <c r="A211" s="126"/>
      <c r="B211" s="70" t="s">
        <v>266</v>
      </c>
      <c r="C211" s="70" t="s">
        <v>619</v>
      </c>
      <c r="D211" s="70" t="s">
        <v>620</v>
      </c>
      <c r="E211" s="482">
        <v>1</v>
      </c>
      <c r="G211" s="86" t="s">
        <v>432</v>
      </c>
      <c r="H211" s="130">
        <v>75390</v>
      </c>
      <c r="I211" s="131">
        <v>77274.75</v>
      </c>
      <c r="J211" s="131">
        <f t="shared" ref="J211:AW211" si="705">I211*INDEX(SalInfl,J$1)</f>
        <v>78820.244999999995</v>
      </c>
      <c r="K211" s="131">
        <f t="shared" si="705"/>
        <v>80396.649899999989</v>
      </c>
      <c r="L211" s="131">
        <f t="shared" si="705"/>
        <v>82004.582897999993</v>
      </c>
      <c r="M211" s="131">
        <f t="shared" si="705"/>
        <v>83644.674555959995</v>
      </c>
      <c r="N211" s="131">
        <f t="shared" si="705"/>
        <v>85317.568047079199</v>
      </c>
      <c r="O211" s="131">
        <f t="shared" si="705"/>
        <v>87023.919408020782</v>
      </c>
      <c r="P211" s="131">
        <f t="shared" si="705"/>
        <v>88764.397796181205</v>
      </c>
      <c r="Q211" s="131">
        <f t="shared" si="705"/>
        <v>90539.685752104837</v>
      </c>
      <c r="R211" s="131">
        <f t="shared" si="705"/>
        <v>92350.479467146928</v>
      </c>
      <c r="S211" s="131">
        <f t="shared" si="705"/>
        <v>94197.489056489867</v>
      </c>
      <c r="T211" s="131">
        <f t="shared" si="705"/>
        <v>96081.438837619673</v>
      </c>
      <c r="U211" s="131">
        <f t="shared" si="705"/>
        <v>98003.067614372063</v>
      </c>
      <c r="V211" s="131">
        <f t="shared" si="705"/>
        <v>99963.128966659511</v>
      </c>
      <c r="W211" s="131">
        <f t="shared" si="705"/>
        <v>101962.39154599271</v>
      </c>
      <c r="X211" s="131">
        <f t="shared" si="705"/>
        <v>104001.63937691257</v>
      </c>
      <c r="Y211" s="131">
        <f t="shared" si="705"/>
        <v>106081.67216445082</v>
      </c>
      <c r="Z211" s="131">
        <f t="shared" si="705"/>
        <v>108203.30560773984</v>
      </c>
      <c r="AA211" s="131">
        <f t="shared" si="705"/>
        <v>110367.37171989464</v>
      </c>
      <c r="AB211" s="131">
        <f t="shared" si="705"/>
        <v>112574.71915429253</v>
      </c>
      <c r="AC211" s="131">
        <f t="shared" si="705"/>
        <v>114826.21353737838</v>
      </c>
      <c r="AD211" s="131">
        <f t="shared" si="705"/>
        <v>117122.73780812595</v>
      </c>
      <c r="AE211" s="131">
        <f t="shared" si="705"/>
        <v>119465.19256428847</v>
      </c>
      <c r="AF211" s="131">
        <f t="shared" si="705"/>
        <v>121854.49641557425</v>
      </c>
      <c r="AG211" s="131">
        <f t="shared" si="705"/>
        <v>124291.58634388573</v>
      </c>
      <c r="AH211" s="131">
        <f t="shared" si="705"/>
        <v>126777.41807076345</v>
      </c>
      <c r="AI211" s="131">
        <f t="shared" si="705"/>
        <v>129312.96643217873</v>
      </c>
      <c r="AJ211" s="131">
        <f t="shared" si="705"/>
        <v>131899.2257608223</v>
      </c>
      <c r="AK211" s="131">
        <f t="shared" si="705"/>
        <v>134537.21027603874</v>
      </c>
      <c r="AL211" s="131">
        <f t="shared" si="705"/>
        <v>137227.95448155951</v>
      </c>
      <c r="AM211" s="131">
        <f t="shared" si="705"/>
        <v>139972.51357119071</v>
      </c>
      <c r="AN211" s="131">
        <f t="shared" si="705"/>
        <v>142771.96384261452</v>
      </c>
      <c r="AO211" s="131">
        <f t="shared" si="705"/>
        <v>145627.40311946682</v>
      </c>
      <c r="AP211" s="131">
        <f t="shared" si="705"/>
        <v>148539.95118185616</v>
      </c>
      <c r="AQ211" s="131">
        <f t="shared" si="705"/>
        <v>151510.75020549327</v>
      </c>
      <c r="AR211" s="131">
        <f t="shared" si="705"/>
        <v>154540.96520960314</v>
      </c>
      <c r="AS211" s="131">
        <f t="shared" si="705"/>
        <v>157631.7845137952</v>
      </c>
      <c r="AT211" s="131">
        <f t="shared" si="705"/>
        <v>160784.4202040711</v>
      </c>
      <c r="AU211" s="131">
        <f t="shared" si="705"/>
        <v>164000.10860815251</v>
      </c>
      <c r="AV211" s="131">
        <f t="shared" si="705"/>
        <v>167280.11078031556</v>
      </c>
      <c r="AW211" s="131">
        <f t="shared" si="705"/>
        <v>170625.71299592187</v>
      </c>
      <c r="AY211" s="71"/>
      <c r="AZ211" s="71"/>
      <c r="BA211" s="71"/>
      <c r="BB211" s="71">
        <f>BA211-I211</f>
        <v>-77274.75</v>
      </c>
    </row>
    <row r="212" spans="1:347" s="70" customFormat="1" ht="11.25" customHeight="1" x14ac:dyDescent="0.2">
      <c r="A212" s="126"/>
      <c r="B212" s="70" t="s">
        <v>266</v>
      </c>
      <c r="C212" s="70" t="s">
        <v>621</v>
      </c>
      <c r="D212" s="70" t="s">
        <v>622</v>
      </c>
      <c r="E212" s="482">
        <v>1</v>
      </c>
      <c r="G212" s="86" t="s">
        <v>432</v>
      </c>
      <c r="H212" s="130">
        <v>65000</v>
      </c>
      <c r="I212" s="131">
        <f t="shared" ref="I212:AW212" si="706">H212*Infl</f>
        <v>66950</v>
      </c>
      <c r="J212" s="131">
        <f t="shared" si="706"/>
        <v>68958.5</v>
      </c>
      <c r="K212" s="131">
        <f t="shared" si="706"/>
        <v>71027.255000000005</v>
      </c>
      <c r="L212" s="131">
        <f t="shared" si="706"/>
        <v>73158.072650000002</v>
      </c>
      <c r="M212" s="131">
        <f t="shared" si="706"/>
        <v>75352.814829499999</v>
      </c>
      <c r="N212" s="131">
        <f t="shared" si="706"/>
        <v>77613.399274384996</v>
      </c>
      <c r="O212" s="131">
        <f t="shared" si="706"/>
        <v>79941.801252616555</v>
      </c>
      <c r="P212" s="131">
        <f t="shared" si="706"/>
        <v>82340.055290195058</v>
      </c>
      <c r="Q212" s="131">
        <f t="shared" si="706"/>
        <v>84810.256948900918</v>
      </c>
      <c r="R212" s="131">
        <f t="shared" si="706"/>
        <v>87354.564657367955</v>
      </c>
      <c r="S212" s="131">
        <f t="shared" si="706"/>
        <v>89975.201597088992</v>
      </c>
      <c r="T212" s="131">
        <f t="shared" si="706"/>
        <v>92674.457645001661</v>
      </c>
      <c r="U212" s="131">
        <f t="shared" si="706"/>
        <v>95454.691374351707</v>
      </c>
      <c r="V212" s="131">
        <f t="shared" si="706"/>
        <v>98318.332115582263</v>
      </c>
      <c r="W212" s="131">
        <f t="shared" si="706"/>
        <v>101267.88207904973</v>
      </c>
      <c r="X212" s="131">
        <f t="shared" si="706"/>
        <v>104305.91854142123</v>
      </c>
      <c r="Y212" s="131">
        <f t="shared" si="706"/>
        <v>107435.09609766386</v>
      </c>
      <c r="Z212" s="131">
        <f t="shared" si="706"/>
        <v>110658.14898059377</v>
      </c>
      <c r="AA212" s="131">
        <f t="shared" si="706"/>
        <v>113977.89345001159</v>
      </c>
      <c r="AB212" s="131">
        <f t="shared" si="706"/>
        <v>117397.23025351194</v>
      </c>
      <c r="AC212" s="131">
        <f t="shared" si="706"/>
        <v>120919.1471611173</v>
      </c>
      <c r="AD212" s="131">
        <f t="shared" si="706"/>
        <v>124546.72157595083</v>
      </c>
      <c r="AE212" s="131">
        <f t="shared" si="706"/>
        <v>128283.12322322936</v>
      </c>
      <c r="AF212" s="131">
        <f t="shared" si="706"/>
        <v>132131.61691992625</v>
      </c>
      <c r="AG212" s="131">
        <f t="shared" si="706"/>
        <v>136095.56542752404</v>
      </c>
      <c r="AH212" s="131">
        <f t="shared" si="706"/>
        <v>140178.43239034977</v>
      </c>
      <c r="AI212" s="131">
        <f t="shared" si="706"/>
        <v>144383.78536206027</v>
      </c>
      <c r="AJ212" s="131">
        <f t="shared" si="706"/>
        <v>148715.29892292208</v>
      </c>
      <c r="AK212" s="131">
        <f t="shared" si="706"/>
        <v>153176.75789060976</v>
      </c>
      <c r="AL212" s="131">
        <f t="shared" si="706"/>
        <v>157772.06062732806</v>
      </c>
      <c r="AM212" s="131">
        <f t="shared" si="706"/>
        <v>162505.22244614791</v>
      </c>
      <c r="AN212" s="131">
        <f t="shared" si="706"/>
        <v>167380.37911953236</v>
      </c>
      <c r="AO212" s="131">
        <f t="shared" si="706"/>
        <v>172401.79049311834</v>
      </c>
      <c r="AP212" s="131">
        <f t="shared" si="706"/>
        <v>177573.8442079119</v>
      </c>
      <c r="AQ212" s="131">
        <f t="shared" si="706"/>
        <v>182901.05953414927</v>
      </c>
      <c r="AR212" s="131">
        <f t="shared" si="706"/>
        <v>188388.09132017376</v>
      </c>
      <c r="AS212" s="131">
        <f t="shared" si="706"/>
        <v>194039.73405977897</v>
      </c>
      <c r="AT212" s="131">
        <f t="shared" si="706"/>
        <v>199860.92608157234</v>
      </c>
      <c r="AU212" s="131">
        <f t="shared" si="706"/>
        <v>205856.75386401953</v>
      </c>
      <c r="AV212" s="131">
        <f t="shared" si="706"/>
        <v>212032.45647994013</v>
      </c>
      <c r="AW212" s="131">
        <f t="shared" si="706"/>
        <v>218393.43017433834</v>
      </c>
      <c r="AY212" s="71"/>
      <c r="AZ212" s="71"/>
      <c r="BA212" s="71"/>
      <c r="BB212" s="71">
        <f>BA212-I212</f>
        <v>-66950</v>
      </c>
    </row>
    <row r="213" spans="1:347" s="70" customFormat="1" ht="11.25" customHeight="1" x14ac:dyDescent="0.2">
      <c r="A213" s="126"/>
      <c r="B213" s="87" t="s">
        <v>260</v>
      </c>
      <c r="C213" s="87"/>
      <c r="D213" s="87"/>
      <c r="E213" s="483"/>
      <c r="F213" s="87"/>
      <c r="G213" s="91"/>
      <c r="H213" s="459"/>
      <c r="I213" s="460"/>
      <c r="J213" s="460"/>
      <c r="K213" s="460"/>
      <c r="L213" s="460"/>
      <c r="M213" s="460"/>
      <c r="N213" s="460"/>
      <c r="O213" s="460"/>
      <c r="P213" s="460"/>
      <c r="Q213" s="460"/>
      <c r="R213" s="460"/>
      <c r="S213" s="460"/>
      <c r="T213" s="460"/>
      <c r="U213" s="460"/>
      <c r="V213" s="460"/>
      <c r="W213" s="460"/>
      <c r="X213" s="460"/>
      <c r="Y213" s="460"/>
      <c r="Z213" s="460"/>
      <c r="AA213" s="460"/>
      <c r="AB213" s="460"/>
      <c r="AC213" s="460"/>
      <c r="AD213" s="460"/>
      <c r="AE213" s="460"/>
      <c r="AF213" s="460"/>
      <c r="AG213" s="460"/>
      <c r="AH213" s="460"/>
      <c r="AI213" s="460"/>
      <c r="AJ213" s="460"/>
      <c r="AK213" s="460"/>
      <c r="AL213" s="460"/>
      <c r="AM213" s="460"/>
      <c r="AN213" s="460"/>
      <c r="AO213" s="460"/>
      <c r="AP213" s="460"/>
      <c r="AQ213" s="460"/>
      <c r="AR213" s="460"/>
      <c r="AS213" s="460"/>
      <c r="AT213" s="460"/>
      <c r="AU213" s="460"/>
      <c r="AV213" s="460"/>
      <c r="AW213" s="460"/>
    </row>
    <row r="214" spans="1:347" x14ac:dyDescent="0.25">
      <c r="A214" s="126"/>
      <c r="B214" s="461" t="s">
        <v>261</v>
      </c>
      <c r="C214" s="461"/>
      <c r="D214" s="461"/>
      <c r="E214" s="484"/>
      <c r="F214" s="461"/>
      <c r="G214" s="462"/>
      <c r="H214" s="463">
        <f t="shared" ref="H214:AW214" si="707">SUMIF(H209:H213, "&gt;0",$E209:$E213)</f>
        <v>2</v>
      </c>
      <c r="I214" s="464">
        <f t="shared" si="707"/>
        <v>2</v>
      </c>
      <c r="J214" s="464">
        <f t="shared" si="707"/>
        <v>2</v>
      </c>
      <c r="K214" s="464">
        <f t="shared" si="707"/>
        <v>2</v>
      </c>
      <c r="L214" s="464">
        <f t="shared" si="707"/>
        <v>2</v>
      </c>
      <c r="M214" s="464">
        <f t="shared" si="707"/>
        <v>2</v>
      </c>
      <c r="N214" s="464">
        <f t="shared" si="707"/>
        <v>2</v>
      </c>
      <c r="O214" s="464">
        <f t="shared" si="707"/>
        <v>2</v>
      </c>
      <c r="P214" s="464">
        <f t="shared" si="707"/>
        <v>2</v>
      </c>
      <c r="Q214" s="464">
        <f t="shared" si="707"/>
        <v>2</v>
      </c>
      <c r="R214" s="464">
        <f t="shared" si="707"/>
        <v>2</v>
      </c>
      <c r="S214" s="464">
        <f t="shared" si="707"/>
        <v>2</v>
      </c>
      <c r="T214" s="464">
        <f t="shared" si="707"/>
        <v>2</v>
      </c>
      <c r="U214" s="464">
        <f t="shared" si="707"/>
        <v>2</v>
      </c>
      <c r="V214" s="464">
        <f t="shared" si="707"/>
        <v>2</v>
      </c>
      <c r="W214" s="464">
        <f t="shared" si="707"/>
        <v>2</v>
      </c>
      <c r="X214" s="464">
        <f t="shared" si="707"/>
        <v>2</v>
      </c>
      <c r="Y214" s="464">
        <f t="shared" si="707"/>
        <v>2</v>
      </c>
      <c r="Z214" s="464">
        <f t="shared" si="707"/>
        <v>2</v>
      </c>
      <c r="AA214" s="464">
        <f t="shared" si="707"/>
        <v>2</v>
      </c>
      <c r="AB214" s="464">
        <f t="shared" si="707"/>
        <v>2</v>
      </c>
      <c r="AC214" s="464">
        <f t="shared" si="707"/>
        <v>2</v>
      </c>
      <c r="AD214" s="464">
        <f t="shared" si="707"/>
        <v>2</v>
      </c>
      <c r="AE214" s="464">
        <f t="shared" si="707"/>
        <v>2</v>
      </c>
      <c r="AF214" s="464">
        <f t="shared" si="707"/>
        <v>2</v>
      </c>
      <c r="AG214" s="464">
        <f t="shared" si="707"/>
        <v>2</v>
      </c>
      <c r="AH214" s="464">
        <f t="shared" si="707"/>
        <v>2</v>
      </c>
      <c r="AI214" s="464">
        <f t="shared" si="707"/>
        <v>2</v>
      </c>
      <c r="AJ214" s="464">
        <f t="shared" si="707"/>
        <v>2</v>
      </c>
      <c r="AK214" s="464">
        <f t="shared" si="707"/>
        <v>2</v>
      </c>
      <c r="AL214" s="464">
        <f t="shared" si="707"/>
        <v>2</v>
      </c>
      <c r="AM214" s="464">
        <f t="shared" si="707"/>
        <v>2</v>
      </c>
      <c r="AN214" s="464">
        <f t="shared" si="707"/>
        <v>2</v>
      </c>
      <c r="AO214" s="464">
        <f t="shared" si="707"/>
        <v>2</v>
      </c>
      <c r="AP214" s="464">
        <f t="shared" si="707"/>
        <v>2</v>
      </c>
      <c r="AQ214" s="464">
        <f t="shared" si="707"/>
        <v>2</v>
      </c>
      <c r="AR214" s="464">
        <f t="shared" si="707"/>
        <v>2</v>
      </c>
      <c r="AS214" s="464">
        <f t="shared" si="707"/>
        <v>2</v>
      </c>
      <c r="AT214" s="464">
        <f t="shared" si="707"/>
        <v>2</v>
      </c>
      <c r="AU214" s="464">
        <f t="shared" si="707"/>
        <v>2</v>
      </c>
      <c r="AV214" s="464">
        <f t="shared" si="707"/>
        <v>2</v>
      </c>
      <c r="AW214" s="464">
        <f t="shared" si="707"/>
        <v>2</v>
      </c>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c r="DB214" s="70"/>
      <c r="DC214" s="70"/>
      <c r="DD214" s="70"/>
      <c r="DE214" s="70"/>
      <c r="DF214" s="70"/>
      <c r="DG214" s="70"/>
      <c r="DH214" s="70"/>
      <c r="DI214" s="70"/>
      <c r="DJ214" s="70"/>
      <c r="DK214" s="70"/>
      <c r="DL214" s="70"/>
      <c r="DM214" s="70"/>
      <c r="DN214" s="70"/>
      <c r="DO214" s="70"/>
      <c r="DP214" s="70"/>
      <c r="DQ214" s="70"/>
      <c r="DR214" s="70"/>
      <c r="DS214" s="70"/>
      <c r="DT214" s="70"/>
      <c r="DU214" s="70"/>
      <c r="DV214" s="70"/>
      <c r="DW214" s="70"/>
      <c r="DX214" s="70"/>
      <c r="DY214" s="70"/>
      <c r="DZ214" s="70"/>
      <c r="EA214" s="70"/>
      <c r="EB214" s="70"/>
      <c r="EC214" s="70"/>
      <c r="ED214" s="70"/>
      <c r="EE214" s="70"/>
      <c r="EF214" s="70"/>
      <c r="EG214" s="70"/>
      <c r="EH214" s="70"/>
      <c r="EI214" s="70"/>
      <c r="EJ214" s="70"/>
      <c r="EK214" s="70"/>
      <c r="EL214" s="70"/>
      <c r="EM214" s="70"/>
      <c r="EN214" s="70"/>
      <c r="EO214" s="70"/>
      <c r="EP214" s="70"/>
      <c r="EQ214" s="70"/>
      <c r="ER214" s="70"/>
      <c r="ES214" s="70"/>
      <c r="ET214" s="70"/>
      <c r="EU214" s="70"/>
      <c r="EV214" s="70"/>
      <c r="EW214" s="70"/>
      <c r="EX214" s="70"/>
      <c r="EY214" s="70"/>
      <c r="EZ214" s="70"/>
      <c r="FA214" s="70"/>
      <c r="FB214" s="70"/>
      <c r="FC214" s="70"/>
      <c r="FD214" s="70"/>
      <c r="FE214" s="70"/>
      <c r="FF214" s="70"/>
      <c r="FG214" s="70"/>
      <c r="FH214" s="70"/>
      <c r="FI214" s="70"/>
      <c r="FJ214" s="70"/>
      <c r="FK214" s="70"/>
      <c r="FL214" s="70"/>
      <c r="FM214" s="70"/>
      <c r="FN214" s="70"/>
      <c r="FO214" s="70"/>
      <c r="FP214" s="70"/>
      <c r="FQ214" s="70"/>
      <c r="FR214" s="70"/>
      <c r="FS214" s="70"/>
      <c r="FT214" s="70"/>
      <c r="FU214" s="70"/>
      <c r="FV214" s="70"/>
      <c r="FW214" s="70"/>
      <c r="FX214" s="70"/>
      <c r="FY214" s="70"/>
      <c r="FZ214" s="70"/>
      <c r="GA214" s="70"/>
      <c r="GB214" s="70"/>
      <c r="GC214" s="70"/>
      <c r="GD214" s="70"/>
      <c r="GE214" s="70"/>
      <c r="GF214" s="70"/>
      <c r="GG214" s="70"/>
      <c r="GH214" s="70"/>
      <c r="GI214" s="70"/>
      <c r="GJ214" s="70"/>
      <c r="GK214" s="70"/>
      <c r="GL214" s="70"/>
      <c r="GM214" s="70"/>
      <c r="GN214" s="70"/>
      <c r="GO214" s="70"/>
      <c r="GP214" s="70"/>
      <c r="GQ214" s="70"/>
      <c r="GR214" s="70"/>
      <c r="GS214" s="70"/>
      <c r="GT214" s="70"/>
      <c r="GU214" s="70"/>
      <c r="GV214" s="70"/>
      <c r="GW214" s="70"/>
      <c r="GX214" s="70"/>
      <c r="GY214" s="70"/>
      <c r="GZ214" s="70"/>
      <c r="HA214" s="70"/>
      <c r="HB214" s="70"/>
      <c r="HC214" s="70"/>
      <c r="HD214" s="70"/>
      <c r="HE214" s="70"/>
      <c r="HF214" s="70"/>
      <c r="HG214" s="70"/>
      <c r="HH214" s="70"/>
      <c r="HI214" s="70"/>
      <c r="HJ214" s="70"/>
      <c r="HK214" s="70"/>
      <c r="HL214" s="70"/>
      <c r="HM214" s="70"/>
      <c r="HN214" s="70"/>
      <c r="HO214" s="70"/>
      <c r="HP214" s="70"/>
      <c r="HQ214" s="70"/>
      <c r="HR214" s="70"/>
      <c r="HS214" s="70"/>
      <c r="HT214" s="70"/>
      <c r="HU214" s="70"/>
      <c r="HV214" s="70"/>
      <c r="HW214" s="70"/>
      <c r="HX214" s="70"/>
      <c r="HY214" s="70"/>
      <c r="HZ214" s="70"/>
      <c r="IA214" s="70"/>
      <c r="IB214" s="70"/>
      <c r="IC214" s="70"/>
      <c r="ID214" s="70"/>
      <c r="IE214" s="70"/>
      <c r="IF214" s="70"/>
      <c r="IG214" s="70"/>
      <c r="IH214" s="70"/>
      <c r="II214" s="70"/>
      <c r="IJ214" s="70"/>
      <c r="IK214" s="70"/>
      <c r="IL214" s="70"/>
      <c r="IM214" s="70"/>
      <c r="IN214" s="70"/>
      <c r="IO214" s="70"/>
      <c r="IP214" s="70"/>
      <c r="IQ214" s="70"/>
      <c r="IR214" s="70"/>
      <c r="IS214" s="70"/>
      <c r="IT214" s="70"/>
      <c r="IU214" s="70"/>
      <c r="IV214" s="70"/>
      <c r="IW214" s="70"/>
      <c r="IX214" s="70"/>
      <c r="IY214" s="70"/>
      <c r="IZ214" s="70"/>
      <c r="JA214" s="70"/>
      <c r="JB214" s="70"/>
      <c r="JC214" s="70"/>
      <c r="JD214" s="70"/>
      <c r="JE214" s="70"/>
      <c r="JF214" s="70"/>
      <c r="JG214" s="70"/>
      <c r="JH214" s="70"/>
      <c r="JI214" s="70"/>
      <c r="JJ214" s="70"/>
      <c r="JK214" s="70"/>
      <c r="JL214" s="70"/>
      <c r="JM214" s="70"/>
      <c r="JN214" s="70"/>
      <c r="JO214" s="70"/>
      <c r="JP214" s="70"/>
      <c r="JQ214" s="70"/>
      <c r="JR214" s="70"/>
      <c r="JS214" s="70"/>
      <c r="JT214" s="70"/>
      <c r="JU214" s="70"/>
      <c r="JV214" s="70"/>
      <c r="JW214" s="70"/>
      <c r="JX214" s="70"/>
      <c r="JY214" s="70"/>
      <c r="JZ214" s="70"/>
      <c r="KA214" s="70"/>
      <c r="KB214" s="70"/>
      <c r="KC214" s="70"/>
      <c r="KD214" s="70"/>
      <c r="KE214" s="70"/>
      <c r="KF214" s="70"/>
      <c r="KG214" s="70"/>
      <c r="KH214" s="70"/>
      <c r="KI214" s="70"/>
      <c r="KJ214" s="70"/>
      <c r="KK214" s="70"/>
      <c r="KL214" s="70"/>
      <c r="KM214" s="70"/>
      <c r="KN214" s="70"/>
      <c r="KO214" s="70"/>
      <c r="KP214" s="70"/>
      <c r="KQ214" s="70"/>
      <c r="KR214" s="70"/>
      <c r="KS214" s="70"/>
      <c r="KT214" s="70"/>
      <c r="KU214" s="70"/>
      <c r="KV214" s="70"/>
      <c r="KW214" s="70"/>
      <c r="KX214" s="70"/>
      <c r="KY214" s="70"/>
      <c r="KZ214" s="70"/>
      <c r="LA214" s="70"/>
      <c r="LB214" s="70"/>
      <c r="LC214" s="70"/>
      <c r="LD214" s="70"/>
      <c r="LE214" s="70"/>
      <c r="LF214" s="70"/>
      <c r="LG214" s="70"/>
      <c r="LH214" s="70"/>
      <c r="LI214" s="70"/>
      <c r="LJ214" s="70"/>
      <c r="LK214" s="70"/>
      <c r="LL214" s="70"/>
      <c r="LM214" s="70"/>
      <c r="LN214" s="70"/>
      <c r="LO214" s="70"/>
      <c r="LP214" s="70"/>
      <c r="LQ214" s="70"/>
      <c r="LR214" s="70"/>
      <c r="LS214" s="70"/>
      <c r="LT214" s="70"/>
      <c r="LU214" s="70"/>
      <c r="LV214" s="70"/>
      <c r="LW214" s="70"/>
      <c r="LX214" s="70"/>
      <c r="LY214" s="70"/>
      <c r="LZ214" s="70"/>
      <c r="MA214" s="70"/>
      <c r="MB214" s="70"/>
      <c r="MC214" s="70"/>
      <c r="MD214" s="70"/>
      <c r="ME214" s="70"/>
      <c r="MF214" s="70"/>
      <c r="MG214" s="70"/>
      <c r="MH214" s="70"/>
      <c r="MI214" s="70"/>
    </row>
    <row r="215" spans="1:347" x14ac:dyDescent="0.25">
      <c r="A215" s="126"/>
      <c r="B215" s="87" t="s">
        <v>262</v>
      </c>
      <c r="C215" s="87"/>
      <c r="D215" s="87"/>
      <c r="E215" s="483"/>
      <c r="F215" s="87"/>
      <c r="G215" s="91"/>
      <c r="H215" s="465">
        <f t="shared" ref="H215:AW215" si="708">IF(H214=0, "N/A", H$6/H214)</f>
        <v>182</v>
      </c>
      <c r="I215" s="370">
        <f t="shared" si="708"/>
        <v>165</v>
      </c>
      <c r="J215" s="370">
        <f t="shared" si="708"/>
        <v>165</v>
      </c>
      <c r="K215" s="370">
        <f t="shared" si="708"/>
        <v>165</v>
      </c>
      <c r="L215" s="370">
        <f t="shared" si="708"/>
        <v>165</v>
      </c>
      <c r="M215" s="370">
        <f t="shared" si="708"/>
        <v>165</v>
      </c>
      <c r="N215" s="370">
        <f t="shared" si="708"/>
        <v>165</v>
      </c>
      <c r="O215" s="370">
        <f t="shared" si="708"/>
        <v>165</v>
      </c>
      <c r="P215" s="370">
        <f t="shared" si="708"/>
        <v>165</v>
      </c>
      <c r="Q215" s="370">
        <f t="shared" si="708"/>
        <v>165</v>
      </c>
      <c r="R215" s="370">
        <f t="shared" si="708"/>
        <v>165</v>
      </c>
      <c r="S215" s="370">
        <f t="shared" si="708"/>
        <v>165</v>
      </c>
      <c r="T215" s="370">
        <f t="shared" si="708"/>
        <v>165</v>
      </c>
      <c r="U215" s="370">
        <f t="shared" si="708"/>
        <v>165</v>
      </c>
      <c r="V215" s="370">
        <f t="shared" si="708"/>
        <v>165</v>
      </c>
      <c r="W215" s="370">
        <f t="shared" si="708"/>
        <v>165</v>
      </c>
      <c r="X215" s="370">
        <f t="shared" si="708"/>
        <v>165</v>
      </c>
      <c r="Y215" s="370">
        <f t="shared" si="708"/>
        <v>165</v>
      </c>
      <c r="Z215" s="370">
        <f t="shared" si="708"/>
        <v>165</v>
      </c>
      <c r="AA215" s="370">
        <f t="shared" si="708"/>
        <v>165</v>
      </c>
      <c r="AB215" s="370">
        <f t="shared" si="708"/>
        <v>165</v>
      </c>
      <c r="AC215" s="370">
        <f t="shared" si="708"/>
        <v>165</v>
      </c>
      <c r="AD215" s="370">
        <f t="shared" si="708"/>
        <v>165</v>
      </c>
      <c r="AE215" s="370">
        <f t="shared" si="708"/>
        <v>165</v>
      </c>
      <c r="AF215" s="370">
        <f t="shared" si="708"/>
        <v>165</v>
      </c>
      <c r="AG215" s="370">
        <f t="shared" si="708"/>
        <v>165</v>
      </c>
      <c r="AH215" s="370">
        <f t="shared" si="708"/>
        <v>165</v>
      </c>
      <c r="AI215" s="370">
        <f t="shared" si="708"/>
        <v>165</v>
      </c>
      <c r="AJ215" s="370">
        <f t="shared" si="708"/>
        <v>165</v>
      </c>
      <c r="AK215" s="370">
        <f t="shared" si="708"/>
        <v>165</v>
      </c>
      <c r="AL215" s="370">
        <f t="shared" si="708"/>
        <v>165</v>
      </c>
      <c r="AM215" s="370">
        <f t="shared" si="708"/>
        <v>165</v>
      </c>
      <c r="AN215" s="370">
        <f t="shared" si="708"/>
        <v>165</v>
      </c>
      <c r="AO215" s="370">
        <f t="shared" si="708"/>
        <v>165</v>
      </c>
      <c r="AP215" s="370">
        <f t="shared" si="708"/>
        <v>165</v>
      </c>
      <c r="AQ215" s="370">
        <f t="shared" si="708"/>
        <v>165</v>
      </c>
      <c r="AR215" s="370">
        <f t="shared" si="708"/>
        <v>165</v>
      </c>
      <c r="AS215" s="370">
        <f t="shared" si="708"/>
        <v>165</v>
      </c>
      <c r="AT215" s="370">
        <f t="shared" si="708"/>
        <v>165</v>
      </c>
      <c r="AU215" s="370">
        <f t="shared" si="708"/>
        <v>165</v>
      </c>
      <c r="AV215" s="370">
        <f t="shared" si="708"/>
        <v>165</v>
      </c>
      <c r="AW215" s="370">
        <f t="shared" si="708"/>
        <v>165</v>
      </c>
      <c r="AX215" s="70"/>
      <c r="AY215" s="70"/>
      <c r="AZ215" s="70"/>
      <c r="BA215" s="70"/>
      <c r="BB215" s="70"/>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c r="DC215" s="70"/>
      <c r="DD215" s="70"/>
      <c r="DE215" s="70"/>
      <c r="DF215" s="70"/>
      <c r="DG215" s="70"/>
      <c r="DH215" s="70"/>
      <c r="DI215" s="70"/>
      <c r="DJ215" s="70"/>
      <c r="DK215" s="70"/>
      <c r="DL215" s="70"/>
      <c r="DM215" s="70"/>
      <c r="DN215" s="70"/>
      <c r="DO215" s="70"/>
      <c r="DP215" s="70"/>
      <c r="DQ215" s="70"/>
      <c r="DR215" s="70"/>
      <c r="DS215" s="70"/>
      <c r="DT215" s="70"/>
      <c r="DU215" s="70"/>
      <c r="DV215" s="70"/>
      <c r="DW215" s="70"/>
      <c r="DX215" s="70"/>
      <c r="DY215" s="70"/>
      <c r="DZ215" s="70"/>
      <c r="EA215" s="70"/>
      <c r="EB215" s="70"/>
      <c r="EC215" s="70"/>
      <c r="ED215" s="70"/>
      <c r="EE215" s="70"/>
      <c r="EF215" s="70"/>
      <c r="EG215" s="70"/>
      <c r="EH215" s="70"/>
      <c r="EI215" s="70"/>
      <c r="EJ215" s="70"/>
      <c r="EK215" s="70"/>
      <c r="EL215" s="70"/>
      <c r="EM215" s="70"/>
      <c r="EN215" s="70"/>
      <c r="EO215" s="70"/>
      <c r="EP215" s="70"/>
      <c r="EQ215" s="70"/>
      <c r="ER215" s="70"/>
      <c r="ES215" s="70"/>
      <c r="ET215" s="70"/>
      <c r="EU215" s="70"/>
      <c r="EV215" s="70"/>
      <c r="EW215" s="70"/>
      <c r="EX215" s="70"/>
      <c r="EY215" s="70"/>
      <c r="EZ215" s="70"/>
      <c r="FA215" s="70"/>
      <c r="FB215" s="70"/>
      <c r="FC215" s="70"/>
      <c r="FD215" s="70"/>
      <c r="FE215" s="70"/>
      <c r="FF215" s="70"/>
      <c r="FG215" s="70"/>
      <c r="FH215" s="70"/>
      <c r="FI215" s="70"/>
      <c r="FJ215" s="70"/>
      <c r="FK215" s="70"/>
      <c r="FL215" s="70"/>
      <c r="FM215" s="70"/>
      <c r="FN215" s="70"/>
      <c r="FO215" s="70"/>
      <c r="FP215" s="70"/>
      <c r="FQ215" s="70"/>
      <c r="FR215" s="70"/>
      <c r="FS215" s="70"/>
      <c r="FT215" s="70"/>
      <c r="FU215" s="70"/>
      <c r="FV215" s="70"/>
      <c r="FW215" s="70"/>
      <c r="FX215" s="70"/>
      <c r="FY215" s="70"/>
      <c r="FZ215" s="70"/>
      <c r="GA215" s="70"/>
      <c r="GB215" s="70"/>
      <c r="GC215" s="70"/>
      <c r="GD215" s="70"/>
      <c r="GE215" s="70"/>
      <c r="GF215" s="70"/>
      <c r="GG215" s="70"/>
      <c r="GH215" s="70"/>
      <c r="GI215" s="70"/>
      <c r="GJ215" s="70"/>
      <c r="GK215" s="70"/>
      <c r="GL215" s="70"/>
      <c r="GM215" s="70"/>
      <c r="GN215" s="70"/>
      <c r="GO215" s="70"/>
      <c r="GP215" s="70"/>
      <c r="GQ215" s="70"/>
      <c r="GR215" s="70"/>
      <c r="GS215" s="70"/>
      <c r="GT215" s="70"/>
      <c r="GU215" s="70"/>
      <c r="GV215" s="70"/>
      <c r="GW215" s="70"/>
      <c r="GX215" s="70"/>
      <c r="GY215" s="70"/>
      <c r="GZ215" s="70"/>
      <c r="HA215" s="70"/>
      <c r="HB215" s="70"/>
      <c r="HC215" s="70"/>
      <c r="HD215" s="70"/>
      <c r="HE215" s="70"/>
      <c r="HF215" s="70"/>
      <c r="HG215" s="70"/>
      <c r="HH215" s="70"/>
      <c r="HI215" s="70"/>
      <c r="HJ215" s="70"/>
      <c r="HK215" s="70"/>
      <c r="HL215" s="70"/>
      <c r="HM215" s="70"/>
      <c r="HN215" s="70"/>
      <c r="HO215" s="70"/>
      <c r="HP215" s="70"/>
      <c r="HQ215" s="70"/>
      <c r="HR215" s="70"/>
      <c r="HS215" s="70"/>
      <c r="HT215" s="70"/>
      <c r="HU215" s="70"/>
      <c r="HV215" s="70"/>
      <c r="HW215" s="70"/>
      <c r="HX215" s="70"/>
      <c r="HY215" s="70"/>
      <c r="HZ215" s="70"/>
      <c r="IA215" s="70"/>
      <c r="IB215" s="70"/>
      <c r="IC215" s="70"/>
      <c r="ID215" s="70"/>
      <c r="IE215" s="70"/>
      <c r="IF215" s="70"/>
      <c r="IG215" s="70"/>
      <c r="IH215" s="70"/>
      <c r="II215" s="70"/>
      <c r="IJ215" s="70"/>
      <c r="IK215" s="70"/>
      <c r="IL215" s="70"/>
      <c r="IM215" s="70"/>
      <c r="IN215" s="70"/>
      <c r="IO215" s="70"/>
      <c r="IP215" s="70"/>
      <c r="IQ215" s="70"/>
      <c r="IR215" s="70"/>
      <c r="IS215" s="70"/>
      <c r="IT215" s="70"/>
      <c r="IU215" s="70"/>
      <c r="IV215" s="70"/>
      <c r="IW215" s="70"/>
      <c r="IX215" s="70"/>
      <c r="IY215" s="70"/>
      <c r="IZ215" s="70"/>
      <c r="JA215" s="70"/>
      <c r="JB215" s="70"/>
      <c r="JC215" s="70"/>
      <c r="JD215" s="70"/>
      <c r="JE215" s="70"/>
      <c r="JF215" s="70"/>
      <c r="JG215" s="70"/>
      <c r="JH215" s="70"/>
      <c r="JI215" s="70"/>
      <c r="JJ215" s="70"/>
      <c r="JK215" s="70"/>
      <c r="JL215" s="70"/>
      <c r="JM215" s="70"/>
      <c r="JN215" s="70"/>
      <c r="JO215" s="70"/>
      <c r="JP215" s="70"/>
      <c r="JQ215" s="70"/>
      <c r="JR215" s="70"/>
      <c r="JS215" s="70"/>
      <c r="JT215" s="70"/>
      <c r="JU215" s="70"/>
      <c r="JV215" s="70"/>
      <c r="JW215" s="70"/>
      <c r="JX215" s="70"/>
      <c r="JY215" s="70"/>
      <c r="JZ215" s="70"/>
      <c r="KA215" s="70"/>
      <c r="KB215" s="70"/>
      <c r="KC215" s="70"/>
      <c r="KD215" s="70"/>
      <c r="KE215" s="70"/>
      <c r="KF215" s="70"/>
      <c r="KG215" s="70"/>
      <c r="KH215" s="70"/>
      <c r="KI215" s="70"/>
      <c r="KJ215" s="70"/>
      <c r="KK215" s="70"/>
      <c r="KL215" s="70"/>
      <c r="KM215" s="70"/>
      <c r="KN215" s="70"/>
      <c r="KO215" s="70"/>
      <c r="KP215" s="70"/>
      <c r="KQ215" s="70"/>
      <c r="KR215" s="70"/>
      <c r="KS215" s="70"/>
      <c r="KT215" s="70"/>
      <c r="KU215" s="70"/>
      <c r="KV215" s="70"/>
      <c r="KW215" s="70"/>
      <c r="KX215" s="70"/>
      <c r="KY215" s="70"/>
      <c r="KZ215" s="70"/>
      <c r="LA215" s="70"/>
      <c r="LB215" s="70"/>
      <c r="LC215" s="70"/>
      <c r="LD215" s="70"/>
      <c r="LE215" s="70"/>
      <c r="LF215" s="70"/>
      <c r="LG215" s="70"/>
      <c r="LH215" s="70"/>
      <c r="LI215" s="70"/>
      <c r="LJ215" s="70"/>
      <c r="LK215" s="70"/>
      <c r="LL215" s="70"/>
      <c r="LM215" s="70"/>
      <c r="LN215" s="70"/>
      <c r="LO215" s="70"/>
      <c r="LP215" s="70"/>
      <c r="LQ215" s="70"/>
      <c r="LR215" s="70"/>
      <c r="LS215" s="70"/>
      <c r="LT215" s="70"/>
      <c r="LU215" s="70"/>
      <c r="LV215" s="70"/>
      <c r="LW215" s="70"/>
      <c r="LX215" s="70"/>
      <c r="LY215" s="70"/>
      <c r="LZ215" s="70"/>
      <c r="MA215" s="70"/>
      <c r="MB215" s="70"/>
      <c r="MC215" s="70"/>
      <c r="MD215" s="70"/>
      <c r="ME215" s="70"/>
      <c r="MF215" s="70"/>
      <c r="MG215" s="70"/>
      <c r="MH215" s="70"/>
      <c r="MI215" s="70"/>
    </row>
    <row r="216" spans="1:347" s="70" customFormat="1" ht="11.25" customHeight="1" x14ac:dyDescent="0.2">
      <c r="A216" s="126"/>
      <c r="E216" s="485"/>
      <c r="G216" s="86"/>
      <c r="H216" s="128"/>
      <c r="I216" s="129"/>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BD216" s="78"/>
      <c r="BE216" s="78"/>
    </row>
    <row r="217" spans="1:347" s="70" customFormat="1" ht="11.25" customHeight="1" x14ac:dyDescent="0.2">
      <c r="A217" s="126"/>
      <c r="E217" s="485"/>
      <c r="G217" s="86"/>
      <c r="H217" s="128"/>
      <c r="I217" s="129"/>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BD217" s="78"/>
      <c r="BE217" s="78"/>
    </row>
    <row r="218" spans="1:347" s="70" customFormat="1" ht="11.25" customHeight="1" x14ac:dyDescent="0.2">
      <c r="A218" s="126"/>
      <c r="B218" s="68" t="s">
        <v>239</v>
      </c>
      <c r="C218" s="452"/>
      <c r="D218" s="452"/>
      <c r="E218" s="486"/>
      <c r="F218" s="452"/>
      <c r="G218" s="453"/>
      <c r="H218" s="454"/>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Y218" s="455"/>
      <c r="AZ218" s="455"/>
      <c r="BA218" s="455"/>
      <c r="BB218" s="455"/>
      <c r="BD218" s="78"/>
      <c r="BE218" s="78"/>
    </row>
    <row r="219" spans="1:347" s="70" customFormat="1" ht="11.25" customHeight="1" x14ac:dyDescent="0.2">
      <c r="A219" s="127"/>
      <c r="B219" s="456" t="str">
        <f>"&gt; "&amp;VLOOKUP(B218,ActMap,8, FALSE)</f>
        <v>&gt; 700 Salaries</v>
      </c>
      <c r="C219" s="457"/>
      <c r="D219" s="457"/>
      <c r="E219" s="487"/>
      <c r="F219" s="457"/>
      <c r="G219" s="457"/>
      <c r="H219" s="122"/>
      <c r="I219" s="458"/>
      <c r="J219" s="458"/>
      <c r="K219" s="458"/>
      <c r="L219" s="458"/>
      <c r="M219" s="458"/>
      <c r="N219" s="458"/>
      <c r="O219" s="458"/>
      <c r="P219" s="458"/>
      <c r="Q219" s="458"/>
      <c r="R219" s="458"/>
      <c r="S219" s="458"/>
      <c r="T219" s="458"/>
      <c r="U219" s="458"/>
      <c r="V219" s="458"/>
      <c r="W219" s="458"/>
      <c r="X219" s="458"/>
      <c r="Y219" s="458"/>
      <c r="Z219" s="458"/>
      <c r="AA219" s="458"/>
      <c r="AB219" s="458"/>
      <c r="AC219" s="458"/>
      <c r="AD219" s="458"/>
      <c r="AE219" s="458"/>
      <c r="AF219" s="458"/>
      <c r="AG219" s="458"/>
      <c r="AH219" s="458"/>
      <c r="AI219" s="458"/>
      <c r="AJ219" s="458"/>
      <c r="AK219" s="458"/>
      <c r="AL219" s="458"/>
      <c r="AM219" s="458"/>
      <c r="AN219" s="458"/>
      <c r="AO219" s="458"/>
      <c r="AP219" s="458"/>
      <c r="AQ219" s="458"/>
      <c r="AR219" s="458"/>
      <c r="AS219" s="458"/>
      <c r="AT219" s="458"/>
      <c r="AU219" s="458"/>
      <c r="AV219" s="458"/>
      <c r="AW219" s="458"/>
      <c r="AY219" s="458"/>
      <c r="AZ219" s="458"/>
      <c r="BA219" s="458"/>
      <c r="BB219" s="458"/>
      <c r="BD219" s="78"/>
      <c r="BE219" s="78"/>
    </row>
    <row r="220" spans="1:347" s="70" customFormat="1" ht="11.25" customHeight="1" x14ac:dyDescent="0.2">
      <c r="A220" s="126"/>
      <c r="B220" s="70" t="s">
        <v>239</v>
      </c>
      <c r="C220" s="70" t="s">
        <v>623</v>
      </c>
      <c r="D220" s="70" t="s">
        <v>624</v>
      </c>
      <c r="E220" s="482">
        <v>1</v>
      </c>
      <c r="G220" s="86" t="s">
        <v>432</v>
      </c>
      <c r="H220" s="123">
        <v>55000</v>
      </c>
      <c r="I220" s="488">
        <f>H220*INDEX(SalInfl,I$1)+5000</f>
        <v>61374.999999999993</v>
      </c>
      <c r="J220" s="131">
        <f t="shared" ref="J220:AW220" si="709">I220*INDEX(SalInfl,J$1)</f>
        <v>62602.499999999993</v>
      </c>
      <c r="K220" s="131">
        <f t="shared" si="709"/>
        <v>63854.549999999996</v>
      </c>
      <c r="L220" s="131">
        <f t="shared" si="709"/>
        <v>65131.640999999996</v>
      </c>
      <c r="M220" s="131">
        <f t="shared" si="709"/>
        <v>66434.273820000002</v>
      </c>
      <c r="N220" s="131">
        <f t="shared" si="709"/>
        <v>67762.959296400004</v>
      </c>
      <c r="O220" s="131">
        <f t="shared" si="709"/>
        <v>69118.218482328011</v>
      </c>
      <c r="P220" s="131">
        <f t="shared" si="709"/>
        <v>70500.58285197457</v>
      </c>
      <c r="Q220" s="131">
        <f t="shared" si="709"/>
        <v>71910.594509014059</v>
      </c>
      <c r="R220" s="131">
        <f t="shared" si="709"/>
        <v>73348.806399194349</v>
      </c>
      <c r="S220" s="131">
        <f t="shared" si="709"/>
        <v>74815.782527178235</v>
      </c>
      <c r="T220" s="131">
        <f t="shared" si="709"/>
        <v>76312.098177721797</v>
      </c>
      <c r="U220" s="131">
        <f t="shared" si="709"/>
        <v>77838.340141276232</v>
      </c>
      <c r="V220" s="131">
        <f t="shared" si="709"/>
        <v>79395.106944101761</v>
      </c>
      <c r="W220" s="131">
        <f t="shared" si="709"/>
        <v>80983.009082983801</v>
      </c>
      <c r="X220" s="131">
        <f t="shared" si="709"/>
        <v>82602.669264643482</v>
      </c>
      <c r="Y220" s="131">
        <f t="shared" si="709"/>
        <v>84254.722649936361</v>
      </c>
      <c r="Z220" s="131">
        <f t="shared" si="709"/>
        <v>85939.817102935092</v>
      </c>
      <c r="AA220" s="131">
        <f t="shared" si="709"/>
        <v>87658.613444993796</v>
      </c>
      <c r="AB220" s="131">
        <f t="shared" si="709"/>
        <v>89411.785713893667</v>
      </c>
      <c r="AC220" s="131">
        <f t="shared" si="709"/>
        <v>91200.021428171545</v>
      </c>
      <c r="AD220" s="131">
        <f t="shared" si="709"/>
        <v>93024.02185673498</v>
      </c>
      <c r="AE220" s="131">
        <f t="shared" si="709"/>
        <v>94884.502293869678</v>
      </c>
      <c r="AF220" s="131">
        <f t="shared" si="709"/>
        <v>96782.192339747067</v>
      </c>
      <c r="AG220" s="131">
        <f t="shared" si="709"/>
        <v>98717.836186542016</v>
      </c>
      <c r="AH220" s="131">
        <f t="shared" si="709"/>
        <v>100692.19291027286</v>
      </c>
      <c r="AI220" s="131">
        <f t="shared" si="709"/>
        <v>102706.03676847833</v>
      </c>
      <c r="AJ220" s="131">
        <f t="shared" si="709"/>
        <v>104760.15750384789</v>
      </c>
      <c r="AK220" s="131">
        <f t="shared" si="709"/>
        <v>106855.36065392486</v>
      </c>
      <c r="AL220" s="131">
        <f t="shared" si="709"/>
        <v>108992.46786700336</v>
      </c>
      <c r="AM220" s="131">
        <f t="shared" si="709"/>
        <v>111172.31722434342</v>
      </c>
      <c r="AN220" s="131">
        <f t="shared" si="709"/>
        <v>113395.7635688303</v>
      </c>
      <c r="AO220" s="131">
        <f t="shared" si="709"/>
        <v>115663.67884020691</v>
      </c>
      <c r="AP220" s="131">
        <f t="shared" si="709"/>
        <v>117976.95241701105</v>
      </c>
      <c r="AQ220" s="131">
        <f t="shared" si="709"/>
        <v>120336.49146535128</v>
      </c>
      <c r="AR220" s="131">
        <f t="shared" si="709"/>
        <v>122743.22129465832</v>
      </c>
      <c r="AS220" s="131">
        <f t="shared" si="709"/>
        <v>125198.08572055149</v>
      </c>
      <c r="AT220" s="131">
        <f t="shared" si="709"/>
        <v>127702.04743496253</v>
      </c>
      <c r="AU220" s="131">
        <f t="shared" si="709"/>
        <v>130256.08838366179</v>
      </c>
      <c r="AV220" s="131">
        <f t="shared" si="709"/>
        <v>132861.21015133502</v>
      </c>
      <c r="AW220" s="131">
        <f t="shared" si="709"/>
        <v>135518.43435436173</v>
      </c>
      <c r="BA220" s="71"/>
      <c r="BB220" s="71">
        <f>BA220-I220</f>
        <v>-61374.999999999993</v>
      </c>
      <c r="BD220" s="78"/>
      <c r="BE220" s="78"/>
    </row>
    <row r="221" spans="1:347" s="70" customFormat="1" ht="11.25" customHeight="1" x14ac:dyDescent="0.2">
      <c r="A221" s="126"/>
      <c r="B221" s="87" t="s">
        <v>260</v>
      </c>
      <c r="C221" s="87"/>
      <c r="D221" s="87"/>
      <c r="E221" s="483"/>
      <c r="F221" s="87"/>
      <c r="G221" s="91"/>
      <c r="H221" s="459"/>
      <c r="I221" s="460"/>
      <c r="J221" s="460"/>
      <c r="K221" s="460"/>
      <c r="L221" s="460"/>
      <c r="M221" s="460"/>
      <c r="N221" s="460"/>
      <c r="O221" s="460"/>
      <c r="P221" s="460"/>
      <c r="Q221" s="460"/>
      <c r="R221" s="460"/>
      <c r="S221" s="460"/>
      <c r="T221" s="460"/>
      <c r="U221" s="460"/>
      <c r="V221" s="460"/>
      <c r="W221" s="460"/>
      <c r="X221" s="460"/>
      <c r="Y221" s="460"/>
      <c r="Z221" s="460"/>
      <c r="AA221" s="460"/>
      <c r="AB221" s="460"/>
      <c r="AC221" s="460"/>
      <c r="AD221" s="460"/>
      <c r="AE221" s="460"/>
      <c r="AF221" s="460"/>
      <c r="AG221" s="460"/>
      <c r="AH221" s="460"/>
      <c r="AI221" s="460"/>
      <c r="AJ221" s="460"/>
      <c r="AK221" s="460"/>
      <c r="AL221" s="460"/>
      <c r="AM221" s="460"/>
      <c r="AN221" s="460"/>
      <c r="AO221" s="460"/>
      <c r="AP221" s="460"/>
      <c r="AQ221" s="460"/>
      <c r="AR221" s="460"/>
      <c r="AS221" s="460"/>
      <c r="AT221" s="460"/>
      <c r="AU221" s="460"/>
      <c r="AV221" s="460"/>
      <c r="AW221" s="460"/>
      <c r="AX221" s="71"/>
      <c r="AY221" s="71"/>
      <c r="AZ221" s="71"/>
      <c r="BA221" s="71"/>
      <c r="BB221" s="71"/>
      <c r="BD221" s="78"/>
      <c r="BE221" s="78"/>
    </row>
    <row r="222" spans="1:347" s="70" customFormat="1" ht="11.25" customHeight="1" x14ac:dyDescent="0.2">
      <c r="A222" s="126"/>
      <c r="B222" s="461" t="s">
        <v>261</v>
      </c>
      <c r="C222" s="461"/>
      <c r="D222" s="461"/>
      <c r="E222" s="484"/>
      <c r="F222" s="461"/>
      <c r="G222" s="462"/>
      <c r="H222" s="463">
        <f t="shared" ref="H222:AW222" si="710">SUMIF(H218:H221, "&gt;0",$E218:$E221)</f>
        <v>1</v>
      </c>
      <c r="I222" s="464">
        <f t="shared" si="710"/>
        <v>1</v>
      </c>
      <c r="J222" s="464">
        <f t="shared" si="710"/>
        <v>1</v>
      </c>
      <c r="K222" s="464">
        <f t="shared" si="710"/>
        <v>1</v>
      </c>
      <c r="L222" s="464">
        <f t="shared" si="710"/>
        <v>1</v>
      </c>
      <c r="M222" s="464">
        <f t="shared" si="710"/>
        <v>1</v>
      </c>
      <c r="N222" s="464">
        <f t="shared" si="710"/>
        <v>1</v>
      </c>
      <c r="O222" s="464">
        <f t="shared" si="710"/>
        <v>1</v>
      </c>
      <c r="P222" s="464">
        <f t="shared" si="710"/>
        <v>1</v>
      </c>
      <c r="Q222" s="464">
        <f t="shared" si="710"/>
        <v>1</v>
      </c>
      <c r="R222" s="464">
        <f t="shared" si="710"/>
        <v>1</v>
      </c>
      <c r="S222" s="464">
        <f t="shared" si="710"/>
        <v>1</v>
      </c>
      <c r="T222" s="464">
        <f t="shared" si="710"/>
        <v>1</v>
      </c>
      <c r="U222" s="464">
        <f t="shared" si="710"/>
        <v>1</v>
      </c>
      <c r="V222" s="464">
        <f t="shared" si="710"/>
        <v>1</v>
      </c>
      <c r="W222" s="464">
        <f t="shared" si="710"/>
        <v>1</v>
      </c>
      <c r="X222" s="464">
        <f t="shared" si="710"/>
        <v>1</v>
      </c>
      <c r="Y222" s="464">
        <f t="shared" si="710"/>
        <v>1</v>
      </c>
      <c r="Z222" s="464">
        <f t="shared" si="710"/>
        <v>1</v>
      </c>
      <c r="AA222" s="464">
        <f t="shared" si="710"/>
        <v>1</v>
      </c>
      <c r="AB222" s="464">
        <f t="shared" si="710"/>
        <v>1</v>
      </c>
      <c r="AC222" s="464">
        <f t="shared" si="710"/>
        <v>1</v>
      </c>
      <c r="AD222" s="464">
        <f t="shared" si="710"/>
        <v>1</v>
      </c>
      <c r="AE222" s="464">
        <f t="shared" si="710"/>
        <v>1</v>
      </c>
      <c r="AF222" s="464">
        <f t="shared" si="710"/>
        <v>1</v>
      </c>
      <c r="AG222" s="464">
        <f t="shared" si="710"/>
        <v>1</v>
      </c>
      <c r="AH222" s="464">
        <f t="shared" si="710"/>
        <v>1</v>
      </c>
      <c r="AI222" s="464">
        <f t="shared" si="710"/>
        <v>1</v>
      </c>
      <c r="AJ222" s="464">
        <f t="shared" si="710"/>
        <v>1</v>
      </c>
      <c r="AK222" s="464">
        <f t="shared" si="710"/>
        <v>1</v>
      </c>
      <c r="AL222" s="464">
        <f t="shared" si="710"/>
        <v>1</v>
      </c>
      <c r="AM222" s="464">
        <f t="shared" si="710"/>
        <v>1</v>
      </c>
      <c r="AN222" s="464">
        <f t="shared" si="710"/>
        <v>1</v>
      </c>
      <c r="AO222" s="464">
        <f t="shared" si="710"/>
        <v>1</v>
      </c>
      <c r="AP222" s="464">
        <f t="shared" si="710"/>
        <v>1</v>
      </c>
      <c r="AQ222" s="464">
        <f t="shared" si="710"/>
        <v>1</v>
      </c>
      <c r="AR222" s="464">
        <f t="shared" si="710"/>
        <v>1</v>
      </c>
      <c r="AS222" s="464">
        <f t="shared" si="710"/>
        <v>1</v>
      </c>
      <c r="AT222" s="464">
        <f t="shared" si="710"/>
        <v>1</v>
      </c>
      <c r="AU222" s="464">
        <f t="shared" si="710"/>
        <v>1</v>
      </c>
      <c r="AV222" s="464">
        <f t="shared" si="710"/>
        <v>1</v>
      </c>
      <c r="AW222" s="464">
        <f t="shared" si="710"/>
        <v>1</v>
      </c>
      <c r="AX222" s="71"/>
      <c r="AY222" s="71"/>
      <c r="AZ222" s="71"/>
      <c r="BA222" s="71"/>
      <c r="BB222" s="71"/>
      <c r="BD222" s="78"/>
      <c r="BE222" s="78"/>
    </row>
    <row r="223" spans="1:347" s="70" customFormat="1" ht="11.25" customHeight="1" x14ac:dyDescent="0.2">
      <c r="A223" s="126"/>
      <c r="B223" s="87" t="s">
        <v>262</v>
      </c>
      <c r="C223" s="87"/>
      <c r="D223" s="87"/>
      <c r="E223" s="483"/>
      <c r="F223" s="87"/>
      <c r="G223" s="91"/>
      <c r="H223" s="465">
        <f t="shared" ref="H223:AW223" si="711">IF(H222=0, "N/A", H$6/H222)</f>
        <v>364</v>
      </c>
      <c r="I223" s="370">
        <f t="shared" si="711"/>
        <v>330</v>
      </c>
      <c r="J223" s="370">
        <f t="shared" si="711"/>
        <v>330</v>
      </c>
      <c r="K223" s="370">
        <f t="shared" si="711"/>
        <v>330</v>
      </c>
      <c r="L223" s="370">
        <f t="shared" si="711"/>
        <v>330</v>
      </c>
      <c r="M223" s="370">
        <f t="shared" si="711"/>
        <v>330</v>
      </c>
      <c r="N223" s="370">
        <f t="shared" si="711"/>
        <v>330</v>
      </c>
      <c r="O223" s="370">
        <f t="shared" si="711"/>
        <v>330</v>
      </c>
      <c r="P223" s="370">
        <f t="shared" si="711"/>
        <v>330</v>
      </c>
      <c r="Q223" s="370">
        <f t="shared" si="711"/>
        <v>330</v>
      </c>
      <c r="R223" s="370">
        <f t="shared" si="711"/>
        <v>330</v>
      </c>
      <c r="S223" s="370">
        <f t="shared" si="711"/>
        <v>330</v>
      </c>
      <c r="T223" s="370">
        <f t="shared" si="711"/>
        <v>330</v>
      </c>
      <c r="U223" s="370">
        <f t="shared" si="711"/>
        <v>330</v>
      </c>
      <c r="V223" s="370">
        <f t="shared" si="711"/>
        <v>330</v>
      </c>
      <c r="W223" s="370">
        <f t="shared" si="711"/>
        <v>330</v>
      </c>
      <c r="X223" s="370">
        <f t="shared" si="711"/>
        <v>330</v>
      </c>
      <c r="Y223" s="370">
        <f t="shared" si="711"/>
        <v>330</v>
      </c>
      <c r="Z223" s="370">
        <f t="shared" si="711"/>
        <v>330</v>
      </c>
      <c r="AA223" s="370">
        <f t="shared" si="711"/>
        <v>330</v>
      </c>
      <c r="AB223" s="370">
        <f t="shared" si="711"/>
        <v>330</v>
      </c>
      <c r="AC223" s="370">
        <f t="shared" si="711"/>
        <v>330</v>
      </c>
      <c r="AD223" s="370">
        <f t="shared" si="711"/>
        <v>330</v>
      </c>
      <c r="AE223" s="370">
        <f t="shared" si="711"/>
        <v>330</v>
      </c>
      <c r="AF223" s="370">
        <f t="shared" si="711"/>
        <v>330</v>
      </c>
      <c r="AG223" s="370">
        <f t="shared" si="711"/>
        <v>330</v>
      </c>
      <c r="AH223" s="370">
        <f t="shared" si="711"/>
        <v>330</v>
      </c>
      <c r="AI223" s="370">
        <f t="shared" si="711"/>
        <v>330</v>
      </c>
      <c r="AJ223" s="370">
        <f t="shared" si="711"/>
        <v>330</v>
      </c>
      <c r="AK223" s="370">
        <f t="shared" si="711"/>
        <v>330</v>
      </c>
      <c r="AL223" s="370">
        <f t="shared" si="711"/>
        <v>330</v>
      </c>
      <c r="AM223" s="370">
        <f t="shared" si="711"/>
        <v>330</v>
      </c>
      <c r="AN223" s="370">
        <f t="shared" si="711"/>
        <v>330</v>
      </c>
      <c r="AO223" s="370">
        <f t="shared" si="711"/>
        <v>330</v>
      </c>
      <c r="AP223" s="370">
        <f t="shared" si="711"/>
        <v>330</v>
      </c>
      <c r="AQ223" s="370">
        <f t="shared" si="711"/>
        <v>330</v>
      </c>
      <c r="AR223" s="370">
        <f t="shared" si="711"/>
        <v>330</v>
      </c>
      <c r="AS223" s="370">
        <f t="shared" si="711"/>
        <v>330</v>
      </c>
      <c r="AT223" s="370">
        <f t="shared" si="711"/>
        <v>330</v>
      </c>
      <c r="AU223" s="370">
        <f t="shared" si="711"/>
        <v>330</v>
      </c>
      <c r="AV223" s="370">
        <f t="shared" si="711"/>
        <v>330</v>
      </c>
      <c r="AW223" s="370">
        <f t="shared" si="711"/>
        <v>330</v>
      </c>
      <c r="AX223" s="71"/>
      <c r="AY223" s="71"/>
      <c r="AZ223" s="71"/>
      <c r="BA223" s="71"/>
      <c r="BB223" s="71"/>
    </row>
    <row r="224" spans="1:347" s="70" customFormat="1" ht="11.25" customHeight="1" x14ac:dyDescent="0.2">
      <c r="A224" s="126"/>
      <c r="E224" s="485"/>
      <c r="G224" s="86"/>
      <c r="H224" s="128"/>
      <c r="I224" s="129"/>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row>
    <row r="225" spans="1:347" s="70" customFormat="1" ht="11.25" customHeight="1" x14ac:dyDescent="0.2">
      <c r="A225" s="126"/>
      <c r="B225" s="68" t="s">
        <v>267</v>
      </c>
      <c r="C225" s="452"/>
      <c r="D225" s="452"/>
      <c r="E225" s="486"/>
      <c r="F225" s="452"/>
      <c r="G225" s="453"/>
      <c r="H225" s="454"/>
      <c r="I225" s="455"/>
      <c r="J225" s="455"/>
      <c r="K225" s="455"/>
      <c r="L225" s="455"/>
      <c r="M225" s="455"/>
      <c r="N225" s="455"/>
      <c r="O225" s="455"/>
      <c r="P225" s="455"/>
      <c r="Q225" s="455"/>
      <c r="R225" s="455"/>
      <c r="S225" s="455"/>
      <c r="T225" s="455"/>
      <c r="U225" s="455"/>
      <c r="V225" s="455"/>
      <c r="W225" s="455"/>
      <c r="X225" s="455"/>
      <c r="Y225" s="455"/>
      <c r="Z225" s="455"/>
      <c r="AA225" s="455"/>
      <c r="AB225" s="455"/>
      <c r="AC225" s="455"/>
      <c r="AD225" s="455"/>
      <c r="AE225" s="455"/>
      <c r="AF225" s="455"/>
      <c r="AG225" s="455"/>
      <c r="AH225" s="455"/>
      <c r="AI225" s="455"/>
      <c r="AJ225" s="455"/>
      <c r="AK225" s="455"/>
      <c r="AL225" s="455"/>
      <c r="AM225" s="455"/>
      <c r="AN225" s="455"/>
      <c r="AO225" s="455"/>
      <c r="AP225" s="455"/>
      <c r="AQ225" s="455"/>
      <c r="AR225" s="455"/>
      <c r="AS225" s="455"/>
      <c r="AT225" s="455"/>
      <c r="AU225" s="455"/>
      <c r="AV225" s="455"/>
      <c r="AW225" s="455"/>
      <c r="AY225" s="455"/>
      <c r="AZ225" s="455"/>
      <c r="BA225" s="455"/>
      <c r="BB225" s="455"/>
    </row>
    <row r="226" spans="1:347" s="70" customFormat="1" ht="11.25" customHeight="1" x14ac:dyDescent="0.2">
      <c r="A226" s="127"/>
      <c r="B226" s="456" t="str">
        <f>"&gt; "&amp;VLOOKUP(B225,ActMap,8, FALSE)</f>
        <v>&gt; 700 Salaries</v>
      </c>
      <c r="C226" s="457"/>
      <c r="D226" s="457"/>
      <c r="E226" s="487"/>
      <c r="F226" s="457"/>
      <c r="G226" s="457"/>
      <c r="H226" s="122"/>
      <c r="I226" s="458"/>
      <c r="J226" s="458"/>
      <c r="K226" s="458"/>
      <c r="L226" s="458"/>
      <c r="M226" s="458"/>
      <c r="N226" s="458"/>
      <c r="O226" s="458"/>
      <c r="P226" s="458"/>
      <c r="Q226" s="458"/>
      <c r="R226" s="458"/>
      <c r="S226" s="458"/>
      <c r="T226" s="458"/>
      <c r="U226" s="458"/>
      <c r="V226" s="458"/>
      <c r="W226" s="458"/>
      <c r="X226" s="458"/>
      <c r="Y226" s="458"/>
      <c r="Z226" s="458"/>
      <c r="AA226" s="458"/>
      <c r="AB226" s="458"/>
      <c r="AC226" s="458"/>
      <c r="AD226" s="458"/>
      <c r="AE226" s="458"/>
      <c r="AF226" s="458"/>
      <c r="AG226" s="458"/>
      <c r="AH226" s="458"/>
      <c r="AI226" s="458"/>
      <c r="AJ226" s="458"/>
      <c r="AK226" s="458"/>
      <c r="AL226" s="458"/>
      <c r="AM226" s="458"/>
      <c r="AN226" s="458"/>
      <c r="AO226" s="458"/>
      <c r="AP226" s="458"/>
      <c r="AQ226" s="458"/>
      <c r="AR226" s="458"/>
      <c r="AS226" s="458"/>
      <c r="AT226" s="458"/>
      <c r="AU226" s="458"/>
      <c r="AV226" s="458"/>
      <c r="AW226" s="458"/>
      <c r="AY226" s="458"/>
      <c r="AZ226" s="458"/>
      <c r="BA226" s="458"/>
      <c r="BB226" s="458"/>
    </row>
    <row r="227" spans="1:347" s="70" customFormat="1" ht="11.25" customHeight="1" x14ac:dyDescent="0.2">
      <c r="A227" s="126"/>
      <c r="B227" s="70" t="s">
        <v>267</v>
      </c>
      <c r="E227" s="482"/>
      <c r="G227" s="86"/>
      <c r="H227" s="130"/>
      <c r="I227" s="131">
        <f t="shared" ref="I227:AW227" si="712">H227*INDEX(SalInfl,I$1)</f>
        <v>0</v>
      </c>
      <c r="J227" s="131">
        <f t="shared" si="712"/>
        <v>0</v>
      </c>
      <c r="K227" s="131">
        <f t="shared" si="712"/>
        <v>0</v>
      </c>
      <c r="L227" s="131">
        <f t="shared" si="712"/>
        <v>0</v>
      </c>
      <c r="M227" s="131">
        <f t="shared" si="712"/>
        <v>0</v>
      </c>
      <c r="N227" s="131">
        <f t="shared" si="712"/>
        <v>0</v>
      </c>
      <c r="O227" s="131">
        <f t="shared" si="712"/>
        <v>0</v>
      </c>
      <c r="P227" s="131">
        <f t="shared" si="712"/>
        <v>0</v>
      </c>
      <c r="Q227" s="131">
        <f t="shared" si="712"/>
        <v>0</v>
      </c>
      <c r="R227" s="131">
        <f t="shared" si="712"/>
        <v>0</v>
      </c>
      <c r="S227" s="131">
        <f t="shared" si="712"/>
        <v>0</v>
      </c>
      <c r="T227" s="131">
        <f t="shared" si="712"/>
        <v>0</v>
      </c>
      <c r="U227" s="131">
        <f t="shared" si="712"/>
        <v>0</v>
      </c>
      <c r="V227" s="131">
        <f t="shared" si="712"/>
        <v>0</v>
      </c>
      <c r="W227" s="131">
        <f t="shared" si="712"/>
        <v>0</v>
      </c>
      <c r="X227" s="131">
        <f t="shared" si="712"/>
        <v>0</v>
      </c>
      <c r="Y227" s="131">
        <f t="shared" si="712"/>
        <v>0</v>
      </c>
      <c r="Z227" s="131">
        <f t="shared" si="712"/>
        <v>0</v>
      </c>
      <c r="AA227" s="131">
        <f t="shared" si="712"/>
        <v>0</v>
      </c>
      <c r="AB227" s="131">
        <f t="shared" si="712"/>
        <v>0</v>
      </c>
      <c r="AC227" s="131">
        <f t="shared" si="712"/>
        <v>0</v>
      </c>
      <c r="AD227" s="131">
        <f t="shared" si="712"/>
        <v>0</v>
      </c>
      <c r="AE227" s="131">
        <f t="shared" si="712"/>
        <v>0</v>
      </c>
      <c r="AF227" s="131">
        <f t="shared" si="712"/>
        <v>0</v>
      </c>
      <c r="AG227" s="131">
        <f t="shared" si="712"/>
        <v>0</v>
      </c>
      <c r="AH227" s="131">
        <f t="shared" si="712"/>
        <v>0</v>
      </c>
      <c r="AI227" s="131">
        <f t="shared" si="712"/>
        <v>0</v>
      </c>
      <c r="AJ227" s="131">
        <f t="shared" si="712"/>
        <v>0</v>
      </c>
      <c r="AK227" s="131">
        <f t="shared" si="712"/>
        <v>0</v>
      </c>
      <c r="AL227" s="131">
        <f t="shared" si="712"/>
        <v>0</v>
      </c>
      <c r="AM227" s="131">
        <f t="shared" si="712"/>
        <v>0</v>
      </c>
      <c r="AN227" s="131">
        <f t="shared" si="712"/>
        <v>0</v>
      </c>
      <c r="AO227" s="131">
        <f t="shared" si="712"/>
        <v>0</v>
      </c>
      <c r="AP227" s="131">
        <f t="shared" si="712"/>
        <v>0</v>
      </c>
      <c r="AQ227" s="131">
        <f t="shared" si="712"/>
        <v>0</v>
      </c>
      <c r="AR227" s="131">
        <f t="shared" si="712"/>
        <v>0</v>
      </c>
      <c r="AS227" s="131">
        <f t="shared" si="712"/>
        <v>0</v>
      </c>
      <c r="AT227" s="131">
        <f t="shared" si="712"/>
        <v>0</v>
      </c>
      <c r="AU227" s="131">
        <f t="shared" si="712"/>
        <v>0</v>
      </c>
      <c r="AV227" s="131">
        <f t="shared" si="712"/>
        <v>0</v>
      </c>
      <c r="AW227" s="131">
        <f t="shared" si="712"/>
        <v>0</v>
      </c>
      <c r="AY227" s="71"/>
      <c r="AZ227" s="71"/>
      <c r="BA227" s="71"/>
      <c r="BB227" s="71">
        <f>BA227-I227</f>
        <v>0</v>
      </c>
    </row>
    <row r="228" spans="1:347" x14ac:dyDescent="0.25">
      <c r="A228" s="126"/>
      <c r="B228" s="87" t="s">
        <v>260</v>
      </c>
      <c r="C228" s="87"/>
      <c r="D228" s="87"/>
      <c r="E228" s="483"/>
      <c r="F228" s="87"/>
      <c r="G228" s="91"/>
      <c r="H228" s="459"/>
      <c r="I228" s="460"/>
      <c r="J228" s="460"/>
      <c r="K228" s="460"/>
      <c r="L228" s="460"/>
      <c r="M228" s="460"/>
      <c r="N228" s="460"/>
      <c r="O228" s="460"/>
      <c r="P228" s="460"/>
      <c r="Q228" s="460"/>
      <c r="R228" s="460"/>
      <c r="S228" s="460"/>
      <c r="T228" s="460"/>
      <c r="U228" s="460"/>
      <c r="V228" s="460"/>
      <c r="W228" s="460"/>
      <c r="X228" s="460"/>
      <c r="Y228" s="460"/>
      <c r="Z228" s="460"/>
      <c r="AA228" s="460"/>
      <c r="AB228" s="460"/>
      <c r="AC228" s="460"/>
      <c r="AD228" s="460"/>
      <c r="AE228" s="460"/>
      <c r="AF228" s="460"/>
      <c r="AG228" s="460"/>
      <c r="AH228" s="460"/>
      <c r="AI228" s="460"/>
      <c r="AJ228" s="460"/>
      <c r="AK228" s="460"/>
      <c r="AL228" s="460"/>
      <c r="AM228" s="460"/>
      <c r="AN228" s="460"/>
      <c r="AO228" s="460"/>
      <c r="AP228" s="460"/>
      <c r="AQ228" s="460"/>
      <c r="AR228" s="460"/>
      <c r="AS228" s="460"/>
      <c r="AT228" s="460"/>
      <c r="AU228" s="460"/>
      <c r="AV228" s="460"/>
      <c r="AW228" s="460"/>
      <c r="AX228" s="70"/>
      <c r="AY228" s="70"/>
      <c r="AZ228" s="70"/>
      <c r="BA228" s="71"/>
      <c r="BB228" s="71"/>
      <c r="BC228" s="70"/>
      <c r="BD228" s="70"/>
      <c r="BE228" s="70"/>
      <c r="BF228" s="70"/>
      <c r="BG228" s="70"/>
      <c r="BH228" s="70"/>
      <c r="BI228" s="70"/>
      <c r="BJ228" s="70"/>
      <c r="BK228" s="70"/>
      <c r="BL228" s="70"/>
      <c r="BM228" s="70"/>
      <c r="BN228" s="70"/>
      <c r="BO228" s="70"/>
      <c r="BP228" s="70"/>
      <c r="BQ228" s="70"/>
      <c r="BR228" s="70"/>
      <c r="BS228" s="70"/>
      <c r="BT228" s="70"/>
      <c r="BU228" s="70"/>
      <c r="BV228" s="70"/>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c r="CV228" s="70"/>
      <c r="CW228" s="70"/>
      <c r="CX228" s="70"/>
      <c r="CY228" s="70"/>
      <c r="CZ228" s="70"/>
      <c r="DA228" s="70"/>
      <c r="DB228" s="70"/>
      <c r="DC228" s="70"/>
      <c r="DD228" s="70"/>
      <c r="DE228" s="70"/>
      <c r="DF228" s="70"/>
      <c r="DG228" s="70"/>
      <c r="DH228" s="70"/>
      <c r="DI228" s="70"/>
      <c r="DJ228" s="70"/>
      <c r="DK228" s="70"/>
      <c r="DL228" s="70"/>
      <c r="DM228" s="70"/>
      <c r="DN228" s="70"/>
      <c r="DO228" s="70"/>
      <c r="DP228" s="70"/>
      <c r="DQ228" s="70"/>
      <c r="DR228" s="70"/>
      <c r="DS228" s="70"/>
      <c r="DT228" s="70"/>
      <c r="DU228" s="70"/>
      <c r="DV228" s="70"/>
      <c r="DW228" s="70"/>
      <c r="DX228" s="70"/>
      <c r="DY228" s="70"/>
      <c r="DZ228" s="70"/>
      <c r="EA228" s="70"/>
      <c r="EB228" s="70"/>
      <c r="EC228" s="70"/>
      <c r="ED228" s="70"/>
      <c r="EE228" s="70"/>
      <c r="EF228" s="70"/>
      <c r="EG228" s="70"/>
      <c r="EH228" s="70"/>
      <c r="EI228" s="70"/>
      <c r="EJ228" s="70"/>
      <c r="EK228" s="70"/>
      <c r="EL228" s="70"/>
      <c r="EM228" s="70"/>
      <c r="EN228" s="70"/>
      <c r="EO228" s="70"/>
      <c r="EP228" s="70"/>
      <c r="EQ228" s="70"/>
      <c r="ER228" s="70"/>
      <c r="ES228" s="70"/>
      <c r="ET228" s="70"/>
      <c r="EU228" s="70"/>
      <c r="EV228" s="70"/>
      <c r="EW228" s="70"/>
      <c r="EX228" s="70"/>
      <c r="EY228" s="70"/>
      <c r="EZ228" s="70"/>
      <c r="FA228" s="70"/>
      <c r="FB228" s="70"/>
      <c r="FC228" s="70"/>
      <c r="FD228" s="70"/>
      <c r="FE228" s="70"/>
      <c r="FF228" s="70"/>
      <c r="FG228" s="70"/>
      <c r="FH228" s="70"/>
      <c r="FI228" s="70"/>
      <c r="FJ228" s="70"/>
      <c r="FK228" s="70"/>
      <c r="FL228" s="70"/>
      <c r="FM228" s="70"/>
      <c r="FN228" s="70"/>
      <c r="FO228" s="70"/>
      <c r="FP228" s="70"/>
      <c r="FQ228" s="70"/>
      <c r="FR228" s="70"/>
      <c r="FS228" s="70"/>
      <c r="FT228" s="70"/>
      <c r="FU228" s="70"/>
      <c r="FV228" s="70"/>
      <c r="FW228" s="70"/>
      <c r="FX228" s="70"/>
      <c r="FY228" s="70"/>
      <c r="FZ228" s="70"/>
      <c r="GA228" s="70"/>
      <c r="GB228" s="70"/>
      <c r="GC228" s="70"/>
      <c r="GD228" s="70"/>
      <c r="GE228" s="70"/>
      <c r="GF228" s="70"/>
      <c r="GG228" s="70"/>
      <c r="GH228" s="70"/>
      <c r="GI228" s="70"/>
      <c r="GJ228" s="70"/>
      <c r="GK228" s="70"/>
      <c r="GL228" s="70"/>
      <c r="GM228" s="70"/>
      <c r="GN228" s="70"/>
      <c r="GO228" s="70"/>
      <c r="GP228" s="70"/>
      <c r="GQ228" s="70"/>
      <c r="GR228" s="70"/>
      <c r="GS228" s="70"/>
      <c r="GT228" s="70"/>
      <c r="GU228" s="70"/>
      <c r="GV228" s="70"/>
      <c r="GW228" s="70"/>
      <c r="GX228" s="70"/>
      <c r="GY228" s="70"/>
      <c r="GZ228" s="70"/>
      <c r="HA228" s="70"/>
      <c r="HB228" s="70"/>
      <c r="HC228" s="70"/>
      <c r="HD228" s="70"/>
      <c r="HE228" s="70"/>
      <c r="HF228" s="70"/>
      <c r="HG228" s="70"/>
      <c r="HH228" s="70"/>
      <c r="HI228" s="70"/>
      <c r="HJ228" s="70"/>
      <c r="HK228" s="70"/>
      <c r="HL228" s="70"/>
      <c r="HM228" s="70"/>
      <c r="HN228" s="70"/>
      <c r="HO228" s="70"/>
      <c r="HP228" s="70"/>
      <c r="HQ228" s="70"/>
      <c r="HR228" s="70"/>
      <c r="HS228" s="70"/>
      <c r="HT228" s="70"/>
      <c r="HU228" s="70"/>
      <c r="HV228" s="70"/>
      <c r="HW228" s="70"/>
      <c r="HX228" s="70"/>
      <c r="HY228" s="70"/>
      <c r="HZ228" s="70"/>
      <c r="IA228" s="70"/>
      <c r="IB228" s="70"/>
      <c r="IC228" s="70"/>
      <c r="ID228" s="70"/>
      <c r="IE228" s="70"/>
      <c r="IF228" s="70"/>
      <c r="IG228" s="70"/>
      <c r="IH228" s="70"/>
      <c r="II228" s="70"/>
      <c r="IJ228" s="70"/>
      <c r="IK228" s="70"/>
      <c r="IL228" s="70"/>
      <c r="IM228" s="70"/>
      <c r="IN228" s="70"/>
      <c r="IO228" s="70"/>
      <c r="IP228" s="70"/>
      <c r="IQ228" s="70"/>
      <c r="IR228" s="70"/>
      <c r="IS228" s="70"/>
      <c r="IT228" s="70"/>
      <c r="IU228" s="70"/>
      <c r="IV228" s="70"/>
      <c r="IW228" s="70"/>
      <c r="IX228" s="70"/>
      <c r="IY228" s="70"/>
      <c r="IZ228" s="70"/>
      <c r="JA228" s="70"/>
      <c r="JB228" s="70"/>
      <c r="JC228" s="70"/>
      <c r="JD228" s="70"/>
      <c r="JE228" s="70"/>
      <c r="JF228" s="70"/>
      <c r="JG228" s="70"/>
      <c r="JH228" s="70"/>
      <c r="JI228" s="70"/>
      <c r="JJ228" s="70"/>
      <c r="JK228" s="70"/>
      <c r="JL228" s="70"/>
      <c r="JM228" s="70"/>
      <c r="JN228" s="70"/>
      <c r="JO228" s="70"/>
      <c r="JP228" s="70"/>
      <c r="JQ228" s="70"/>
      <c r="JR228" s="70"/>
      <c r="JS228" s="70"/>
      <c r="JT228" s="70"/>
      <c r="JU228" s="70"/>
      <c r="JV228" s="70"/>
      <c r="JW228" s="70"/>
      <c r="JX228" s="70"/>
      <c r="JY228" s="70"/>
      <c r="JZ228" s="70"/>
      <c r="KA228" s="70"/>
      <c r="KB228" s="70"/>
      <c r="KC228" s="70"/>
      <c r="KD228" s="70"/>
      <c r="KE228" s="70"/>
      <c r="KF228" s="70"/>
      <c r="KG228" s="70"/>
      <c r="KH228" s="70"/>
      <c r="KI228" s="70"/>
      <c r="KJ228" s="70"/>
      <c r="KK228" s="70"/>
      <c r="KL228" s="70"/>
      <c r="KM228" s="70"/>
      <c r="KN228" s="70"/>
      <c r="KO228" s="70"/>
      <c r="KP228" s="70"/>
      <c r="KQ228" s="70"/>
      <c r="KR228" s="70"/>
      <c r="KS228" s="70"/>
      <c r="KT228" s="70"/>
      <c r="KU228" s="70"/>
      <c r="KV228" s="70"/>
      <c r="KW228" s="70"/>
      <c r="KX228" s="70"/>
      <c r="KY228" s="70"/>
      <c r="KZ228" s="70"/>
      <c r="LA228" s="70"/>
      <c r="LB228" s="70"/>
      <c r="LC228" s="70"/>
      <c r="LD228" s="70"/>
      <c r="LE228" s="70"/>
      <c r="LF228" s="70"/>
      <c r="LG228" s="70"/>
      <c r="LH228" s="70"/>
      <c r="LI228" s="70"/>
      <c r="LJ228" s="70"/>
      <c r="LK228" s="70"/>
      <c r="LL228" s="70"/>
      <c r="LM228" s="70"/>
      <c r="LN228" s="70"/>
      <c r="LO228" s="70"/>
      <c r="LP228" s="70"/>
      <c r="LQ228" s="70"/>
      <c r="LR228" s="70"/>
      <c r="LS228" s="70"/>
      <c r="LT228" s="70"/>
      <c r="LU228" s="70"/>
      <c r="LV228" s="70"/>
      <c r="LW228" s="70"/>
      <c r="LX228" s="70"/>
      <c r="LY228" s="70"/>
      <c r="LZ228" s="70"/>
      <c r="MA228" s="70"/>
      <c r="MB228" s="70"/>
      <c r="MC228" s="70"/>
      <c r="MD228" s="70"/>
      <c r="ME228" s="70"/>
      <c r="MF228" s="70"/>
      <c r="MG228" s="70"/>
      <c r="MH228" s="70"/>
      <c r="MI228" s="70"/>
    </row>
    <row r="229" spans="1:347" s="70" customFormat="1" ht="11.25" customHeight="1" x14ac:dyDescent="0.2">
      <c r="A229" s="126"/>
      <c r="B229" s="461" t="s">
        <v>261</v>
      </c>
      <c r="C229" s="461"/>
      <c r="D229" s="461"/>
      <c r="E229" s="484"/>
      <c r="F229" s="461"/>
      <c r="G229" s="462"/>
      <c r="H229" s="463">
        <f t="shared" ref="H229:AW229" si="713">SUMIF(H225:H228, "&gt;0",$E225:$E228)</f>
        <v>0</v>
      </c>
      <c r="I229" s="464">
        <f t="shared" si="713"/>
        <v>0</v>
      </c>
      <c r="J229" s="464">
        <f t="shared" si="713"/>
        <v>0</v>
      </c>
      <c r="K229" s="464">
        <f t="shared" si="713"/>
        <v>0</v>
      </c>
      <c r="L229" s="464">
        <f t="shared" si="713"/>
        <v>0</v>
      </c>
      <c r="M229" s="464">
        <f t="shared" si="713"/>
        <v>0</v>
      </c>
      <c r="N229" s="464">
        <f t="shared" si="713"/>
        <v>0</v>
      </c>
      <c r="O229" s="464">
        <f t="shared" si="713"/>
        <v>0</v>
      </c>
      <c r="P229" s="464">
        <f t="shared" si="713"/>
        <v>0</v>
      </c>
      <c r="Q229" s="464">
        <f t="shared" si="713"/>
        <v>0</v>
      </c>
      <c r="R229" s="464">
        <f t="shared" si="713"/>
        <v>0</v>
      </c>
      <c r="S229" s="464">
        <f t="shared" si="713"/>
        <v>0</v>
      </c>
      <c r="T229" s="464">
        <f t="shared" si="713"/>
        <v>0</v>
      </c>
      <c r="U229" s="464">
        <f t="shared" si="713"/>
        <v>0</v>
      </c>
      <c r="V229" s="464">
        <f t="shared" si="713"/>
        <v>0</v>
      </c>
      <c r="W229" s="464">
        <f t="shared" si="713"/>
        <v>0</v>
      </c>
      <c r="X229" s="464">
        <f t="shared" si="713"/>
        <v>0</v>
      </c>
      <c r="Y229" s="464">
        <f t="shared" si="713"/>
        <v>0</v>
      </c>
      <c r="Z229" s="464">
        <f t="shared" si="713"/>
        <v>0</v>
      </c>
      <c r="AA229" s="464">
        <f t="shared" si="713"/>
        <v>0</v>
      </c>
      <c r="AB229" s="464">
        <f t="shared" si="713"/>
        <v>0</v>
      </c>
      <c r="AC229" s="464">
        <f t="shared" si="713"/>
        <v>0</v>
      </c>
      <c r="AD229" s="464">
        <f t="shared" si="713"/>
        <v>0</v>
      </c>
      <c r="AE229" s="464">
        <f t="shared" si="713"/>
        <v>0</v>
      </c>
      <c r="AF229" s="464">
        <f t="shared" si="713"/>
        <v>0</v>
      </c>
      <c r="AG229" s="464">
        <f t="shared" si="713"/>
        <v>0</v>
      </c>
      <c r="AH229" s="464">
        <f t="shared" si="713"/>
        <v>0</v>
      </c>
      <c r="AI229" s="464">
        <f t="shared" si="713"/>
        <v>0</v>
      </c>
      <c r="AJ229" s="464">
        <f t="shared" si="713"/>
        <v>0</v>
      </c>
      <c r="AK229" s="464">
        <f t="shared" si="713"/>
        <v>0</v>
      </c>
      <c r="AL229" s="464">
        <f t="shared" si="713"/>
        <v>0</v>
      </c>
      <c r="AM229" s="464">
        <f t="shared" si="713"/>
        <v>0</v>
      </c>
      <c r="AN229" s="464">
        <f t="shared" si="713"/>
        <v>0</v>
      </c>
      <c r="AO229" s="464">
        <f t="shared" si="713"/>
        <v>0</v>
      </c>
      <c r="AP229" s="464">
        <f t="shared" si="713"/>
        <v>0</v>
      </c>
      <c r="AQ229" s="464">
        <f t="shared" si="713"/>
        <v>0</v>
      </c>
      <c r="AR229" s="464">
        <f t="shared" si="713"/>
        <v>0</v>
      </c>
      <c r="AS229" s="464">
        <f t="shared" si="713"/>
        <v>0</v>
      </c>
      <c r="AT229" s="464">
        <f t="shared" si="713"/>
        <v>0</v>
      </c>
      <c r="AU229" s="464">
        <f t="shared" si="713"/>
        <v>0</v>
      </c>
      <c r="AV229" s="464">
        <f t="shared" si="713"/>
        <v>0</v>
      </c>
      <c r="AW229" s="464">
        <f t="shared" si="713"/>
        <v>0</v>
      </c>
      <c r="BD229" s="78"/>
      <c r="BE229" s="78"/>
    </row>
    <row r="230" spans="1:347" s="70" customFormat="1" ht="11.25" customHeight="1" x14ac:dyDescent="0.2">
      <c r="A230" s="126"/>
      <c r="B230" s="87" t="s">
        <v>262</v>
      </c>
      <c r="C230" s="87"/>
      <c r="D230" s="87"/>
      <c r="E230" s="483"/>
      <c r="F230" s="87"/>
      <c r="G230" s="91"/>
      <c r="H230" s="465" t="str">
        <f t="shared" ref="H230:AW230" si="714">IF(H229=0, "N/A", H$6/H229)</f>
        <v>N/A</v>
      </c>
      <c r="I230" s="370" t="str">
        <f t="shared" si="714"/>
        <v>N/A</v>
      </c>
      <c r="J230" s="370" t="str">
        <f t="shared" si="714"/>
        <v>N/A</v>
      </c>
      <c r="K230" s="370" t="str">
        <f t="shared" si="714"/>
        <v>N/A</v>
      </c>
      <c r="L230" s="370" t="str">
        <f t="shared" si="714"/>
        <v>N/A</v>
      </c>
      <c r="M230" s="370" t="str">
        <f t="shared" si="714"/>
        <v>N/A</v>
      </c>
      <c r="N230" s="370" t="str">
        <f t="shared" si="714"/>
        <v>N/A</v>
      </c>
      <c r="O230" s="370" t="str">
        <f t="shared" si="714"/>
        <v>N/A</v>
      </c>
      <c r="P230" s="370" t="str">
        <f t="shared" si="714"/>
        <v>N/A</v>
      </c>
      <c r="Q230" s="370" t="str">
        <f t="shared" si="714"/>
        <v>N/A</v>
      </c>
      <c r="R230" s="370" t="str">
        <f t="shared" si="714"/>
        <v>N/A</v>
      </c>
      <c r="S230" s="370" t="str">
        <f t="shared" si="714"/>
        <v>N/A</v>
      </c>
      <c r="T230" s="370" t="str">
        <f t="shared" si="714"/>
        <v>N/A</v>
      </c>
      <c r="U230" s="370" t="str">
        <f t="shared" si="714"/>
        <v>N/A</v>
      </c>
      <c r="V230" s="370" t="str">
        <f t="shared" si="714"/>
        <v>N/A</v>
      </c>
      <c r="W230" s="370" t="str">
        <f t="shared" si="714"/>
        <v>N/A</v>
      </c>
      <c r="X230" s="370" t="str">
        <f t="shared" si="714"/>
        <v>N/A</v>
      </c>
      <c r="Y230" s="370" t="str">
        <f t="shared" si="714"/>
        <v>N/A</v>
      </c>
      <c r="Z230" s="370" t="str">
        <f t="shared" si="714"/>
        <v>N/A</v>
      </c>
      <c r="AA230" s="370" t="str">
        <f t="shared" si="714"/>
        <v>N/A</v>
      </c>
      <c r="AB230" s="370" t="str">
        <f t="shared" si="714"/>
        <v>N/A</v>
      </c>
      <c r="AC230" s="370" t="str">
        <f t="shared" si="714"/>
        <v>N/A</v>
      </c>
      <c r="AD230" s="370" t="str">
        <f t="shared" si="714"/>
        <v>N/A</v>
      </c>
      <c r="AE230" s="370" t="str">
        <f t="shared" si="714"/>
        <v>N/A</v>
      </c>
      <c r="AF230" s="370" t="str">
        <f t="shared" si="714"/>
        <v>N/A</v>
      </c>
      <c r="AG230" s="370" t="str">
        <f t="shared" si="714"/>
        <v>N/A</v>
      </c>
      <c r="AH230" s="370" t="str">
        <f t="shared" si="714"/>
        <v>N/A</v>
      </c>
      <c r="AI230" s="370" t="str">
        <f t="shared" si="714"/>
        <v>N/A</v>
      </c>
      <c r="AJ230" s="370" t="str">
        <f t="shared" si="714"/>
        <v>N/A</v>
      </c>
      <c r="AK230" s="370" t="str">
        <f t="shared" si="714"/>
        <v>N/A</v>
      </c>
      <c r="AL230" s="370" t="str">
        <f t="shared" si="714"/>
        <v>N/A</v>
      </c>
      <c r="AM230" s="370" t="str">
        <f t="shared" si="714"/>
        <v>N/A</v>
      </c>
      <c r="AN230" s="370" t="str">
        <f t="shared" si="714"/>
        <v>N/A</v>
      </c>
      <c r="AO230" s="370" t="str">
        <f t="shared" si="714"/>
        <v>N/A</v>
      </c>
      <c r="AP230" s="370" t="str">
        <f t="shared" si="714"/>
        <v>N/A</v>
      </c>
      <c r="AQ230" s="370" t="str">
        <f t="shared" si="714"/>
        <v>N/A</v>
      </c>
      <c r="AR230" s="370" t="str">
        <f t="shared" si="714"/>
        <v>N/A</v>
      </c>
      <c r="AS230" s="370" t="str">
        <f t="shared" si="714"/>
        <v>N/A</v>
      </c>
      <c r="AT230" s="370" t="str">
        <f t="shared" si="714"/>
        <v>N/A</v>
      </c>
      <c r="AU230" s="370" t="str">
        <f t="shared" si="714"/>
        <v>N/A</v>
      </c>
      <c r="AV230" s="370" t="str">
        <f t="shared" si="714"/>
        <v>N/A</v>
      </c>
      <c r="AW230" s="370" t="str">
        <f t="shared" si="714"/>
        <v>N/A</v>
      </c>
    </row>
    <row r="231" spans="1:347" s="70" customFormat="1" ht="11.25" customHeight="1" x14ac:dyDescent="0.2">
      <c r="A231" s="126"/>
      <c r="E231" s="485"/>
      <c r="G231" s="86"/>
      <c r="H231" s="128"/>
      <c r="I231" s="129"/>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row>
    <row r="232" spans="1:347" s="70" customFormat="1" ht="11.25" customHeight="1" x14ac:dyDescent="0.2">
      <c r="A232" s="127"/>
      <c r="B232" s="68" t="s">
        <v>240</v>
      </c>
      <c r="C232" s="452"/>
      <c r="D232" s="452"/>
      <c r="E232" s="486"/>
      <c r="F232" s="452"/>
      <c r="G232" s="453"/>
      <c r="H232" s="454"/>
      <c r="I232" s="455"/>
      <c r="J232" s="455"/>
      <c r="K232" s="455"/>
      <c r="L232" s="455"/>
      <c r="M232" s="455"/>
      <c r="N232" s="455"/>
      <c r="O232" s="455"/>
      <c r="P232" s="455"/>
      <c r="Q232" s="455"/>
      <c r="R232" s="455"/>
      <c r="S232" s="455"/>
      <c r="T232" s="455"/>
      <c r="U232" s="455"/>
      <c r="V232" s="455"/>
      <c r="W232" s="455"/>
      <c r="X232" s="455"/>
      <c r="Y232" s="455"/>
      <c r="Z232" s="455"/>
      <c r="AA232" s="455"/>
      <c r="AB232" s="455"/>
      <c r="AC232" s="455"/>
      <c r="AD232" s="455"/>
      <c r="AE232" s="455"/>
      <c r="AF232" s="455"/>
      <c r="AG232" s="455"/>
      <c r="AH232" s="455"/>
      <c r="AI232" s="455"/>
      <c r="AJ232" s="455"/>
      <c r="AK232" s="455"/>
      <c r="AL232" s="455"/>
      <c r="AM232" s="455"/>
      <c r="AN232" s="455"/>
      <c r="AO232" s="455"/>
      <c r="AP232" s="455"/>
      <c r="AQ232" s="455"/>
      <c r="AR232" s="455"/>
      <c r="AS232" s="455"/>
      <c r="AT232" s="455"/>
      <c r="AU232" s="455"/>
      <c r="AV232" s="455"/>
      <c r="AW232" s="455"/>
      <c r="AY232" s="455"/>
      <c r="AZ232" s="455"/>
      <c r="BA232" s="455"/>
      <c r="BB232" s="455"/>
    </row>
    <row r="233" spans="1:347" s="70" customFormat="1" ht="11.25" customHeight="1" x14ac:dyDescent="0.2">
      <c r="A233" s="127"/>
      <c r="B233" s="456" t="str">
        <f>"&gt; "&amp;VLOOKUP(B232,ActMap,8, FALSE)</f>
        <v>&gt; 700 Salaries</v>
      </c>
      <c r="C233" s="457"/>
      <c r="D233" s="457"/>
      <c r="E233" s="487"/>
      <c r="F233" s="457"/>
      <c r="G233" s="457"/>
      <c r="H233" s="122"/>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Y233" s="458"/>
      <c r="AZ233" s="458"/>
      <c r="BA233" s="458"/>
      <c r="BB233" s="458"/>
    </row>
    <row r="234" spans="1:347" x14ac:dyDescent="0.25">
      <c r="A234" s="126"/>
      <c r="B234" s="70" t="s">
        <v>240</v>
      </c>
      <c r="C234" s="70" t="s">
        <v>625</v>
      </c>
      <c r="D234" s="70" t="s">
        <v>626</v>
      </c>
      <c r="E234" s="482">
        <v>1</v>
      </c>
      <c r="F234" s="70"/>
      <c r="G234" s="86" t="s">
        <v>429</v>
      </c>
      <c r="H234" s="123">
        <v>34278.400000000001</v>
      </c>
      <c r="I234" s="124">
        <v>35135.360000000001</v>
      </c>
      <c r="J234" s="131">
        <f t="shared" ref="J234:AW234" si="715">I234*INDEX(SalInfl,J$1)</f>
        <v>35838.067199999998</v>
      </c>
      <c r="K234" s="131">
        <f t="shared" si="715"/>
        <v>36554.828543999996</v>
      </c>
      <c r="L234" s="131">
        <f t="shared" si="715"/>
        <v>37285.925114879996</v>
      </c>
      <c r="M234" s="131">
        <f t="shared" si="715"/>
        <v>38031.643617177593</v>
      </c>
      <c r="N234" s="131">
        <f t="shared" si="715"/>
        <v>38792.276489521144</v>
      </c>
      <c r="O234" s="131">
        <f t="shared" si="715"/>
        <v>39568.122019311566</v>
      </c>
      <c r="P234" s="131">
        <f t="shared" si="715"/>
        <v>40359.4844596978</v>
      </c>
      <c r="Q234" s="131">
        <f t="shared" si="715"/>
        <v>41166.674148891754</v>
      </c>
      <c r="R234" s="131">
        <f t="shared" si="715"/>
        <v>41990.007631869586</v>
      </c>
      <c r="S234" s="131">
        <f t="shared" si="715"/>
        <v>42829.807784506978</v>
      </c>
      <c r="T234" s="131">
        <f t="shared" si="715"/>
        <v>43686.403940197117</v>
      </c>
      <c r="U234" s="131">
        <f t="shared" si="715"/>
        <v>44560.132019001059</v>
      </c>
      <c r="V234" s="131">
        <f t="shared" si="715"/>
        <v>45451.334659381078</v>
      </c>
      <c r="W234" s="131">
        <f t="shared" si="715"/>
        <v>46360.361352568703</v>
      </c>
      <c r="X234" s="131">
        <f t="shared" si="715"/>
        <v>47287.568579620078</v>
      </c>
      <c r="Y234" s="131">
        <f t="shared" si="715"/>
        <v>48233.319951212477</v>
      </c>
      <c r="Z234" s="131">
        <f t="shared" si="715"/>
        <v>49197.98635023673</v>
      </c>
      <c r="AA234" s="131">
        <f t="shared" si="715"/>
        <v>50181.946077241468</v>
      </c>
      <c r="AB234" s="131">
        <f t="shared" si="715"/>
        <v>51185.584998786297</v>
      </c>
      <c r="AC234" s="131">
        <f t="shared" si="715"/>
        <v>52209.296698762024</v>
      </c>
      <c r="AD234" s="131">
        <f t="shared" si="715"/>
        <v>53253.482632737265</v>
      </c>
      <c r="AE234" s="131">
        <f t="shared" si="715"/>
        <v>54318.552285392012</v>
      </c>
      <c r="AF234" s="131">
        <f t="shared" si="715"/>
        <v>55404.923331099853</v>
      </c>
      <c r="AG234" s="131">
        <f t="shared" si="715"/>
        <v>56513.021797721849</v>
      </c>
      <c r="AH234" s="131">
        <f t="shared" si="715"/>
        <v>57643.282233676284</v>
      </c>
      <c r="AI234" s="131">
        <f t="shared" si="715"/>
        <v>58796.14787834981</v>
      </c>
      <c r="AJ234" s="131">
        <f t="shared" si="715"/>
        <v>59972.070835916806</v>
      </c>
      <c r="AK234" s="131">
        <f t="shared" si="715"/>
        <v>61171.512252635141</v>
      </c>
      <c r="AL234" s="131">
        <f t="shared" si="715"/>
        <v>62394.942497687844</v>
      </c>
      <c r="AM234" s="131">
        <f t="shared" si="715"/>
        <v>63642.841347641603</v>
      </c>
      <c r="AN234" s="131">
        <f t="shared" si="715"/>
        <v>64915.698174594436</v>
      </c>
      <c r="AO234" s="131">
        <f t="shared" si="715"/>
        <v>66214.012138086327</v>
      </c>
      <c r="AP234" s="131">
        <f t="shared" si="715"/>
        <v>67538.292380848055</v>
      </c>
      <c r="AQ234" s="131">
        <f t="shared" si="715"/>
        <v>68889.058228465015</v>
      </c>
      <c r="AR234" s="131">
        <f t="shared" si="715"/>
        <v>70266.839393034315</v>
      </c>
      <c r="AS234" s="131">
        <f t="shared" si="715"/>
        <v>71672.176180894996</v>
      </c>
      <c r="AT234" s="131">
        <f t="shared" si="715"/>
        <v>73105.619704512894</v>
      </c>
      <c r="AU234" s="131">
        <f t="shared" si="715"/>
        <v>74567.732098603155</v>
      </c>
      <c r="AV234" s="131">
        <f t="shared" si="715"/>
        <v>76059.086740575221</v>
      </c>
      <c r="AW234" s="131">
        <f t="shared" si="715"/>
        <v>77580.268475386722</v>
      </c>
      <c r="AX234" s="70"/>
      <c r="AY234" s="71"/>
      <c r="AZ234" s="71"/>
      <c r="BA234" s="71"/>
      <c r="BB234" s="71">
        <f>BA234-I234</f>
        <v>-35135.360000000001</v>
      </c>
      <c r="BC234" s="70"/>
      <c r="BD234" s="70"/>
      <c r="BE234" s="70"/>
      <c r="BF234" s="70"/>
      <c r="BG234" s="70"/>
      <c r="BH234" s="70"/>
      <c r="BI234" s="70"/>
      <c r="BJ234" s="70"/>
      <c r="BK234" s="70"/>
      <c r="BL234" s="70"/>
      <c r="BM234" s="70"/>
      <c r="BN234" s="70"/>
      <c r="BO234" s="70"/>
      <c r="BP234" s="70"/>
      <c r="BQ234" s="70"/>
      <c r="BR234" s="70"/>
      <c r="BS234" s="70"/>
      <c r="BT234" s="70"/>
      <c r="BU234" s="70"/>
      <c r="BV234" s="70"/>
      <c r="BW234" s="70"/>
      <c r="BX234" s="70"/>
      <c r="BY234" s="70"/>
      <c r="BZ234" s="70"/>
      <c r="CA234" s="70"/>
      <c r="CB234" s="70"/>
      <c r="CC234" s="70"/>
      <c r="CD234" s="70"/>
      <c r="CE234" s="70"/>
      <c r="CF234" s="70"/>
      <c r="CG234" s="70"/>
      <c r="CH234" s="70"/>
      <c r="CI234" s="70"/>
      <c r="CJ234" s="70"/>
      <c r="CK234" s="70"/>
      <c r="CL234" s="70"/>
      <c r="CM234" s="70"/>
      <c r="CN234" s="70"/>
      <c r="CO234" s="70"/>
      <c r="CP234" s="70"/>
      <c r="CQ234" s="70"/>
      <c r="CR234" s="70"/>
      <c r="CS234" s="70"/>
      <c r="CT234" s="70"/>
      <c r="CU234" s="70"/>
      <c r="CV234" s="70"/>
      <c r="CW234" s="70"/>
      <c r="CX234" s="70"/>
      <c r="CY234" s="70"/>
      <c r="CZ234" s="70"/>
      <c r="DA234" s="70"/>
      <c r="DB234" s="70"/>
      <c r="DC234" s="70"/>
      <c r="DD234" s="70"/>
      <c r="DE234" s="70"/>
      <c r="DF234" s="70"/>
      <c r="DG234" s="70"/>
      <c r="DH234" s="70"/>
      <c r="DI234" s="70"/>
      <c r="DJ234" s="70"/>
      <c r="DK234" s="70"/>
      <c r="DL234" s="70"/>
      <c r="DM234" s="70"/>
      <c r="DN234" s="70"/>
      <c r="DO234" s="70"/>
      <c r="DP234" s="70"/>
      <c r="DQ234" s="70"/>
      <c r="DR234" s="70"/>
      <c r="DS234" s="70"/>
      <c r="DT234" s="70"/>
      <c r="DU234" s="70"/>
      <c r="DV234" s="70"/>
      <c r="DW234" s="70"/>
      <c r="DX234" s="70"/>
      <c r="DY234" s="70"/>
      <c r="DZ234" s="70"/>
      <c r="EA234" s="70"/>
      <c r="EB234" s="70"/>
      <c r="EC234" s="70"/>
      <c r="ED234" s="70"/>
      <c r="EE234" s="70"/>
      <c r="EF234" s="70"/>
      <c r="EG234" s="70"/>
      <c r="EH234" s="70"/>
      <c r="EI234" s="70"/>
      <c r="EJ234" s="70"/>
      <c r="EK234" s="70"/>
      <c r="EL234" s="70"/>
      <c r="EM234" s="70"/>
      <c r="EN234" s="70"/>
      <c r="EO234" s="70"/>
      <c r="EP234" s="70"/>
      <c r="EQ234" s="70"/>
      <c r="ER234" s="70"/>
      <c r="ES234" s="70"/>
      <c r="ET234" s="70"/>
      <c r="EU234" s="70"/>
      <c r="EV234" s="70"/>
      <c r="EW234" s="70"/>
      <c r="EX234" s="70"/>
      <c r="EY234" s="70"/>
      <c r="EZ234" s="70"/>
      <c r="FA234" s="70"/>
      <c r="FB234" s="70"/>
      <c r="FC234" s="70"/>
      <c r="FD234" s="70"/>
      <c r="FE234" s="70"/>
      <c r="FF234" s="70"/>
      <c r="FG234" s="70"/>
      <c r="FH234" s="70"/>
      <c r="FI234" s="70"/>
      <c r="FJ234" s="70"/>
      <c r="FK234" s="70"/>
      <c r="FL234" s="70"/>
      <c r="FM234" s="70"/>
      <c r="FN234" s="70"/>
      <c r="FO234" s="70"/>
      <c r="FP234" s="70"/>
      <c r="FQ234" s="70"/>
      <c r="FR234" s="70"/>
      <c r="FS234" s="70"/>
      <c r="FT234" s="70"/>
      <c r="FU234" s="70"/>
      <c r="FV234" s="70"/>
      <c r="FW234" s="70"/>
      <c r="FX234" s="70"/>
      <c r="FY234" s="70"/>
      <c r="FZ234" s="70"/>
      <c r="GA234" s="70"/>
      <c r="GB234" s="70"/>
      <c r="GC234" s="70"/>
      <c r="GD234" s="70"/>
      <c r="GE234" s="70"/>
      <c r="GF234" s="70"/>
      <c r="GG234" s="70"/>
      <c r="GH234" s="70"/>
      <c r="GI234" s="70"/>
      <c r="GJ234" s="70"/>
      <c r="GK234" s="70"/>
      <c r="GL234" s="70"/>
      <c r="GM234" s="70"/>
      <c r="GN234" s="70"/>
      <c r="GO234" s="70"/>
      <c r="GP234" s="70"/>
      <c r="GQ234" s="70"/>
      <c r="GR234" s="70"/>
      <c r="GS234" s="70"/>
      <c r="GT234" s="70"/>
      <c r="GU234" s="70"/>
      <c r="GV234" s="70"/>
      <c r="GW234" s="70"/>
      <c r="GX234" s="70"/>
      <c r="GY234" s="70"/>
      <c r="GZ234" s="70"/>
      <c r="HA234" s="70"/>
      <c r="HB234" s="70"/>
      <c r="HC234" s="70"/>
      <c r="HD234" s="70"/>
      <c r="HE234" s="70"/>
      <c r="HF234" s="70"/>
      <c r="HG234" s="70"/>
      <c r="HH234" s="70"/>
      <c r="HI234" s="70"/>
      <c r="HJ234" s="70"/>
      <c r="HK234" s="70"/>
      <c r="HL234" s="70"/>
      <c r="HM234" s="70"/>
      <c r="HN234" s="70"/>
      <c r="HO234" s="70"/>
      <c r="HP234" s="70"/>
      <c r="HQ234" s="70"/>
      <c r="HR234" s="70"/>
      <c r="HS234" s="70"/>
      <c r="HT234" s="70"/>
      <c r="HU234" s="70"/>
      <c r="HV234" s="70"/>
      <c r="HW234" s="70"/>
      <c r="HX234" s="70"/>
      <c r="HY234" s="70"/>
      <c r="HZ234" s="70"/>
      <c r="IA234" s="70"/>
      <c r="IB234" s="70"/>
      <c r="IC234" s="70"/>
      <c r="ID234" s="70"/>
      <c r="IE234" s="70"/>
      <c r="IF234" s="70"/>
      <c r="IG234" s="70"/>
      <c r="IH234" s="70"/>
      <c r="II234" s="70"/>
      <c r="IJ234" s="70"/>
      <c r="IK234" s="70"/>
      <c r="IL234" s="70"/>
      <c r="IM234" s="70"/>
      <c r="IN234" s="70"/>
      <c r="IO234" s="70"/>
      <c r="IP234" s="70"/>
      <c r="IQ234" s="70"/>
      <c r="IR234" s="70"/>
      <c r="IS234" s="70"/>
      <c r="IT234" s="70"/>
      <c r="IU234" s="70"/>
      <c r="IV234" s="70"/>
      <c r="IW234" s="70"/>
      <c r="IX234" s="70"/>
      <c r="IY234" s="70"/>
      <c r="IZ234" s="70"/>
      <c r="JA234" s="70"/>
      <c r="JB234" s="70"/>
      <c r="JC234" s="70"/>
      <c r="JD234" s="70"/>
      <c r="JE234" s="70"/>
      <c r="JF234" s="70"/>
      <c r="JG234" s="70"/>
      <c r="JH234" s="70"/>
      <c r="JI234" s="70"/>
      <c r="JJ234" s="70"/>
      <c r="JK234" s="70"/>
      <c r="JL234" s="70"/>
      <c r="JM234" s="70"/>
      <c r="JN234" s="70"/>
      <c r="JO234" s="70"/>
      <c r="JP234" s="70"/>
      <c r="JQ234" s="70"/>
      <c r="JR234" s="70"/>
      <c r="JS234" s="70"/>
      <c r="JT234" s="70"/>
      <c r="JU234" s="70"/>
      <c r="JV234" s="70"/>
      <c r="JW234" s="70"/>
      <c r="JX234" s="70"/>
      <c r="JY234" s="70"/>
      <c r="JZ234" s="70"/>
      <c r="KA234" s="70"/>
      <c r="KB234" s="70"/>
      <c r="KC234" s="70"/>
      <c r="KD234" s="70"/>
      <c r="KE234" s="70"/>
      <c r="KF234" s="70"/>
      <c r="KG234" s="70"/>
      <c r="KH234" s="70"/>
      <c r="KI234" s="70"/>
      <c r="KJ234" s="70"/>
      <c r="KK234" s="70"/>
      <c r="KL234" s="70"/>
      <c r="KM234" s="70"/>
      <c r="KN234" s="70"/>
      <c r="KO234" s="70"/>
      <c r="KP234" s="70"/>
      <c r="KQ234" s="70"/>
      <c r="KR234" s="70"/>
      <c r="KS234" s="70"/>
      <c r="KT234" s="70"/>
      <c r="KU234" s="70"/>
      <c r="KV234" s="70"/>
      <c r="KW234" s="70"/>
      <c r="KX234" s="70"/>
      <c r="KY234" s="70"/>
      <c r="KZ234" s="70"/>
      <c r="LA234" s="70"/>
      <c r="LB234" s="70"/>
      <c r="LC234" s="70"/>
      <c r="LD234" s="70"/>
      <c r="LE234" s="70"/>
      <c r="LF234" s="70"/>
      <c r="LG234" s="70"/>
      <c r="LH234" s="70"/>
      <c r="LI234" s="70"/>
      <c r="LJ234" s="70"/>
      <c r="LK234" s="70"/>
      <c r="LL234" s="70"/>
      <c r="LM234" s="70"/>
      <c r="LN234" s="70"/>
      <c r="LO234" s="70"/>
      <c r="LP234" s="70"/>
      <c r="LQ234" s="70"/>
      <c r="LR234" s="70"/>
      <c r="LS234" s="70"/>
      <c r="LT234" s="70"/>
      <c r="LU234" s="70"/>
      <c r="LV234" s="70"/>
      <c r="LW234" s="70"/>
      <c r="LX234" s="70"/>
      <c r="LY234" s="70"/>
      <c r="LZ234" s="70"/>
      <c r="MA234" s="70"/>
      <c r="MB234" s="70"/>
      <c r="MC234" s="70"/>
      <c r="MD234" s="70"/>
      <c r="ME234" s="70"/>
      <c r="MF234" s="70"/>
      <c r="MG234" s="70"/>
      <c r="MH234" s="70"/>
      <c r="MI234" s="70"/>
    </row>
    <row r="235" spans="1:347" x14ac:dyDescent="0.25">
      <c r="A235" s="126"/>
      <c r="B235" s="70" t="s">
        <v>240</v>
      </c>
      <c r="C235" s="70" t="s">
        <v>627</v>
      </c>
      <c r="D235" s="70" t="s">
        <v>628</v>
      </c>
      <c r="E235" s="482">
        <v>1</v>
      </c>
      <c r="F235" s="70"/>
      <c r="G235" s="86" t="s">
        <v>429</v>
      </c>
      <c r="H235" s="123">
        <v>22495.200000000001</v>
      </c>
      <c r="I235" s="124">
        <v>23057.579999999998</v>
      </c>
      <c r="J235" s="131">
        <f t="shared" ref="J235:J237" si="716">I235*INDEX(SalInfl,J$1)</f>
        <v>23518.731599999999</v>
      </c>
      <c r="K235" s="131">
        <f t="shared" ref="K235:K237" si="717">J235*INDEX(SalInfl,K$1)</f>
        <v>23989.106231999998</v>
      </c>
      <c r="L235" s="131">
        <f t="shared" ref="L235:L237" si="718">K235*INDEX(SalInfl,L$1)</f>
        <v>24468.88835664</v>
      </c>
      <c r="M235" s="131">
        <f t="shared" ref="M235:M237" si="719">L235*INDEX(SalInfl,M$1)</f>
        <v>24958.266123772799</v>
      </c>
      <c r="N235" s="131">
        <f t="shared" ref="N235:N237" si="720">M235*INDEX(SalInfl,N$1)</f>
        <v>25457.431446248254</v>
      </c>
      <c r="O235" s="131">
        <f t="shared" ref="O235:O237" si="721">N235*INDEX(SalInfl,O$1)</f>
        <v>25966.58007517322</v>
      </c>
      <c r="P235" s="131">
        <f t="shared" ref="P235:P237" si="722">O235*INDEX(SalInfl,P$1)</f>
        <v>26485.911676676686</v>
      </c>
      <c r="Q235" s="131">
        <f t="shared" ref="Q235:Q237" si="723">P235*INDEX(SalInfl,Q$1)</f>
        <v>27015.62991021022</v>
      </c>
      <c r="R235" s="131">
        <f t="shared" ref="R235:R237" si="724">Q235*INDEX(SalInfl,R$1)</f>
        <v>27555.942508414424</v>
      </c>
      <c r="S235" s="131">
        <f t="shared" ref="S235:S237" si="725">R235*INDEX(SalInfl,S$1)</f>
        <v>28107.061358582712</v>
      </c>
      <c r="T235" s="131">
        <f t="shared" ref="T235:T237" si="726">S235*INDEX(SalInfl,T$1)</f>
        <v>28669.202585754367</v>
      </c>
      <c r="U235" s="131">
        <f t="shared" ref="U235:U237" si="727">T235*INDEX(SalInfl,U$1)</f>
        <v>29242.586637469456</v>
      </c>
      <c r="V235" s="131">
        <f t="shared" ref="V235:V237" si="728">U235*INDEX(SalInfl,V$1)</f>
        <v>29827.438370218846</v>
      </c>
      <c r="W235" s="131">
        <f t="shared" ref="W235:W237" si="729">V235*INDEX(SalInfl,W$1)</f>
        <v>30423.987137623222</v>
      </c>
      <c r="X235" s="131">
        <f t="shared" ref="X235:X237" si="730">W235*INDEX(SalInfl,X$1)</f>
        <v>31032.466880375687</v>
      </c>
      <c r="Y235" s="131">
        <f t="shared" ref="Y235:Y237" si="731">X235*INDEX(SalInfl,Y$1)</f>
        <v>31653.116217983203</v>
      </c>
      <c r="Z235" s="131">
        <f t="shared" ref="Z235:Z237" si="732">Y235*INDEX(SalInfl,Z$1)</f>
        <v>32286.178542342866</v>
      </c>
      <c r="AA235" s="131">
        <f t="shared" ref="AA235:AA237" si="733">Z235*INDEX(SalInfl,AA$1)</f>
        <v>32931.902113189724</v>
      </c>
      <c r="AB235" s="131">
        <f t="shared" ref="AB235:AB237" si="734">AA235*INDEX(SalInfl,AB$1)</f>
        <v>33590.54015545352</v>
      </c>
      <c r="AC235" s="131">
        <f t="shared" ref="AC235:AC237" si="735">AB235*INDEX(SalInfl,AC$1)</f>
        <v>34262.350958562594</v>
      </c>
      <c r="AD235" s="131">
        <f t="shared" ref="AD235:AD237" si="736">AC235*INDEX(SalInfl,AD$1)</f>
        <v>34947.597977733843</v>
      </c>
      <c r="AE235" s="131">
        <f t="shared" ref="AE235:AE237" si="737">AD235*INDEX(SalInfl,AE$1)</f>
        <v>35646.549937288524</v>
      </c>
      <c r="AF235" s="131">
        <f t="shared" ref="AF235:AF237" si="738">AE235*INDEX(SalInfl,AF$1)</f>
        <v>36359.480936034299</v>
      </c>
      <c r="AG235" s="131">
        <f t="shared" ref="AG235:AG237" si="739">AF235*INDEX(SalInfl,AG$1)</f>
        <v>37086.670554754986</v>
      </c>
      <c r="AH235" s="131">
        <f t="shared" ref="AH235:AH237" si="740">AG235*INDEX(SalInfl,AH$1)</f>
        <v>37828.403965850084</v>
      </c>
      <c r="AI235" s="131">
        <f t="shared" ref="AI235:AI237" si="741">AH235*INDEX(SalInfl,AI$1)</f>
        <v>38584.972045167087</v>
      </c>
      <c r="AJ235" s="131">
        <f t="shared" ref="AJ235:AJ237" si="742">AI235*INDEX(SalInfl,AJ$1)</f>
        <v>39356.671486070431</v>
      </c>
      <c r="AK235" s="131">
        <f t="shared" ref="AK235:AK237" si="743">AJ235*INDEX(SalInfl,AK$1)</f>
        <v>40143.804915791843</v>
      </c>
      <c r="AL235" s="131">
        <f t="shared" ref="AL235:AL237" si="744">AK235*INDEX(SalInfl,AL$1)</f>
        <v>40946.681014107678</v>
      </c>
      <c r="AM235" s="131">
        <f t="shared" ref="AM235:AM237" si="745">AL235*INDEX(SalInfl,AM$1)</f>
        <v>41765.614634389836</v>
      </c>
      <c r="AN235" s="131">
        <f t="shared" ref="AN235:AN237" si="746">AM235*INDEX(SalInfl,AN$1)</f>
        <v>42600.926927077635</v>
      </c>
      <c r="AO235" s="131">
        <f t="shared" ref="AO235:AO237" si="747">AN235*INDEX(SalInfl,AO$1)</f>
        <v>43452.945465619188</v>
      </c>
      <c r="AP235" s="131">
        <f t="shared" ref="AP235:AP237" si="748">AO235*INDEX(SalInfl,AP$1)</f>
        <v>44322.004374931574</v>
      </c>
      <c r="AQ235" s="131">
        <f t="shared" ref="AQ235:AQ237" si="749">AP235*INDEX(SalInfl,AQ$1)</f>
        <v>45208.444462430205</v>
      </c>
      <c r="AR235" s="131">
        <f t="shared" ref="AR235:AR237" si="750">AQ235*INDEX(SalInfl,AR$1)</f>
        <v>46112.61335167881</v>
      </c>
      <c r="AS235" s="131">
        <f t="shared" ref="AS235:AS237" si="751">AR235*INDEX(SalInfl,AS$1)</f>
        <v>47034.865618712385</v>
      </c>
      <c r="AT235" s="131">
        <f t="shared" ref="AT235:AT237" si="752">AS235*INDEX(SalInfl,AT$1)</f>
        <v>47975.562931086635</v>
      </c>
      <c r="AU235" s="131">
        <f t="shared" ref="AU235:AU237" si="753">AT235*INDEX(SalInfl,AU$1)</f>
        <v>48935.074189708372</v>
      </c>
      <c r="AV235" s="131">
        <f t="shared" ref="AV235:AV237" si="754">AU235*INDEX(SalInfl,AV$1)</f>
        <v>49913.77567350254</v>
      </c>
      <c r="AW235" s="131">
        <f t="shared" ref="AW235:AW237" si="755">AV235*INDEX(SalInfl,AW$1)</f>
        <v>50912.051186972589</v>
      </c>
      <c r="AX235" s="70"/>
      <c r="AY235" s="71"/>
      <c r="AZ235" s="71"/>
      <c r="BA235" s="71"/>
      <c r="BB235" s="71"/>
      <c r="BC235" s="70"/>
      <c r="BD235" s="70"/>
      <c r="BE235" s="70"/>
      <c r="BF235" s="70"/>
      <c r="BG235" s="70"/>
      <c r="BH235" s="70"/>
      <c r="BI235" s="70"/>
      <c r="BJ235" s="70"/>
      <c r="BK235" s="70"/>
      <c r="BL235" s="70"/>
      <c r="BM235" s="70"/>
      <c r="BN235" s="70"/>
      <c r="BO235" s="70"/>
      <c r="BP235" s="70"/>
      <c r="BQ235" s="70"/>
      <c r="BR235" s="70"/>
      <c r="BS235" s="70"/>
      <c r="BT235" s="70"/>
      <c r="BU235" s="70"/>
      <c r="BV235" s="70"/>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c r="CV235" s="70"/>
      <c r="CW235" s="70"/>
      <c r="CX235" s="70"/>
      <c r="CY235" s="70"/>
      <c r="CZ235" s="70"/>
      <c r="DA235" s="70"/>
      <c r="DB235" s="70"/>
      <c r="DC235" s="70"/>
      <c r="DD235" s="70"/>
      <c r="DE235" s="70"/>
      <c r="DF235" s="70"/>
      <c r="DG235" s="70"/>
      <c r="DH235" s="70"/>
      <c r="DI235" s="70"/>
      <c r="DJ235" s="70"/>
      <c r="DK235" s="70"/>
      <c r="DL235" s="70"/>
      <c r="DM235" s="70"/>
      <c r="DN235" s="70"/>
      <c r="DO235" s="70"/>
      <c r="DP235" s="70"/>
      <c r="DQ235" s="70"/>
      <c r="DR235" s="70"/>
      <c r="DS235" s="70"/>
      <c r="DT235" s="70"/>
      <c r="DU235" s="70"/>
      <c r="DV235" s="70"/>
      <c r="DW235" s="70"/>
      <c r="DX235" s="70"/>
      <c r="DY235" s="70"/>
      <c r="DZ235" s="70"/>
      <c r="EA235" s="70"/>
      <c r="EB235" s="70"/>
      <c r="EC235" s="70"/>
      <c r="ED235" s="70"/>
      <c r="EE235" s="70"/>
      <c r="EF235" s="70"/>
      <c r="EG235" s="70"/>
      <c r="EH235" s="70"/>
      <c r="EI235" s="70"/>
      <c r="EJ235" s="70"/>
      <c r="EK235" s="70"/>
      <c r="EL235" s="70"/>
      <c r="EM235" s="70"/>
      <c r="EN235" s="70"/>
      <c r="EO235" s="70"/>
      <c r="EP235" s="70"/>
      <c r="EQ235" s="70"/>
      <c r="ER235" s="70"/>
      <c r="ES235" s="70"/>
      <c r="ET235" s="70"/>
      <c r="EU235" s="70"/>
      <c r="EV235" s="70"/>
      <c r="EW235" s="70"/>
      <c r="EX235" s="70"/>
      <c r="EY235" s="70"/>
      <c r="EZ235" s="70"/>
      <c r="FA235" s="70"/>
      <c r="FB235" s="70"/>
      <c r="FC235" s="70"/>
      <c r="FD235" s="70"/>
      <c r="FE235" s="70"/>
      <c r="FF235" s="70"/>
      <c r="FG235" s="70"/>
      <c r="FH235" s="70"/>
      <c r="FI235" s="70"/>
      <c r="FJ235" s="70"/>
      <c r="FK235" s="70"/>
      <c r="FL235" s="70"/>
      <c r="FM235" s="70"/>
      <c r="FN235" s="70"/>
      <c r="FO235" s="70"/>
      <c r="FP235" s="70"/>
      <c r="FQ235" s="70"/>
      <c r="FR235" s="70"/>
      <c r="FS235" s="70"/>
      <c r="FT235" s="70"/>
      <c r="FU235" s="70"/>
      <c r="FV235" s="70"/>
      <c r="FW235" s="70"/>
      <c r="FX235" s="70"/>
      <c r="FY235" s="70"/>
      <c r="FZ235" s="70"/>
      <c r="GA235" s="70"/>
      <c r="GB235" s="70"/>
      <c r="GC235" s="70"/>
      <c r="GD235" s="70"/>
      <c r="GE235" s="70"/>
      <c r="GF235" s="70"/>
      <c r="GG235" s="70"/>
      <c r="GH235" s="70"/>
      <c r="GI235" s="70"/>
      <c r="GJ235" s="70"/>
      <c r="GK235" s="70"/>
      <c r="GL235" s="70"/>
      <c r="GM235" s="70"/>
      <c r="GN235" s="70"/>
      <c r="GO235" s="70"/>
      <c r="GP235" s="70"/>
      <c r="GQ235" s="70"/>
      <c r="GR235" s="70"/>
      <c r="GS235" s="70"/>
      <c r="GT235" s="70"/>
      <c r="GU235" s="70"/>
      <c r="GV235" s="70"/>
      <c r="GW235" s="70"/>
      <c r="GX235" s="70"/>
      <c r="GY235" s="70"/>
      <c r="GZ235" s="70"/>
      <c r="HA235" s="70"/>
      <c r="HB235" s="70"/>
      <c r="HC235" s="70"/>
      <c r="HD235" s="70"/>
      <c r="HE235" s="70"/>
      <c r="HF235" s="70"/>
      <c r="HG235" s="70"/>
      <c r="HH235" s="70"/>
      <c r="HI235" s="70"/>
      <c r="HJ235" s="70"/>
      <c r="HK235" s="70"/>
      <c r="HL235" s="70"/>
      <c r="HM235" s="70"/>
      <c r="HN235" s="70"/>
      <c r="HO235" s="70"/>
      <c r="HP235" s="70"/>
      <c r="HQ235" s="70"/>
      <c r="HR235" s="70"/>
      <c r="HS235" s="70"/>
      <c r="HT235" s="70"/>
      <c r="HU235" s="70"/>
      <c r="HV235" s="70"/>
      <c r="HW235" s="70"/>
      <c r="HX235" s="70"/>
      <c r="HY235" s="70"/>
      <c r="HZ235" s="70"/>
      <c r="IA235" s="70"/>
      <c r="IB235" s="70"/>
      <c r="IC235" s="70"/>
      <c r="ID235" s="70"/>
      <c r="IE235" s="70"/>
      <c r="IF235" s="70"/>
      <c r="IG235" s="70"/>
      <c r="IH235" s="70"/>
      <c r="II235" s="70"/>
      <c r="IJ235" s="70"/>
      <c r="IK235" s="70"/>
      <c r="IL235" s="70"/>
      <c r="IM235" s="70"/>
      <c r="IN235" s="70"/>
      <c r="IO235" s="70"/>
      <c r="IP235" s="70"/>
      <c r="IQ235" s="70"/>
      <c r="IR235" s="70"/>
      <c r="IS235" s="70"/>
      <c r="IT235" s="70"/>
      <c r="IU235" s="70"/>
      <c r="IV235" s="70"/>
      <c r="IW235" s="70"/>
      <c r="IX235" s="70"/>
      <c r="IY235" s="70"/>
      <c r="IZ235" s="70"/>
      <c r="JA235" s="70"/>
      <c r="JB235" s="70"/>
      <c r="JC235" s="70"/>
      <c r="JD235" s="70"/>
      <c r="JE235" s="70"/>
      <c r="JF235" s="70"/>
      <c r="JG235" s="70"/>
      <c r="JH235" s="70"/>
      <c r="JI235" s="70"/>
      <c r="JJ235" s="70"/>
      <c r="JK235" s="70"/>
      <c r="JL235" s="70"/>
      <c r="JM235" s="70"/>
      <c r="JN235" s="70"/>
      <c r="JO235" s="70"/>
      <c r="JP235" s="70"/>
      <c r="JQ235" s="70"/>
      <c r="JR235" s="70"/>
      <c r="JS235" s="70"/>
      <c r="JT235" s="70"/>
      <c r="JU235" s="70"/>
      <c r="JV235" s="70"/>
      <c r="JW235" s="70"/>
      <c r="JX235" s="70"/>
      <c r="JY235" s="70"/>
      <c r="JZ235" s="70"/>
      <c r="KA235" s="70"/>
      <c r="KB235" s="70"/>
      <c r="KC235" s="70"/>
      <c r="KD235" s="70"/>
      <c r="KE235" s="70"/>
      <c r="KF235" s="70"/>
      <c r="KG235" s="70"/>
      <c r="KH235" s="70"/>
      <c r="KI235" s="70"/>
      <c r="KJ235" s="70"/>
      <c r="KK235" s="70"/>
      <c r="KL235" s="70"/>
      <c r="KM235" s="70"/>
      <c r="KN235" s="70"/>
      <c r="KO235" s="70"/>
      <c r="KP235" s="70"/>
      <c r="KQ235" s="70"/>
      <c r="KR235" s="70"/>
      <c r="KS235" s="70"/>
      <c r="KT235" s="70"/>
      <c r="KU235" s="70"/>
      <c r="KV235" s="70"/>
      <c r="KW235" s="70"/>
      <c r="KX235" s="70"/>
      <c r="KY235" s="70"/>
      <c r="KZ235" s="70"/>
      <c r="LA235" s="70"/>
      <c r="LB235" s="70"/>
      <c r="LC235" s="70"/>
      <c r="LD235" s="70"/>
      <c r="LE235" s="70"/>
      <c r="LF235" s="70"/>
      <c r="LG235" s="70"/>
      <c r="LH235" s="70"/>
      <c r="LI235" s="70"/>
      <c r="LJ235" s="70"/>
      <c r="LK235" s="70"/>
      <c r="LL235" s="70"/>
      <c r="LM235" s="70"/>
      <c r="LN235" s="70"/>
      <c r="LO235" s="70"/>
      <c r="LP235" s="70"/>
      <c r="LQ235" s="70"/>
      <c r="LR235" s="70"/>
      <c r="LS235" s="70"/>
      <c r="LT235" s="70"/>
      <c r="LU235" s="70"/>
      <c r="LV235" s="70"/>
      <c r="LW235" s="70"/>
      <c r="LX235" s="70"/>
      <c r="LY235" s="70"/>
      <c r="LZ235" s="70"/>
      <c r="MA235" s="70"/>
      <c r="MB235" s="70"/>
      <c r="MC235" s="70"/>
      <c r="MD235" s="70"/>
      <c r="ME235" s="70"/>
      <c r="MF235" s="70"/>
      <c r="MG235" s="70"/>
      <c r="MH235" s="70"/>
      <c r="MI235" s="70"/>
    </row>
    <row r="236" spans="1:347" s="70" customFormat="1" ht="11.25" customHeight="1" x14ac:dyDescent="0.2">
      <c r="A236" s="126"/>
      <c r="B236" s="70" t="s">
        <v>240</v>
      </c>
      <c r="C236" s="70" t="s">
        <v>627</v>
      </c>
      <c r="D236" s="70" t="s">
        <v>629</v>
      </c>
      <c r="E236" s="482">
        <v>1</v>
      </c>
      <c r="G236" s="86" t="s">
        <v>429</v>
      </c>
      <c r="H236" s="123">
        <v>22495.200000000001</v>
      </c>
      <c r="I236" s="124">
        <v>23057.579999999998</v>
      </c>
      <c r="J236" s="131">
        <f t="shared" si="716"/>
        <v>23518.731599999999</v>
      </c>
      <c r="K236" s="131">
        <f t="shared" si="717"/>
        <v>23989.106231999998</v>
      </c>
      <c r="L236" s="131">
        <f t="shared" si="718"/>
        <v>24468.88835664</v>
      </c>
      <c r="M236" s="131">
        <f t="shared" si="719"/>
        <v>24958.266123772799</v>
      </c>
      <c r="N236" s="131">
        <f t="shared" si="720"/>
        <v>25457.431446248254</v>
      </c>
      <c r="O236" s="131">
        <f t="shared" si="721"/>
        <v>25966.58007517322</v>
      </c>
      <c r="P236" s="131">
        <f t="shared" si="722"/>
        <v>26485.911676676686</v>
      </c>
      <c r="Q236" s="131">
        <f t="shared" si="723"/>
        <v>27015.62991021022</v>
      </c>
      <c r="R236" s="131">
        <f t="shared" si="724"/>
        <v>27555.942508414424</v>
      </c>
      <c r="S236" s="131">
        <f t="shared" si="725"/>
        <v>28107.061358582712</v>
      </c>
      <c r="T236" s="131">
        <f t="shared" si="726"/>
        <v>28669.202585754367</v>
      </c>
      <c r="U236" s="131">
        <f t="shared" si="727"/>
        <v>29242.586637469456</v>
      </c>
      <c r="V236" s="131">
        <f t="shared" si="728"/>
        <v>29827.438370218846</v>
      </c>
      <c r="W236" s="131">
        <f t="shared" si="729"/>
        <v>30423.987137623222</v>
      </c>
      <c r="X236" s="131">
        <f t="shared" si="730"/>
        <v>31032.466880375687</v>
      </c>
      <c r="Y236" s="131">
        <f t="shared" si="731"/>
        <v>31653.116217983203</v>
      </c>
      <c r="Z236" s="131">
        <f t="shared" si="732"/>
        <v>32286.178542342866</v>
      </c>
      <c r="AA236" s="131">
        <f t="shared" si="733"/>
        <v>32931.902113189724</v>
      </c>
      <c r="AB236" s="131">
        <f t="shared" si="734"/>
        <v>33590.54015545352</v>
      </c>
      <c r="AC236" s="131">
        <f t="shared" si="735"/>
        <v>34262.350958562594</v>
      </c>
      <c r="AD236" s="131">
        <f t="shared" si="736"/>
        <v>34947.597977733843</v>
      </c>
      <c r="AE236" s="131">
        <f t="shared" si="737"/>
        <v>35646.549937288524</v>
      </c>
      <c r="AF236" s="131">
        <f t="shared" si="738"/>
        <v>36359.480936034299</v>
      </c>
      <c r="AG236" s="131">
        <f t="shared" si="739"/>
        <v>37086.670554754986</v>
      </c>
      <c r="AH236" s="131">
        <f t="shared" si="740"/>
        <v>37828.403965850084</v>
      </c>
      <c r="AI236" s="131">
        <f t="shared" si="741"/>
        <v>38584.972045167087</v>
      </c>
      <c r="AJ236" s="131">
        <f t="shared" si="742"/>
        <v>39356.671486070431</v>
      </c>
      <c r="AK236" s="131">
        <f t="shared" si="743"/>
        <v>40143.804915791843</v>
      </c>
      <c r="AL236" s="131">
        <f t="shared" si="744"/>
        <v>40946.681014107678</v>
      </c>
      <c r="AM236" s="131">
        <f t="shared" si="745"/>
        <v>41765.614634389836</v>
      </c>
      <c r="AN236" s="131">
        <f t="shared" si="746"/>
        <v>42600.926927077635</v>
      </c>
      <c r="AO236" s="131">
        <f t="shared" si="747"/>
        <v>43452.945465619188</v>
      </c>
      <c r="AP236" s="131">
        <f t="shared" si="748"/>
        <v>44322.004374931574</v>
      </c>
      <c r="AQ236" s="131">
        <f t="shared" si="749"/>
        <v>45208.444462430205</v>
      </c>
      <c r="AR236" s="131">
        <f t="shared" si="750"/>
        <v>46112.61335167881</v>
      </c>
      <c r="AS236" s="131">
        <f t="shared" si="751"/>
        <v>47034.865618712385</v>
      </c>
      <c r="AT236" s="131">
        <f t="shared" si="752"/>
        <v>47975.562931086635</v>
      </c>
      <c r="AU236" s="131">
        <f t="shared" si="753"/>
        <v>48935.074189708372</v>
      </c>
      <c r="AV236" s="131">
        <f t="shared" si="754"/>
        <v>49913.77567350254</v>
      </c>
      <c r="AW236" s="131">
        <f t="shared" si="755"/>
        <v>50912.051186972589</v>
      </c>
      <c r="AY236" s="71"/>
      <c r="AZ236" s="71"/>
      <c r="BA236" s="71"/>
      <c r="BB236" s="71"/>
    </row>
    <row r="237" spans="1:347" s="70" customFormat="1" ht="11.25" customHeight="1" x14ac:dyDescent="0.2">
      <c r="A237" s="126"/>
      <c r="B237" s="70" t="s">
        <v>240</v>
      </c>
      <c r="C237" s="70" t="s">
        <v>627</v>
      </c>
      <c r="D237" s="70" t="s">
        <v>630</v>
      </c>
      <c r="E237" s="482">
        <v>1</v>
      </c>
      <c r="G237" s="86" t="s">
        <v>429</v>
      </c>
      <c r="H237" s="123">
        <v>22495.200000000001</v>
      </c>
      <c r="I237" s="124">
        <v>23057.579999999998</v>
      </c>
      <c r="J237" s="131">
        <f t="shared" si="716"/>
        <v>23518.731599999999</v>
      </c>
      <c r="K237" s="131">
        <f t="shared" si="717"/>
        <v>23989.106231999998</v>
      </c>
      <c r="L237" s="131">
        <f t="shared" si="718"/>
        <v>24468.88835664</v>
      </c>
      <c r="M237" s="131">
        <f t="shared" si="719"/>
        <v>24958.266123772799</v>
      </c>
      <c r="N237" s="131">
        <f t="shared" si="720"/>
        <v>25457.431446248254</v>
      </c>
      <c r="O237" s="131">
        <f t="shared" si="721"/>
        <v>25966.58007517322</v>
      </c>
      <c r="P237" s="131">
        <f t="shared" si="722"/>
        <v>26485.911676676686</v>
      </c>
      <c r="Q237" s="131">
        <f t="shared" si="723"/>
        <v>27015.62991021022</v>
      </c>
      <c r="R237" s="131">
        <f t="shared" si="724"/>
        <v>27555.942508414424</v>
      </c>
      <c r="S237" s="131">
        <f t="shared" si="725"/>
        <v>28107.061358582712</v>
      </c>
      <c r="T237" s="131">
        <f t="shared" si="726"/>
        <v>28669.202585754367</v>
      </c>
      <c r="U237" s="131">
        <f t="shared" si="727"/>
        <v>29242.586637469456</v>
      </c>
      <c r="V237" s="131">
        <f t="shared" si="728"/>
        <v>29827.438370218846</v>
      </c>
      <c r="W237" s="131">
        <f t="shared" si="729"/>
        <v>30423.987137623222</v>
      </c>
      <c r="X237" s="131">
        <f t="shared" si="730"/>
        <v>31032.466880375687</v>
      </c>
      <c r="Y237" s="131">
        <f t="shared" si="731"/>
        <v>31653.116217983203</v>
      </c>
      <c r="Z237" s="131">
        <f t="shared" si="732"/>
        <v>32286.178542342866</v>
      </c>
      <c r="AA237" s="131">
        <f t="shared" si="733"/>
        <v>32931.902113189724</v>
      </c>
      <c r="AB237" s="131">
        <f t="shared" si="734"/>
        <v>33590.54015545352</v>
      </c>
      <c r="AC237" s="131">
        <f t="shared" si="735"/>
        <v>34262.350958562594</v>
      </c>
      <c r="AD237" s="131">
        <f t="shared" si="736"/>
        <v>34947.597977733843</v>
      </c>
      <c r="AE237" s="131">
        <f t="shared" si="737"/>
        <v>35646.549937288524</v>
      </c>
      <c r="AF237" s="131">
        <f t="shared" si="738"/>
        <v>36359.480936034299</v>
      </c>
      <c r="AG237" s="131">
        <f t="shared" si="739"/>
        <v>37086.670554754986</v>
      </c>
      <c r="AH237" s="131">
        <f t="shared" si="740"/>
        <v>37828.403965850084</v>
      </c>
      <c r="AI237" s="131">
        <f t="shared" si="741"/>
        <v>38584.972045167087</v>
      </c>
      <c r="AJ237" s="131">
        <f t="shared" si="742"/>
        <v>39356.671486070431</v>
      </c>
      <c r="AK237" s="131">
        <f t="shared" si="743"/>
        <v>40143.804915791843</v>
      </c>
      <c r="AL237" s="131">
        <f t="shared" si="744"/>
        <v>40946.681014107678</v>
      </c>
      <c r="AM237" s="131">
        <f t="shared" si="745"/>
        <v>41765.614634389836</v>
      </c>
      <c r="AN237" s="131">
        <f t="shared" si="746"/>
        <v>42600.926927077635</v>
      </c>
      <c r="AO237" s="131">
        <f t="shared" si="747"/>
        <v>43452.945465619188</v>
      </c>
      <c r="AP237" s="131">
        <f t="shared" si="748"/>
        <v>44322.004374931574</v>
      </c>
      <c r="AQ237" s="131">
        <f t="shared" si="749"/>
        <v>45208.444462430205</v>
      </c>
      <c r="AR237" s="131">
        <f t="shared" si="750"/>
        <v>46112.61335167881</v>
      </c>
      <c r="AS237" s="131">
        <f t="shared" si="751"/>
        <v>47034.865618712385</v>
      </c>
      <c r="AT237" s="131">
        <f t="shared" si="752"/>
        <v>47975.562931086635</v>
      </c>
      <c r="AU237" s="131">
        <f t="shared" si="753"/>
        <v>48935.074189708372</v>
      </c>
      <c r="AV237" s="131">
        <f t="shared" si="754"/>
        <v>49913.77567350254</v>
      </c>
      <c r="AW237" s="131">
        <f t="shared" si="755"/>
        <v>50912.051186972589</v>
      </c>
      <c r="AY237" s="71"/>
      <c r="AZ237" s="71"/>
      <c r="BA237" s="71"/>
      <c r="BB237" s="71"/>
    </row>
    <row r="238" spans="1:347" s="70" customFormat="1" ht="11.25" customHeight="1" x14ac:dyDescent="0.2">
      <c r="A238" s="126"/>
      <c r="B238" s="87" t="s">
        <v>260</v>
      </c>
      <c r="C238" s="87"/>
      <c r="D238" s="87"/>
      <c r="E238" s="483"/>
      <c r="F238" s="87"/>
      <c r="G238" s="91"/>
      <c r="H238" s="459"/>
      <c r="I238" s="460"/>
      <c r="J238" s="460"/>
      <c r="K238" s="460"/>
      <c r="L238" s="460"/>
      <c r="M238" s="460"/>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460"/>
      <c r="AK238" s="460"/>
      <c r="AL238" s="460"/>
      <c r="AM238" s="460"/>
      <c r="AN238" s="460"/>
      <c r="AO238" s="460"/>
      <c r="AP238" s="460"/>
      <c r="AQ238" s="460"/>
      <c r="AR238" s="460"/>
      <c r="AS238" s="460"/>
      <c r="AT238" s="460"/>
      <c r="AU238" s="460"/>
      <c r="AV238" s="460"/>
      <c r="AW238" s="460"/>
    </row>
    <row r="239" spans="1:347" s="70" customFormat="1" ht="11.25" customHeight="1" x14ac:dyDescent="0.2">
      <c r="A239" s="126"/>
      <c r="B239" s="461" t="s">
        <v>261</v>
      </c>
      <c r="C239" s="461"/>
      <c r="D239" s="461"/>
      <c r="E239" s="484"/>
      <c r="F239" s="461"/>
      <c r="G239" s="462"/>
      <c r="H239" s="463">
        <f t="shared" ref="H239:AW239" si="756">SUMIF(H232:H238, "&gt;0",$E232:$E238)</f>
        <v>4</v>
      </c>
      <c r="I239" s="464">
        <f t="shared" si="756"/>
        <v>4</v>
      </c>
      <c r="J239" s="464">
        <f t="shared" si="756"/>
        <v>4</v>
      </c>
      <c r="K239" s="464">
        <f t="shared" si="756"/>
        <v>4</v>
      </c>
      <c r="L239" s="464">
        <f t="shared" si="756"/>
        <v>4</v>
      </c>
      <c r="M239" s="464">
        <f t="shared" si="756"/>
        <v>4</v>
      </c>
      <c r="N239" s="464">
        <f t="shared" si="756"/>
        <v>4</v>
      </c>
      <c r="O239" s="464">
        <f t="shared" si="756"/>
        <v>4</v>
      </c>
      <c r="P239" s="464">
        <f t="shared" si="756"/>
        <v>4</v>
      </c>
      <c r="Q239" s="464">
        <f t="shared" si="756"/>
        <v>4</v>
      </c>
      <c r="R239" s="464">
        <f t="shared" si="756"/>
        <v>4</v>
      </c>
      <c r="S239" s="464">
        <f t="shared" si="756"/>
        <v>4</v>
      </c>
      <c r="T239" s="464">
        <f t="shared" si="756"/>
        <v>4</v>
      </c>
      <c r="U239" s="464">
        <f t="shared" si="756"/>
        <v>4</v>
      </c>
      <c r="V239" s="464">
        <f t="shared" si="756"/>
        <v>4</v>
      </c>
      <c r="W239" s="464">
        <f t="shared" si="756"/>
        <v>4</v>
      </c>
      <c r="X239" s="464">
        <f t="shared" si="756"/>
        <v>4</v>
      </c>
      <c r="Y239" s="464">
        <f t="shared" si="756"/>
        <v>4</v>
      </c>
      <c r="Z239" s="464">
        <f t="shared" si="756"/>
        <v>4</v>
      </c>
      <c r="AA239" s="464">
        <f t="shared" si="756"/>
        <v>4</v>
      </c>
      <c r="AB239" s="464">
        <f t="shared" si="756"/>
        <v>4</v>
      </c>
      <c r="AC239" s="464">
        <f t="shared" si="756"/>
        <v>4</v>
      </c>
      <c r="AD239" s="464">
        <f t="shared" si="756"/>
        <v>4</v>
      </c>
      <c r="AE239" s="464">
        <f t="shared" si="756"/>
        <v>4</v>
      </c>
      <c r="AF239" s="464">
        <f t="shared" si="756"/>
        <v>4</v>
      </c>
      <c r="AG239" s="464">
        <f t="shared" si="756"/>
        <v>4</v>
      </c>
      <c r="AH239" s="464">
        <f t="shared" si="756"/>
        <v>4</v>
      </c>
      <c r="AI239" s="464">
        <f t="shared" si="756"/>
        <v>4</v>
      </c>
      <c r="AJ239" s="464">
        <f t="shared" si="756"/>
        <v>4</v>
      </c>
      <c r="AK239" s="464">
        <f t="shared" si="756"/>
        <v>4</v>
      </c>
      <c r="AL239" s="464">
        <f t="shared" si="756"/>
        <v>4</v>
      </c>
      <c r="AM239" s="464">
        <f t="shared" si="756"/>
        <v>4</v>
      </c>
      <c r="AN239" s="464">
        <f t="shared" si="756"/>
        <v>4</v>
      </c>
      <c r="AO239" s="464">
        <f t="shared" si="756"/>
        <v>4</v>
      </c>
      <c r="AP239" s="464">
        <f t="shared" si="756"/>
        <v>4</v>
      </c>
      <c r="AQ239" s="464">
        <f t="shared" si="756"/>
        <v>4</v>
      </c>
      <c r="AR239" s="464">
        <f t="shared" si="756"/>
        <v>4</v>
      </c>
      <c r="AS239" s="464">
        <f t="shared" si="756"/>
        <v>4</v>
      </c>
      <c r="AT239" s="464">
        <f t="shared" si="756"/>
        <v>4</v>
      </c>
      <c r="AU239" s="464">
        <f t="shared" si="756"/>
        <v>4</v>
      </c>
      <c r="AV239" s="464">
        <f t="shared" si="756"/>
        <v>4</v>
      </c>
      <c r="AW239" s="464">
        <f t="shared" si="756"/>
        <v>4</v>
      </c>
    </row>
    <row r="240" spans="1:347" s="70" customFormat="1" ht="11.25" customHeight="1" x14ac:dyDescent="0.2">
      <c r="A240" s="126"/>
      <c r="B240" s="87" t="s">
        <v>262</v>
      </c>
      <c r="C240" s="87"/>
      <c r="D240" s="87"/>
      <c r="E240" s="483"/>
      <c r="F240" s="87"/>
      <c r="G240" s="91"/>
      <c r="H240" s="465">
        <f t="shared" ref="H240:AW240" si="757">IF(H239=0, "N/A", H$6/H239)</f>
        <v>91</v>
      </c>
      <c r="I240" s="370">
        <f t="shared" si="757"/>
        <v>82.5</v>
      </c>
      <c r="J240" s="370">
        <f t="shared" si="757"/>
        <v>82.5</v>
      </c>
      <c r="K240" s="370">
        <f t="shared" si="757"/>
        <v>82.5</v>
      </c>
      <c r="L240" s="370">
        <f t="shared" si="757"/>
        <v>82.5</v>
      </c>
      <c r="M240" s="370">
        <f t="shared" si="757"/>
        <v>82.5</v>
      </c>
      <c r="N240" s="370">
        <f t="shared" si="757"/>
        <v>82.5</v>
      </c>
      <c r="O240" s="370">
        <f t="shared" si="757"/>
        <v>82.5</v>
      </c>
      <c r="P240" s="370">
        <f t="shared" si="757"/>
        <v>82.5</v>
      </c>
      <c r="Q240" s="370">
        <f t="shared" si="757"/>
        <v>82.5</v>
      </c>
      <c r="R240" s="370">
        <f t="shared" si="757"/>
        <v>82.5</v>
      </c>
      <c r="S240" s="370">
        <f t="shared" si="757"/>
        <v>82.5</v>
      </c>
      <c r="T240" s="370">
        <f t="shared" si="757"/>
        <v>82.5</v>
      </c>
      <c r="U240" s="370">
        <f t="shared" si="757"/>
        <v>82.5</v>
      </c>
      <c r="V240" s="370">
        <f t="shared" si="757"/>
        <v>82.5</v>
      </c>
      <c r="W240" s="370">
        <f t="shared" si="757"/>
        <v>82.5</v>
      </c>
      <c r="X240" s="370">
        <f t="shared" si="757"/>
        <v>82.5</v>
      </c>
      <c r="Y240" s="370">
        <f t="shared" si="757"/>
        <v>82.5</v>
      </c>
      <c r="Z240" s="370">
        <f t="shared" si="757"/>
        <v>82.5</v>
      </c>
      <c r="AA240" s="370">
        <f t="shared" si="757"/>
        <v>82.5</v>
      </c>
      <c r="AB240" s="370">
        <f t="shared" si="757"/>
        <v>82.5</v>
      </c>
      <c r="AC240" s="370">
        <f t="shared" si="757"/>
        <v>82.5</v>
      </c>
      <c r="AD240" s="370">
        <f t="shared" si="757"/>
        <v>82.5</v>
      </c>
      <c r="AE240" s="370">
        <f t="shared" si="757"/>
        <v>82.5</v>
      </c>
      <c r="AF240" s="370">
        <f t="shared" si="757"/>
        <v>82.5</v>
      </c>
      <c r="AG240" s="370">
        <f t="shared" si="757"/>
        <v>82.5</v>
      </c>
      <c r="AH240" s="370">
        <f t="shared" si="757"/>
        <v>82.5</v>
      </c>
      <c r="AI240" s="370">
        <f t="shared" si="757"/>
        <v>82.5</v>
      </c>
      <c r="AJ240" s="370">
        <f t="shared" si="757"/>
        <v>82.5</v>
      </c>
      <c r="AK240" s="370">
        <f t="shared" si="757"/>
        <v>82.5</v>
      </c>
      <c r="AL240" s="370">
        <f t="shared" si="757"/>
        <v>82.5</v>
      </c>
      <c r="AM240" s="370">
        <f t="shared" si="757"/>
        <v>82.5</v>
      </c>
      <c r="AN240" s="370">
        <f t="shared" si="757"/>
        <v>82.5</v>
      </c>
      <c r="AO240" s="370">
        <f t="shared" si="757"/>
        <v>82.5</v>
      </c>
      <c r="AP240" s="370">
        <f t="shared" si="757"/>
        <v>82.5</v>
      </c>
      <c r="AQ240" s="370">
        <f t="shared" si="757"/>
        <v>82.5</v>
      </c>
      <c r="AR240" s="370">
        <f t="shared" si="757"/>
        <v>82.5</v>
      </c>
      <c r="AS240" s="370">
        <f t="shared" si="757"/>
        <v>82.5</v>
      </c>
      <c r="AT240" s="370">
        <f t="shared" si="757"/>
        <v>82.5</v>
      </c>
      <c r="AU240" s="370">
        <f t="shared" si="757"/>
        <v>82.5</v>
      </c>
      <c r="AV240" s="370">
        <f t="shared" si="757"/>
        <v>82.5</v>
      </c>
      <c r="AW240" s="370">
        <f t="shared" si="757"/>
        <v>82.5</v>
      </c>
    </row>
    <row r="241" spans="1:347" s="70" customFormat="1" ht="11.25" customHeight="1" x14ac:dyDescent="0.2">
      <c r="A241" s="126"/>
      <c r="B241" s="87"/>
      <c r="C241" s="87"/>
      <c r="D241" s="87"/>
      <c r="E241" s="483"/>
      <c r="F241" s="87"/>
      <c r="G241" s="91"/>
      <c r="H241" s="465"/>
      <c r="I241" s="370"/>
      <c r="J241" s="370"/>
      <c r="K241" s="370"/>
      <c r="L241" s="370"/>
      <c r="M241" s="370"/>
      <c r="N241" s="370"/>
      <c r="O241" s="370"/>
      <c r="P241" s="370"/>
      <c r="Q241" s="370"/>
      <c r="R241" s="370"/>
      <c r="S241" s="370"/>
      <c r="T241" s="370"/>
      <c r="U241" s="370"/>
      <c r="V241" s="370"/>
      <c r="W241" s="370"/>
      <c r="X241" s="370"/>
      <c r="Y241" s="370"/>
      <c r="Z241" s="370"/>
      <c r="AA241" s="370"/>
      <c r="AB241" s="370"/>
      <c r="AC241" s="370"/>
      <c r="AD241" s="370"/>
      <c r="AE241" s="370"/>
      <c r="AF241" s="370"/>
      <c r="AG241" s="370"/>
      <c r="AH241" s="370"/>
      <c r="AI241" s="370"/>
      <c r="AJ241" s="370"/>
      <c r="AK241" s="370"/>
      <c r="AL241" s="370"/>
      <c r="AM241" s="370"/>
      <c r="AN241" s="370"/>
      <c r="AO241" s="370"/>
      <c r="AP241" s="370"/>
      <c r="AQ241" s="370"/>
      <c r="AR241" s="370"/>
      <c r="AS241" s="370"/>
      <c r="AT241" s="370"/>
      <c r="AU241" s="370"/>
      <c r="AV241" s="370"/>
      <c r="AW241" s="370"/>
    </row>
    <row r="242" spans="1:347" x14ac:dyDescent="0.25">
      <c r="A242" s="127"/>
      <c r="B242" s="68" t="s">
        <v>331</v>
      </c>
      <c r="C242" s="452"/>
      <c r="D242" s="452"/>
      <c r="E242" s="486"/>
      <c r="F242" s="452"/>
      <c r="G242" s="453"/>
      <c r="H242" s="454"/>
      <c r="I242" s="455"/>
      <c r="J242" s="455"/>
      <c r="K242" s="455"/>
      <c r="L242" s="455"/>
      <c r="M242" s="455"/>
      <c r="N242" s="455"/>
      <c r="O242" s="455"/>
      <c r="P242" s="455"/>
      <c r="Q242" s="455"/>
      <c r="R242" s="455"/>
      <c r="S242" s="455"/>
      <c r="T242" s="455"/>
      <c r="U242" s="455"/>
      <c r="V242" s="455"/>
      <c r="W242" s="455"/>
      <c r="X242" s="455"/>
      <c r="Y242" s="455"/>
      <c r="Z242" s="455"/>
      <c r="AA242" s="455"/>
      <c r="AB242" s="455"/>
      <c r="AC242" s="455"/>
      <c r="AD242" s="455"/>
      <c r="AE242" s="455"/>
      <c r="AF242" s="455"/>
      <c r="AG242" s="455"/>
      <c r="AH242" s="455"/>
      <c r="AI242" s="455"/>
      <c r="AJ242" s="455"/>
      <c r="AK242" s="455"/>
      <c r="AL242" s="455"/>
      <c r="AM242" s="455"/>
      <c r="AN242" s="455"/>
      <c r="AO242" s="455"/>
      <c r="AP242" s="455"/>
      <c r="AQ242" s="455"/>
      <c r="AR242" s="455"/>
      <c r="AS242" s="455"/>
      <c r="AT242" s="455"/>
      <c r="AU242" s="455"/>
      <c r="AV242" s="455"/>
      <c r="AW242" s="455"/>
      <c r="AX242" s="70"/>
      <c r="AY242" s="455"/>
      <c r="AZ242" s="455"/>
      <c r="BA242" s="455"/>
      <c r="BB242" s="455"/>
      <c r="BC242" s="70"/>
      <c r="BD242" s="70"/>
      <c r="BE242" s="70"/>
      <c r="BF242" s="70"/>
      <c r="BG242" s="70"/>
      <c r="BH242" s="70"/>
      <c r="BI242" s="70"/>
      <c r="BJ242" s="70"/>
      <c r="BK242" s="70"/>
      <c r="BL242" s="70"/>
      <c r="BM242" s="70"/>
      <c r="BN242" s="70"/>
      <c r="BO242" s="70"/>
      <c r="BP242" s="70"/>
      <c r="BQ242" s="70"/>
      <c r="BR242" s="70"/>
      <c r="BS242" s="70"/>
      <c r="BT242" s="70"/>
      <c r="BU242" s="70"/>
      <c r="BV242" s="70"/>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c r="CV242" s="70"/>
      <c r="CW242" s="70"/>
      <c r="CX242" s="70"/>
      <c r="CY242" s="70"/>
      <c r="CZ242" s="70"/>
      <c r="DA242" s="70"/>
      <c r="DB242" s="70"/>
      <c r="DC242" s="70"/>
      <c r="DD242" s="70"/>
      <c r="DE242" s="70"/>
      <c r="DF242" s="70"/>
      <c r="DG242" s="70"/>
      <c r="DH242" s="70"/>
      <c r="DI242" s="70"/>
      <c r="DJ242" s="70"/>
      <c r="DK242" s="70"/>
      <c r="DL242" s="70"/>
      <c r="DM242" s="70"/>
      <c r="DN242" s="70"/>
      <c r="DO242" s="70"/>
      <c r="DP242" s="70"/>
      <c r="DQ242" s="70"/>
      <c r="DR242" s="70"/>
      <c r="DS242" s="70"/>
      <c r="DT242" s="70"/>
      <c r="DU242" s="70"/>
      <c r="DV242" s="70"/>
      <c r="DW242" s="70"/>
      <c r="DX242" s="70"/>
      <c r="DY242" s="70"/>
      <c r="DZ242" s="70"/>
      <c r="EA242" s="70"/>
      <c r="EB242" s="70"/>
      <c r="EC242" s="70"/>
      <c r="ED242" s="70"/>
      <c r="EE242" s="70"/>
      <c r="EF242" s="70"/>
      <c r="EG242" s="70"/>
      <c r="EH242" s="70"/>
      <c r="EI242" s="70"/>
      <c r="EJ242" s="70"/>
      <c r="EK242" s="70"/>
      <c r="EL242" s="70"/>
      <c r="EM242" s="70"/>
      <c r="EN242" s="70"/>
      <c r="EO242" s="70"/>
      <c r="EP242" s="70"/>
      <c r="EQ242" s="70"/>
      <c r="ER242" s="70"/>
      <c r="ES242" s="70"/>
      <c r="ET242" s="70"/>
      <c r="EU242" s="70"/>
      <c r="EV242" s="70"/>
      <c r="EW242" s="70"/>
      <c r="EX242" s="70"/>
      <c r="EY242" s="70"/>
      <c r="EZ242" s="70"/>
      <c r="FA242" s="70"/>
      <c r="FB242" s="70"/>
      <c r="FC242" s="70"/>
      <c r="FD242" s="70"/>
      <c r="FE242" s="70"/>
      <c r="FF242" s="70"/>
      <c r="FG242" s="70"/>
      <c r="FH242" s="70"/>
      <c r="FI242" s="70"/>
      <c r="FJ242" s="70"/>
      <c r="FK242" s="70"/>
      <c r="FL242" s="70"/>
      <c r="FM242" s="70"/>
      <c r="FN242" s="70"/>
      <c r="FO242" s="70"/>
      <c r="FP242" s="70"/>
      <c r="FQ242" s="70"/>
      <c r="FR242" s="70"/>
      <c r="FS242" s="70"/>
      <c r="FT242" s="70"/>
      <c r="FU242" s="70"/>
      <c r="FV242" s="70"/>
      <c r="FW242" s="70"/>
      <c r="FX242" s="70"/>
      <c r="FY242" s="70"/>
      <c r="FZ242" s="70"/>
      <c r="GA242" s="70"/>
      <c r="GB242" s="70"/>
      <c r="GC242" s="70"/>
      <c r="GD242" s="70"/>
      <c r="GE242" s="70"/>
      <c r="GF242" s="70"/>
      <c r="GG242" s="70"/>
      <c r="GH242" s="70"/>
      <c r="GI242" s="70"/>
      <c r="GJ242" s="70"/>
      <c r="GK242" s="70"/>
      <c r="GL242" s="70"/>
      <c r="GM242" s="70"/>
      <c r="GN242" s="70"/>
      <c r="GO242" s="70"/>
      <c r="GP242" s="70"/>
      <c r="GQ242" s="70"/>
      <c r="GR242" s="70"/>
      <c r="GS242" s="70"/>
      <c r="GT242" s="70"/>
      <c r="GU242" s="70"/>
      <c r="GV242" s="70"/>
      <c r="GW242" s="70"/>
      <c r="GX242" s="70"/>
      <c r="GY242" s="70"/>
      <c r="GZ242" s="70"/>
      <c r="HA242" s="70"/>
      <c r="HB242" s="70"/>
      <c r="HC242" s="70"/>
      <c r="HD242" s="70"/>
      <c r="HE242" s="70"/>
      <c r="HF242" s="70"/>
      <c r="HG242" s="70"/>
      <c r="HH242" s="70"/>
      <c r="HI242" s="70"/>
      <c r="HJ242" s="70"/>
      <c r="HK242" s="70"/>
      <c r="HL242" s="70"/>
      <c r="HM242" s="70"/>
      <c r="HN242" s="70"/>
      <c r="HO242" s="70"/>
      <c r="HP242" s="70"/>
      <c r="HQ242" s="70"/>
      <c r="HR242" s="70"/>
      <c r="HS242" s="70"/>
      <c r="HT242" s="70"/>
      <c r="HU242" s="70"/>
      <c r="HV242" s="70"/>
      <c r="HW242" s="70"/>
      <c r="HX242" s="70"/>
      <c r="HY242" s="70"/>
      <c r="HZ242" s="70"/>
      <c r="IA242" s="70"/>
      <c r="IB242" s="70"/>
      <c r="IC242" s="70"/>
      <c r="ID242" s="70"/>
      <c r="IE242" s="70"/>
      <c r="IF242" s="70"/>
      <c r="IG242" s="70"/>
      <c r="IH242" s="70"/>
      <c r="II242" s="70"/>
      <c r="IJ242" s="70"/>
      <c r="IK242" s="70"/>
      <c r="IL242" s="70"/>
      <c r="IM242" s="70"/>
      <c r="IN242" s="70"/>
      <c r="IO242" s="70"/>
      <c r="IP242" s="70"/>
      <c r="IQ242" s="70"/>
      <c r="IR242" s="70"/>
      <c r="IS242" s="70"/>
      <c r="IT242" s="70"/>
      <c r="IU242" s="70"/>
      <c r="IV242" s="70"/>
      <c r="IW242" s="70"/>
      <c r="IX242" s="70"/>
      <c r="IY242" s="70"/>
      <c r="IZ242" s="70"/>
      <c r="JA242" s="70"/>
      <c r="JB242" s="70"/>
      <c r="JC242" s="70"/>
      <c r="JD242" s="70"/>
      <c r="JE242" s="70"/>
      <c r="JF242" s="70"/>
      <c r="JG242" s="70"/>
      <c r="JH242" s="70"/>
      <c r="JI242" s="70"/>
      <c r="JJ242" s="70"/>
      <c r="JK242" s="70"/>
      <c r="JL242" s="70"/>
      <c r="JM242" s="70"/>
      <c r="JN242" s="70"/>
      <c r="JO242" s="70"/>
      <c r="JP242" s="70"/>
      <c r="JQ242" s="70"/>
      <c r="JR242" s="70"/>
      <c r="JS242" s="70"/>
      <c r="JT242" s="70"/>
      <c r="JU242" s="70"/>
      <c r="JV242" s="70"/>
      <c r="JW242" s="70"/>
      <c r="JX242" s="70"/>
      <c r="JY242" s="70"/>
      <c r="JZ242" s="70"/>
      <c r="KA242" s="70"/>
      <c r="KB242" s="70"/>
      <c r="KC242" s="70"/>
      <c r="KD242" s="70"/>
      <c r="KE242" s="70"/>
      <c r="KF242" s="70"/>
      <c r="KG242" s="70"/>
      <c r="KH242" s="70"/>
      <c r="KI242" s="70"/>
      <c r="KJ242" s="70"/>
      <c r="KK242" s="70"/>
      <c r="KL242" s="70"/>
      <c r="KM242" s="70"/>
      <c r="KN242" s="70"/>
      <c r="KO242" s="70"/>
      <c r="KP242" s="70"/>
      <c r="KQ242" s="70"/>
      <c r="KR242" s="70"/>
      <c r="KS242" s="70"/>
      <c r="KT242" s="70"/>
      <c r="KU242" s="70"/>
      <c r="KV242" s="70"/>
      <c r="KW242" s="70"/>
      <c r="KX242" s="70"/>
      <c r="KY242" s="70"/>
      <c r="KZ242" s="70"/>
      <c r="LA242" s="70"/>
      <c r="LB242" s="70"/>
      <c r="LC242" s="70"/>
      <c r="LD242" s="70"/>
      <c r="LE242" s="70"/>
      <c r="LF242" s="70"/>
      <c r="LG242" s="70"/>
      <c r="LH242" s="70"/>
      <c r="LI242" s="70"/>
      <c r="LJ242" s="70"/>
      <c r="LK242" s="70"/>
      <c r="LL242" s="70"/>
      <c r="LM242" s="70"/>
      <c r="LN242" s="70"/>
      <c r="LO242" s="70"/>
      <c r="LP242" s="70"/>
      <c r="LQ242" s="70"/>
      <c r="LR242" s="70"/>
      <c r="LS242" s="70"/>
      <c r="LT242" s="70"/>
      <c r="LU242" s="70"/>
      <c r="LV242" s="70"/>
      <c r="LW242" s="70"/>
      <c r="LX242" s="70"/>
      <c r="LY242" s="70"/>
      <c r="LZ242" s="70"/>
      <c r="MA242" s="70"/>
      <c r="MB242" s="70"/>
      <c r="MC242" s="70"/>
      <c r="MD242" s="70"/>
      <c r="ME242" s="70"/>
      <c r="MF242" s="70"/>
      <c r="MG242" s="70"/>
      <c r="MH242" s="70"/>
      <c r="MI242" s="70"/>
    </row>
    <row r="243" spans="1:347" x14ac:dyDescent="0.25">
      <c r="A243" s="127"/>
      <c r="B243" s="456" t="str">
        <f>"&gt; "&amp;VLOOKUP(B242,ActMap,8, FALSE)</f>
        <v>&gt; 700 Salaries</v>
      </c>
      <c r="C243" s="457"/>
      <c r="D243" s="457"/>
      <c r="E243" s="487"/>
      <c r="F243" s="457"/>
      <c r="G243" s="457"/>
      <c r="H243" s="122"/>
      <c r="I243" s="458"/>
      <c r="J243" s="458"/>
      <c r="K243" s="458"/>
      <c r="L243" s="458"/>
      <c r="M243" s="458"/>
      <c r="N243" s="458"/>
      <c r="O243" s="458"/>
      <c r="P243" s="458"/>
      <c r="Q243" s="458"/>
      <c r="R243" s="458"/>
      <c r="S243" s="458"/>
      <c r="T243" s="458"/>
      <c r="U243" s="458"/>
      <c r="V243" s="458"/>
      <c r="W243" s="458"/>
      <c r="X243" s="458"/>
      <c r="Y243" s="458"/>
      <c r="Z243" s="458"/>
      <c r="AA243" s="458"/>
      <c r="AB243" s="458"/>
      <c r="AC243" s="458"/>
      <c r="AD243" s="458"/>
      <c r="AE243" s="458"/>
      <c r="AF243" s="458"/>
      <c r="AG243" s="458"/>
      <c r="AH243" s="458"/>
      <c r="AI243" s="458"/>
      <c r="AJ243" s="458"/>
      <c r="AK243" s="458"/>
      <c r="AL243" s="458"/>
      <c r="AM243" s="458"/>
      <c r="AN243" s="458"/>
      <c r="AO243" s="458"/>
      <c r="AP243" s="458"/>
      <c r="AQ243" s="458"/>
      <c r="AR243" s="458"/>
      <c r="AS243" s="458"/>
      <c r="AT243" s="458"/>
      <c r="AU243" s="458"/>
      <c r="AV243" s="458"/>
      <c r="AW243" s="458"/>
      <c r="AX243" s="70"/>
      <c r="AY243" s="458"/>
      <c r="AZ243" s="458"/>
      <c r="BA243" s="458"/>
      <c r="BB243" s="458"/>
      <c r="BC243" s="70"/>
      <c r="BD243" s="70"/>
      <c r="BE243" s="70"/>
      <c r="BF243" s="70"/>
      <c r="BG243" s="70"/>
      <c r="BH243" s="70"/>
      <c r="BI243" s="70"/>
      <c r="BJ243" s="70"/>
      <c r="BK243" s="70"/>
      <c r="BL243" s="70"/>
      <c r="BM243" s="70"/>
      <c r="BN243" s="70"/>
      <c r="BO243" s="70"/>
      <c r="BP243" s="70"/>
      <c r="BQ243" s="70"/>
      <c r="BR243" s="70"/>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c r="DC243" s="70"/>
      <c r="DD243" s="70"/>
      <c r="DE243" s="70"/>
      <c r="DF243" s="70"/>
      <c r="DG243" s="70"/>
      <c r="DH243" s="70"/>
      <c r="DI243" s="70"/>
      <c r="DJ243" s="70"/>
      <c r="DK243" s="70"/>
      <c r="DL243" s="70"/>
      <c r="DM243" s="70"/>
      <c r="DN243" s="70"/>
      <c r="DO243" s="70"/>
      <c r="DP243" s="70"/>
      <c r="DQ243" s="70"/>
      <c r="DR243" s="70"/>
      <c r="DS243" s="70"/>
      <c r="DT243" s="70"/>
      <c r="DU243" s="70"/>
      <c r="DV243" s="70"/>
      <c r="DW243" s="70"/>
      <c r="DX243" s="70"/>
      <c r="DY243" s="70"/>
      <c r="DZ243" s="70"/>
      <c r="EA243" s="70"/>
      <c r="EB243" s="70"/>
      <c r="EC243" s="70"/>
      <c r="ED243" s="70"/>
      <c r="EE243" s="70"/>
      <c r="EF243" s="70"/>
      <c r="EG243" s="70"/>
      <c r="EH243" s="70"/>
      <c r="EI243" s="70"/>
      <c r="EJ243" s="70"/>
      <c r="EK243" s="70"/>
      <c r="EL243" s="70"/>
      <c r="EM243" s="70"/>
      <c r="EN243" s="70"/>
      <c r="EO243" s="70"/>
      <c r="EP243" s="70"/>
      <c r="EQ243" s="70"/>
      <c r="ER243" s="70"/>
      <c r="ES243" s="70"/>
      <c r="ET243" s="70"/>
      <c r="EU243" s="70"/>
      <c r="EV243" s="70"/>
      <c r="EW243" s="70"/>
      <c r="EX243" s="70"/>
      <c r="EY243" s="70"/>
      <c r="EZ243" s="70"/>
      <c r="FA243" s="70"/>
      <c r="FB243" s="70"/>
      <c r="FC243" s="70"/>
      <c r="FD243" s="70"/>
      <c r="FE243" s="70"/>
      <c r="FF243" s="70"/>
      <c r="FG243" s="70"/>
      <c r="FH243" s="70"/>
      <c r="FI243" s="70"/>
      <c r="FJ243" s="70"/>
      <c r="FK243" s="70"/>
      <c r="FL243" s="70"/>
      <c r="FM243" s="70"/>
      <c r="FN243" s="70"/>
      <c r="FO243" s="70"/>
      <c r="FP243" s="70"/>
      <c r="FQ243" s="70"/>
      <c r="FR243" s="70"/>
      <c r="FS243" s="70"/>
      <c r="FT243" s="70"/>
      <c r="FU243" s="70"/>
      <c r="FV243" s="70"/>
      <c r="FW243" s="70"/>
      <c r="FX243" s="70"/>
      <c r="FY243" s="70"/>
      <c r="FZ243" s="70"/>
      <c r="GA243" s="70"/>
      <c r="GB243" s="70"/>
      <c r="GC243" s="70"/>
      <c r="GD243" s="70"/>
      <c r="GE243" s="70"/>
      <c r="GF243" s="70"/>
      <c r="GG243" s="70"/>
      <c r="GH243" s="70"/>
      <c r="GI243" s="70"/>
      <c r="GJ243" s="70"/>
      <c r="GK243" s="70"/>
      <c r="GL243" s="70"/>
      <c r="GM243" s="70"/>
      <c r="GN243" s="70"/>
      <c r="GO243" s="70"/>
      <c r="GP243" s="70"/>
      <c r="GQ243" s="70"/>
      <c r="GR243" s="70"/>
      <c r="GS243" s="70"/>
      <c r="GT243" s="70"/>
      <c r="GU243" s="70"/>
      <c r="GV243" s="70"/>
      <c r="GW243" s="70"/>
      <c r="GX243" s="70"/>
      <c r="GY243" s="70"/>
      <c r="GZ243" s="70"/>
      <c r="HA243" s="70"/>
      <c r="HB243" s="70"/>
      <c r="HC243" s="70"/>
      <c r="HD243" s="70"/>
      <c r="HE243" s="70"/>
      <c r="HF243" s="70"/>
      <c r="HG243" s="70"/>
      <c r="HH243" s="70"/>
      <c r="HI243" s="70"/>
      <c r="HJ243" s="70"/>
      <c r="HK243" s="70"/>
      <c r="HL243" s="70"/>
      <c r="HM243" s="70"/>
      <c r="HN243" s="70"/>
      <c r="HO243" s="70"/>
      <c r="HP243" s="70"/>
      <c r="HQ243" s="70"/>
      <c r="HR243" s="70"/>
      <c r="HS243" s="70"/>
      <c r="HT243" s="70"/>
      <c r="HU243" s="70"/>
      <c r="HV243" s="70"/>
      <c r="HW243" s="70"/>
      <c r="HX243" s="70"/>
      <c r="HY243" s="70"/>
      <c r="HZ243" s="70"/>
      <c r="IA243" s="70"/>
      <c r="IB243" s="70"/>
      <c r="IC243" s="70"/>
      <c r="ID243" s="70"/>
      <c r="IE243" s="70"/>
      <c r="IF243" s="70"/>
      <c r="IG243" s="70"/>
      <c r="IH243" s="70"/>
      <c r="II243" s="70"/>
      <c r="IJ243" s="70"/>
      <c r="IK243" s="70"/>
      <c r="IL243" s="70"/>
      <c r="IM243" s="70"/>
      <c r="IN243" s="70"/>
      <c r="IO243" s="70"/>
      <c r="IP243" s="70"/>
      <c r="IQ243" s="70"/>
      <c r="IR243" s="70"/>
      <c r="IS243" s="70"/>
      <c r="IT243" s="70"/>
      <c r="IU243" s="70"/>
      <c r="IV243" s="70"/>
      <c r="IW243" s="70"/>
      <c r="IX243" s="70"/>
      <c r="IY243" s="70"/>
      <c r="IZ243" s="70"/>
      <c r="JA243" s="70"/>
      <c r="JB243" s="70"/>
      <c r="JC243" s="70"/>
      <c r="JD243" s="70"/>
      <c r="JE243" s="70"/>
      <c r="JF243" s="70"/>
      <c r="JG243" s="70"/>
      <c r="JH243" s="70"/>
      <c r="JI243" s="70"/>
      <c r="JJ243" s="70"/>
      <c r="JK243" s="70"/>
      <c r="JL243" s="70"/>
      <c r="JM243" s="70"/>
      <c r="JN243" s="70"/>
      <c r="JO243" s="70"/>
      <c r="JP243" s="70"/>
      <c r="JQ243" s="70"/>
      <c r="JR243" s="70"/>
      <c r="JS243" s="70"/>
      <c r="JT243" s="70"/>
      <c r="JU243" s="70"/>
      <c r="JV243" s="70"/>
      <c r="JW243" s="70"/>
      <c r="JX243" s="70"/>
      <c r="JY243" s="70"/>
      <c r="JZ243" s="70"/>
      <c r="KA243" s="70"/>
      <c r="KB243" s="70"/>
      <c r="KC243" s="70"/>
      <c r="KD243" s="70"/>
      <c r="KE243" s="70"/>
      <c r="KF243" s="70"/>
      <c r="KG243" s="70"/>
      <c r="KH243" s="70"/>
      <c r="KI243" s="70"/>
      <c r="KJ243" s="70"/>
      <c r="KK243" s="70"/>
      <c r="KL243" s="70"/>
      <c r="KM243" s="70"/>
      <c r="KN243" s="70"/>
      <c r="KO243" s="70"/>
      <c r="KP243" s="70"/>
      <c r="KQ243" s="70"/>
      <c r="KR243" s="70"/>
      <c r="KS243" s="70"/>
      <c r="KT243" s="70"/>
      <c r="KU243" s="70"/>
      <c r="KV243" s="70"/>
      <c r="KW243" s="70"/>
      <c r="KX243" s="70"/>
      <c r="KY243" s="70"/>
      <c r="KZ243" s="70"/>
      <c r="LA243" s="70"/>
      <c r="LB243" s="70"/>
      <c r="LC243" s="70"/>
      <c r="LD243" s="70"/>
      <c r="LE243" s="70"/>
      <c r="LF243" s="70"/>
      <c r="LG243" s="70"/>
      <c r="LH243" s="70"/>
      <c r="LI243" s="70"/>
      <c r="LJ243" s="70"/>
      <c r="LK243" s="70"/>
      <c r="LL243" s="70"/>
      <c r="LM243" s="70"/>
      <c r="LN243" s="70"/>
      <c r="LO243" s="70"/>
      <c r="LP243" s="70"/>
      <c r="LQ243" s="70"/>
      <c r="LR243" s="70"/>
      <c r="LS243" s="70"/>
      <c r="LT243" s="70"/>
      <c r="LU243" s="70"/>
      <c r="LV243" s="70"/>
      <c r="LW243" s="70"/>
      <c r="LX243" s="70"/>
      <c r="LY243" s="70"/>
      <c r="LZ243" s="70"/>
      <c r="MA243" s="70"/>
      <c r="MB243" s="70"/>
      <c r="MC243" s="70"/>
      <c r="MD243" s="70"/>
      <c r="ME243" s="70"/>
      <c r="MF243" s="70"/>
      <c r="MG243" s="70"/>
      <c r="MH243" s="70"/>
      <c r="MI243" s="70"/>
    </row>
    <row r="244" spans="1:347" s="70" customFormat="1" ht="11.25" customHeight="1" x14ac:dyDescent="0.2">
      <c r="A244" s="126"/>
      <c r="B244" s="70" t="s">
        <v>331</v>
      </c>
      <c r="D244" s="70" t="s">
        <v>586</v>
      </c>
      <c r="E244" s="482"/>
      <c r="G244" s="86" t="s">
        <v>432</v>
      </c>
      <c r="H244" s="123"/>
      <c r="I244" s="124"/>
      <c r="J244" s="131">
        <f t="shared" ref="J244:J245" si="758">I244*INDEX(SalInfl,J$1)</f>
        <v>0</v>
      </c>
      <c r="K244" s="131">
        <f t="shared" ref="K244:K245" si="759">J244*INDEX(SalInfl,K$1)</f>
        <v>0</v>
      </c>
      <c r="L244" s="131">
        <f t="shared" ref="L244:L245" si="760">K244*INDEX(SalInfl,L$1)</f>
        <v>0</v>
      </c>
      <c r="M244" s="131">
        <f t="shared" ref="M244:M245" si="761">L244*INDEX(SalInfl,M$1)</f>
        <v>0</v>
      </c>
      <c r="N244" s="131">
        <f t="shared" ref="N244:N245" si="762">M244*INDEX(SalInfl,N$1)</f>
        <v>0</v>
      </c>
      <c r="O244" s="131">
        <f t="shared" ref="O244:O245" si="763">N244*INDEX(SalInfl,O$1)</f>
        <v>0</v>
      </c>
      <c r="P244" s="131">
        <f t="shared" ref="P244:P245" si="764">O244*INDEX(SalInfl,P$1)</f>
        <v>0</v>
      </c>
      <c r="Q244" s="131">
        <f t="shared" ref="Q244:Q245" si="765">P244*INDEX(SalInfl,Q$1)</f>
        <v>0</v>
      </c>
      <c r="R244" s="131">
        <f t="shared" ref="R244:R245" si="766">Q244*INDEX(SalInfl,R$1)</f>
        <v>0</v>
      </c>
      <c r="S244" s="131">
        <f t="shared" ref="S244:S245" si="767">R244*INDEX(SalInfl,S$1)</f>
        <v>0</v>
      </c>
      <c r="T244" s="131">
        <f t="shared" ref="T244:T245" si="768">S244*INDEX(SalInfl,T$1)</f>
        <v>0</v>
      </c>
      <c r="U244" s="131">
        <f t="shared" ref="U244:U245" si="769">T244*INDEX(SalInfl,U$1)</f>
        <v>0</v>
      </c>
      <c r="V244" s="131">
        <f t="shared" ref="V244:V245" si="770">U244*INDEX(SalInfl,V$1)</f>
        <v>0</v>
      </c>
      <c r="W244" s="131">
        <f t="shared" ref="W244:W245" si="771">V244*INDEX(SalInfl,W$1)</f>
        <v>0</v>
      </c>
      <c r="X244" s="131">
        <f t="shared" ref="X244:X245" si="772">W244*INDEX(SalInfl,X$1)</f>
        <v>0</v>
      </c>
      <c r="Y244" s="131">
        <f t="shared" ref="Y244:Y245" si="773">X244*INDEX(SalInfl,Y$1)</f>
        <v>0</v>
      </c>
      <c r="Z244" s="131">
        <f t="shared" ref="Z244:Z245" si="774">Y244*INDEX(SalInfl,Z$1)</f>
        <v>0</v>
      </c>
      <c r="AA244" s="131">
        <f t="shared" ref="AA244:AA245" si="775">Z244*INDEX(SalInfl,AA$1)</f>
        <v>0</v>
      </c>
      <c r="AB244" s="131">
        <f t="shared" ref="AB244:AB245" si="776">AA244*INDEX(SalInfl,AB$1)</f>
        <v>0</v>
      </c>
      <c r="AC244" s="131">
        <f t="shared" ref="AC244:AC245" si="777">AB244*INDEX(SalInfl,AC$1)</f>
        <v>0</v>
      </c>
      <c r="AD244" s="131">
        <f t="shared" ref="AD244:AD245" si="778">AC244*INDEX(SalInfl,AD$1)</f>
        <v>0</v>
      </c>
      <c r="AE244" s="131">
        <f t="shared" ref="AE244:AE245" si="779">AD244*INDEX(SalInfl,AE$1)</f>
        <v>0</v>
      </c>
      <c r="AF244" s="131">
        <f t="shared" ref="AF244:AF245" si="780">AE244*INDEX(SalInfl,AF$1)</f>
        <v>0</v>
      </c>
      <c r="AG244" s="131">
        <f t="shared" ref="AG244:AG245" si="781">AF244*INDEX(SalInfl,AG$1)</f>
        <v>0</v>
      </c>
      <c r="AH244" s="131">
        <f t="shared" ref="AH244:AH245" si="782">AG244*INDEX(SalInfl,AH$1)</f>
        <v>0</v>
      </c>
      <c r="AI244" s="131">
        <f t="shared" ref="AI244:AI245" si="783">AH244*INDEX(SalInfl,AI$1)</f>
        <v>0</v>
      </c>
      <c r="AJ244" s="131">
        <f t="shared" ref="AJ244:AJ245" si="784">AI244*INDEX(SalInfl,AJ$1)</f>
        <v>0</v>
      </c>
      <c r="AK244" s="131">
        <f t="shared" ref="AK244:AK245" si="785">AJ244*INDEX(SalInfl,AK$1)</f>
        <v>0</v>
      </c>
      <c r="AL244" s="131">
        <f t="shared" ref="AL244:AL245" si="786">AK244*INDEX(SalInfl,AL$1)</f>
        <v>0</v>
      </c>
      <c r="AM244" s="131">
        <f t="shared" ref="AM244:AM245" si="787">AL244*INDEX(SalInfl,AM$1)</f>
        <v>0</v>
      </c>
      <c r="AN244" s="131">
        <f t="shared" ref="AN244:AN245" si="788">AM244*INDEX(SalInfl,AN$1)</f>
        <v>0</v>
      </c>
      <c r="AO244" s="131">
        <f t="shared" ref="AO244:AO245" si="789">AN244*INDEX(SalInfl,AO$1)</f>
        <v>0</v>
      </c>
      <c r="AP244" s="131">
        <f t="shared" ref="AP244:AP245" si="790">AO244*INDEX(SalInfl,AP$1)</f>
        <v>0</v>
      </c>
      <c r="AQ244" s="131">
        <f t="shared" ref="AQ244:AQ245" si="791">AP244*INDEX(SalInfl,AQ$1)</f>
        <v>0</v>
      </c>
      <c r="AR244" s="131">
        <f t="shared" ref="AR244:AR245" si="792">AQ244*INDEX(SalInfl,AR$1)</f>
        <v>0</v>
      </c>
      <c r="AS244" s="131">
        <f t="shared" ref="AS244:AS245" si="793">AR244*INDEX(SalInfl,AS$1)</f>
        <v>0</v>
      </c>
      <c r="AT244" s="131">
        <f t="shared" ref="AT244:AT245" si="794">AS244*INDEX(SalInfl,AT$1)</f>
        <v>0</v>
      </c>
      <c r="AU244" s="131">
        <f t="shared" ref="AU244:AU245" si="795">AT244*INDEX(SalInfl,AU$1)</f>
        <v>0</v>
      </c>
      <c r="AV244" s="131">
        <f t="shared" ref="AV244:AV245" si="796">AU244*INDEX(SalInfl,AV$1)</f>
        <v>0</v>
      </c>
      <c r="AW244" s="131">
        <f t="shared" ref="AW244:AW245" si="797">AV244*INDEX(SalInfl,AW$1)</f>
        <v>0</v>
      </c>
      <c r="AY244" s="71"/>
      <c r="AZ244" s="71"/>
      <c r="BA244" s="71"/>
      <c r="BB244" s="71">
        <f>BA244-I244</f>
        <v>0</v>
      </c>
      <c r="BD244" s="78"/>
      <c r="BE244" s="78"/>
    </row>
    <row r="245" spans="1:347" s="70" customFormat="1" ht="11.25" customHeight="1" x14ac:dyDescent="0.2">
      <c r="A245" s="126"/>
      <c r="B245" s="70" t="s">
        <v>331</v>
      </c>
      <c r="D245" s="70" t="s">
        <v>631</v>
      </c>
      <c r="E245" s="482"/>
      <c r="G245" s="86" t="s">
        <v>429</v>
      </c>
      <c r="H245" s="123"/>
      <c r="I245" s="124">
        <v>10000</v>
      </c>
      <c r="J245" s="131">
        <f t="shared" si="758"/>
        <v>10200</v>
      </c>
      <c r="K245" s="131">
        <f t="shared" si="759"/>
        <v>10404</v>
      </c>
      <c r="L245" s="131">
        <f t="shared" si="760"/>
        <v>10612.08</v>
      </c>
      <c r="M245" s="131">
        <f t="shared" si="761"/>
        <v>10824.321599999999</v>
      </c>
      <c r="N245" s="131">
        <f t="shared" si="762"/>
        <v>11040.808031999999</v>
      </c>
      <c r="O245" s="131">
        <f t="shared" si="763"/>
        <v>11261.62419264</v>
      </c>
      <c r="P245" s="131">
        <f t="shared" si="764"/>
        <v>11486.8566764928</v>
      </c>
      <c r="Q245" s="131">
        <f t="shared" si="765"/>
        <v>11716.593810022656</v>
      </c>
      <c r="R245" s="131">
        <f t="shared" si="766"/>
        <v>11950.925686223109</v>
      </c>
      <c r="S245" s="131">
        <f t="shared" si="767"/>
        <v>12189.944199947571</v>
      </c>
      <c r="T245" s="131">
        <f t="shared" si="768"/>
        <v>12433.743083946523</v>
      </c>
      <c r="U245" s="131">
        <f t="shared" si="769"/>
        <v>12682.417945625453</v>
      </c>
      <c r="V245" s="131">
        <f t="shared" si="770"/>
        <v>12936.066304537962</v>
      </c>
      <c r="W245" s="131">
        <f t="shared" si="771"/>
        <v>13194.787630628722</v>
      </c>
      <c r="X245" s="131">
        <f t="shared" si="772"/>
        <v>13458.683383241296</v>
      </c>
      <c r="Y245" s="131">
        <f t="shared" si="773"/>
        <v>13727.857050906123</v>
      </c>
      <c r="Z245" s="131">
        <f t="shared" si="774"/>
        <v>14002.414191924245</v>
      </c>
      <c r="AA245" s="131">
        <f t="shared" si="775"/>
        <v>14282.46247576273</v>
      </c>
      <c r="AB245" s="131">
        <f t="shared" si="776"/>
        <v>14568.111725277984</v>
      </c>
      <c r="AC245" s="131">
        <f t="shared" si="777"/>
        <v>14859.473959783543</v>
      </c>
      <c r="AD245" s="131">
        <f t="shared" si="778"/>
        <v>15156.663438979214</v>
      </c>
      <c r="AE245" s="131">
        <f t="shared" si="779"/>
        <v>15459.796707758798</v>
      </c>
      <c r="AF245" s="131">
        <f t="shared" si="780"/>
        <v>15768.992641913974</v>
      </c>
      <c r="AG245" s="131">
        <f t="shared" si="781"/>
        <v>16084.372494752253</v>
      </c>
      <c r="AH245" s="131">
        <f t="shared" si="782"/>
        <v>16406.059944647299</v>
      </c>
      <c r="AI245" s="131">
        <f t="shared" si="783"/>
        <v>16734.181143540245</v>
      </c>
      <c r="AJ245" s="131">
        <f t="shared" si="784"/>
        <v>17068.86476641105</v>
      </c>
      <c r="AK245" s="131">
        <f t="shared" si="785"/>
        <v>17410.242061739271</v>
      </c>
      <c r="AL245" s="131">
        <f t="shared" si="786"/>
        <v>17758.446902974058</v>
      </c>
      <c r="AM245" s="131">
        <f t="shared" si="787"/>
        <v>18113.615841033537</v>
      </c>
      <c r="AN245" s="131">
        <f t="shared" si="788"/>
        <v>18475.88815785421</v>
      </c>
      <c r="AO245" s="131">
        <f t="shared" si="789"/>
        <v>18845.405921011294</v>
      </c>
      <c r="AP245" s="131">
        <f t="shared" si="790"/>
        <v>19222.31403943152</v>
      </c>
      <c r="AQ245" s="131">
        <f t="shared" si="791"/>
        <v>19606.76032022015</v>
      </c>
      <c r="AR245" s="131">
        <f t="shared" si="792"/>
        <v>19998.895526624554</v>
      </c>
      <c r="AS245" s="131">
        <f t="shared" si="793"/>
        <v>20398.873437157046</v>
      </c>
      <c r="AT245" s="131">
        <f t="shared" si="794"/>
        <v>20806.850905900188</v>
      </c>
      <c r="AU245" s="131">
        <f t="shared" si="795"/>
        <v>21222.987924018191</v>
      </c>
      <c r="AV245" s="131">
        <f t="shared" si="796"/>
        <v>21647.447682498554</v>
      </c>
      <c r="AW245" s="131">
        <f t="shared" si="797"/>
        <v>22080.396636148525</v>
      </c>
      <c r="AY245" s="71"/>
      <c r="AZ245" s="71"/>
      <c r="BA245" s="71"/>
      <c r="BB245" s="71"/>
      <c r="BD245" s="78"/>
      <c r="BE245" s="78"/>
    </row>
    <row r="246" spans="1:347" s="70" customFormat="1" ht="11.25" customHeight="1" x14ac:dyDescent="0.2">
      <c r="A246" s="126"/>
      <c r="B246" s="87" t="s">
        <v>260</v>
      </c>
      <c r="C246" s="87"/>
      <c r="D246" s="87"/>
      <c r="E246" s="483"/>
      <c r="F246" s="87"/>
      <c r="G246" s="91"/>
      <c r="H246" s="459"/>
      <c r="I246" s="460"/>
      <c r="J246" s="460"/>
      <c r="K246" s="460"/>
      <c r="L246" s="460"/>
      <c r="M246" s="460"/>
      <c r="N246" s="460"/>
      <c r="O246" s="460"/>
      <c r="P246" s="460"/>
      <c r="Q246" s="460"/>
      <c r="R246" s="460"/>
      <c r="S246" s="460"/>
      <c r="T246" s="460"/>
      <c r="U246" s="460"/>
      <c r="V246" s="460"/>
      <c r="W246" s="460"/>
      <c r="X246" s="460"/>
      <c r="Y246" s="460"/>
      <c r="Z246" s="460"/>
      <c r="AA246" s="460"/>
      <c r="AB246" s="460"/>
      <c r="AC246" s="460"/>
      <c r="AD246" s="460"/>
      <c r="AE246" s="460"/>
      <c r="AF246" s="460"/>
      <c r="AG246" s="460"/>
      <c r="AH246" s="460"/>
      <c r="AI246" s="460"/>
      <c r="AJ246" s="460"/>
      <c r="AK246" s="460"/>
      <c r="AL246" s="460"/>
      <c r="AM246" s="460"/>
      <c r="AN246" s="460"/>
      <c r="AO246" s="460"/>
      <c r="AP246" s="460"/>
      <c r="AQ246" s="460"/>
      <c r="AR246" s="460"/>
      <c r="AS246" s="460"/>
      <c r="AT246" s="460"/>
      <c r="AU246" s="460"/>
      <c r="AV246" s="460"/>
      <c r="AW246" s="460"/>
      <c r="BD246" s="78"/>
      <c r="BE246" s="78"/>
    </row>
    <row r="247" spans="1:347" s="70" customFormat="1" ht="11.25" customHeight="1" x14ac:dyDescent="0.2">
      <c r="A247" s="126"/>
      <c r="B247" s="461" t="s">
        <v>261</v>
      </c>
      <c r="C247" s="461"/>
      <c r="D247" s="461"/>
      <c r="E247" s="484"/>
      <c r="F247" s="461"/>
      <c r="G247" s="462"/>
      <c r="H247" s="463">
        <f t="shared" ref="H247:AW247" si="798">SUMIF(H242:H246, "&gt;0",$E242:$E246)</f>
        <v>0</v>
      </c>
      <c r="I247" s="464">
        <f t="shared" si="798"/>
        <v>0</v>
      </c>
      <c r="J247" s="464">
        <f t="shared" si="798"/>
        <v>0</v>
      </c>
      <c r="K247" s="464">
        <f t="shared" si="798"/>
        <v>0</v>
      </c>
      <c r="L247" s="464">
        <f t="shared" si="798"/>
        <v>0</v>
      </c>
      <c r="M247" s="464">
        <f t="shared" si="798"/>
        <v>0</v>
      </c>
      <c r="N247" s="464">
        <f t="shared" si="798"/>
        <v>0</v>
      </c>
      <c r="O247" s="464">
        <f t="shared" si="798"/>
        <v>0</v>
      </c>
      <c r="P247" s="464">
        <f t="shared" si="798"/>
        <v>0</v>
      </c>
      <c r="Q247" s="464">
        <f t="shared" si="798"/>
        <v>0</v>
      </c>
      <c r="R247" s="464">
        <f t="shared" si="798"/>
        <v>0</v>
      </c>
      <c r="S247" s="464">
        <f t="shared" si="798"/>
        <v>0</v>
      </c>
      <c r="T247" s="464">
        <f t="shared" si="798"/>
        <v>0</v>
      </c>
      <c r="U247" s="464">
        <f t="shared" si="798"/>
        <v>0</v>
      </c>
      <c r="V247" s="464">
        <f t="shared" si="798"/>
        <v>0</v>
      </c>
      <c r="W247" s="464">
        <f t="shared" si="798"/>
        <v>0</v>
      </c>
      <c r="X247" s="464">
        <f t="shared" si="798"/>
        <v>0</v>
      </c>
      <c r="Y247" s="464">
        <f t="shared" si="798"/>
        <v>0</v>
      </c>
      <c r="Z247" s="464">
        <f t="shared" si="798"/>
        <v>0</v>
      </c>
      <c r="AA247" s="464">
        <f t="shared" si="798"/>
        <v>0</v>
      </c>
      <c r="AB247" s="464">
        <f t="shared" si="798"/>
        <v>0</v>
      </c>
      <c r="AC247" s="464">
        <f t="shared" si="798"/>
        <v>0</v>
      </c>
      <c r="AD247" s="464">
        <f t="shared" si="798"/>
        <v>0</v>
      </c>
      <c r="AE247" s="464">
        <f t="shared" si="798"/>
        <v>0</v>
      </c>
      <c r="AF247" s="464">
        <f t="shared" si="798"/>
        <v>0</v>
      </c>
      <c r="AG247" s="464">
        <f t="shared" si="798"/>
        <v>0</v>
      </c>
      <c r="AH247" s="464">
        <f t="shared" si="798"/>
        <v>0</v>
      </c>
      <c r="AI247" s="464">
        <f t="shared" si="798"/>
        <v>0</v>
      </c>
      <c r="AJ247" s="464">
        <f t="shared" si="798"/>
        <v>0</v>
      </c>
      <c r="AK247" s="464">
        <f t="shared" si="798"/>
        <v>0</v>
      </c>
      <c r="AL247" s="464">
        <f t="shared" si="798"/>
        <v>0</v>
      </c>
      <c r="AM247" s="464">
        <f t="shared" si="798"/>
        <v>0</v>
      </c>
      <c r="AN247" s="464">
        <f t="shared" si="798"/>
        <v>0</v>
      </c>
      <c r="AO247" s="464">
        <f t="shared" si="798"/>
        <v>0</v>
      </c>
      <c r="AP247" s="464">
        <f t="shared" si="798"/>
        <v>0</v>
      </c>
      <c r="AQ247" s="464">
        <f t="shared" si="798"/>
        <v>0</v>
      </c>
      <c r="AR247" s="464">
        <f t="shared" si="798"/>
        <v>0</v>
      </c>
      <c r="AS247" s="464">
        <f t="shared" si="798"/>
        <v>0</v>
      </c>
      <c r="AT247" s="464">
        <f t="shared" si="798"/>
        <v>0</v>
      </c>
      <c r="AU247" s="464">
        <f t="shared" si="798"/>
        <v>0</v>
      </c>
      <c r="AV247" s="464">
        <f t="shared" si="798"/>
        <v>0</v>
      </c>
      <c r="AW247" s="464">
        <f t="shared" si="798"/>
        <v>0</v>
      </c>
      <c r="BD247" s="78"/>
      <c r="BE247" s="78"/>
    </row>
    <row r="248" spans="1:347" s="70" customFormat="1" ht="11.25" customHeight="1" x14ac:dyDescent="0.2">
      <c r="A248" s="126"/>
      <c r="B248" s="87" t="s">
        <v>262</v>
      </c>
      <c r="C248" s="87"/>
      <c r="D248" s="87"/>
      <c r="E248" s="483"/>
      <c r="F248" s="87"/>
      <c r="G248" s="91"/>
      <c r="H248" s="465" t="str">
        <f t="shared" ref="H248:AW248" si="799">IF(H247=0, "N/A", H$6/H247)</f>
        <v>N/A</v>
      </c>
      <c r="I248" s="370" t="str">
        <f t="shared" si="799"/>
        <v>N/A</v>
      </c>
      <c r="J248" s="370" t="str">
        <f t="shared" si="799"/>
        <v>N/A</v>
      </c>
      <c r="K248" s="370" t="str">
        <f t="shared" si="799"/>
        <v>N/A</v>
      </c>
      <c r="L248" s="370" t="str">
        <f t="shared" si="799"/>
        <v>N/A</v>
      </c>
      <c r="M248" s="370" t="str">
        <f t="shared" si="799"/>
        <v>N/A</v>
      </c>
      <c r="N248" s="370" t="str">
        <f t="shared" si="799"/>
        <v>N/A</v>
      </c>
      <c r="O248" s="370" t="str">
        <f t="shared" si="799"/>
        <v>N/A</v>
      </c>
      <c r="P248" s="370" t="str">
        <f t="shared" si="799"/>
        <v>N/A</v>
      </c>
      <c r="Q248" s="370" t="str">
        <f t="shared" si="799"/>
        <v>N/A</v>
      </c>
      <c r="R248" s="370" t="str">
        <f t="shared" si="799"/>
        <v>N/A</v>
      </c>
      <c r="S248" s="370" t="str">
        <f t="shared" si="799"/>
        <v>N/A</v>
      </c>
      <c r="T248" s="370" t="str">
        <f t="shared" si="799"/>
        <v>N/A</v>
      </c>
      <c r="U248" s="370" t="str">
        <f t="shared" si="799"/>
        <v>N/A</v>
      </c>
      <c r="V248" s="370" t="str">
        <f t="shared" si="799"/>
        <v>N/A</v>
      </c>
      <c r="W248" s="370" t="str">
        <f t="shared" si="799"/>
        <v>N/A</v>
      </c>
      <c r="X248" s="370" t="str">
        <f t="shared" si="799"/>
        <v>N/A</v>
      </c>
      <c r="Y248" s="370" t="str">
        <f t="shared" si="799"/>
        <v>N/A</v>
      </c>
      <c r="Z248" s="370" t="str">
        <f t="shared" si="799"/>
        <v>N/A</v>
      </c>
      <c r="AA248" s="370" t="str">
        <f t="shared" si="799"/>
        <v>N/A</v>
      </c>
      <c r="AB248" s="370" t="str">
        <f t="shared" si="799"/>
        <v>N/A</v>
      </c>
      <c r="AC248" s="370" t="str">
        <f t="shared" si="799"/>
        <v>N/A</v>
      </c>
      <c r="AD248" s="370" t="str">
        <f t="shared" si="799"/>
        <v>N/A</v>
      </c>
      <c r="AE248" s="370" t="str">
        <f t="shared" si="799"/>
        <v>N/A</v>
      </c>
      <c r="AF248" s="370" t="str">
        <f t="shared" si="799"/>
        <v>N/A</v>
      </c>
      <c r="AG248" s="370" t="str">
        <f t="shared" si="799"/>
        <v>N/A</v>
      </c>
      <c r="AH248" s="370" t="str">
        <f t="shared" si="799"/>
        <v>N/A</v>
      </c>
      <c r="AI248" s="370" t="str">
        <f t="shared" si="799"/>
        <v>N/A</v>
      </c>
      <c r="AJ248" s="370" t="str">
        <f t="shared" si="799"/>
        <v>N/A</v>
      </c>
      <c r="AK248" s="370" t="str">
        <f t="shared" si="799"/>
        <v>N/A</v>
      </c>
      <c r="AL248" s="370" t="str">
        <f t="shared" si="799"/>
        <v>N/A</v>
      </c>
      <c r="AM248" s="370" t="str">
        <f t="shared" si="799"/>
        <v>N/A</v>
      </c>
      <c r="AN248" s="370" t="str">
        <f t="shared" si="799"/>
        <v>N/A</v>
      </c>
      <c r="AO248" s="370" t="str">
        <f t="shared" si="799"/>
        <v>N/A</v>
      </c>
      <c r="AP248" s="370" t="str">
        <f t="shared" si="799"/>
        <v>N/A</v>
      </c>
      <c r="AQ248" s="370" t="str">
        <f t="shared" si="799"/>
        <v>N/A</v>
      </c>
      <c r="AR248" s="370" t="str">
        <f t="shared" si="799"/>
        <v>N/A</v>
      </c>
      <c r="AS248" s="370" t="str">
        <f t="shared" si="799"/>
        <v>N/A</v>
      </c>
      <c r="AT248" s="370" t="str">
        <f t="shared" si="799"/>
        <v>N/A</v>
      </c>
      <c r="AU248" s="370" t="str">
        <f t="shared" si="799"/>
        <v>N/A</v>
      </c>
      <c r="AV248" s="370" t="str">
        <f t="shared" si="799"/>
        <v>N/A</v>
      </c>
      <c r="AW248" s="370" t="str">
        <f t="shared" si="799"/>
        <v>N/A</v>
      </c>
      <c r="BD248" s="78"/>
      <c r="BE248" s="78"/>
    </row>
    <row r="249" spans="1:347" s="70" customFormat="1" ht="11.25" customHeight="1" x14ac:dyDescent="0.2">
      <c r="A249" s="126"/>
      <c r="B249" s="87"/>
      <c r="C249" s="87"/>
      <c r="D249" s="87"/>
      <c r="E249" s="483"/>
      <c r="F249" s="87"/>
      <c r="G249" s="91"/>
      <c r="H249" s="465"/>
      <c r="I249" s="370"/>
      <c r="J249" s="370"/>
      <c r="K249" s="370"/>
      <c r="L249" s="370"/>
      <c r="M249" s="370"/>
      <c r="N249" s="370"/>
      <c r="O249" s="370"/>
      <c r="P249" s="370"/>
      <c r="Q249" s="370"/>
      <c r="R249" s="370"/>
      <c r="S249" s="370"/>
      <c r="T249" s="370"/>
      <c r="U249" s="370"/>
      <c r="V249" s="370"/>
      <c r="W249" s="370"/>
      <c r="X249" s="370"/>
      <c r="Y249" s="370"/>
      <c r="Z249" s="370"/>
      <c r="AA249" s="370"/>
      <c r="AB249" s="370"/>
      <c r="AC249" s="370"/>
      <c r="AD249" s="370"/>
      <c r="AE249" s="370"/>
      <c r="AF249" s="370"/>
      <c r="AG249" s="370"/>
      <c r="AH249" s="370"/>
      <c r="AI249" s="370"/>
      <c r="AJ249" s="370"/>
      <c r="AK249" s="370"/>
      <c r="AL249" s="370"/>
      <c r="AM249" s="370"/>
      <c r="AN249" s="370"/>
      <c r="AO249" s="370"/>
      <c r="AP249" s="370"/>
      <c r="AQ249" s="370"/>
      <c r="AR249" s="370"/>
      <c r="AS249" s="370"/>
      <c r="AT249" s="370"/>
      <c r="AU249" s="370"/>
      <c r="AV249" s="370"/>
      <c r="AW249" s="370"/>
      <c r="BD249" s="78"/>
      <c r="BE249" s="78"/>
    </row>
    <row r="250" spans="1:347" s="70" customFormat="1" ht="11.25" customHeight="1" x14ac:dyDescent="0.2">
      <c r="A250" s="126"/>
      <c r="B250" s="87"/>
      <c r="C250" s="87"/>
      <c r="D250" s="87"/>
      <c r="E250" s="483"/>
      <c r="F250" s="87"/>
      <c r="G250" s="91"/>
      <c r="H250" s="465"/>
      <c r="I250" s="370"/>
      <c r="J250" s="370"/>
      <c r="K250" s="370"/>
      <c r="L250" s="370"/>
      <c r="M250" s="370"/>
      <c r="N250" s="370"/>
      <c r="O250" s="370"/>
      <c r="P250" s="370"/>
      <c r="Q250" s="370"/>
      <c r="R250" s="370"/>
      <c r="S250" s="370"/>
      <c r="T250" s="370"/>
      <c r="U250" s="370"/>
      <c r="V250" s="370"/>
      <c r="W250" s="370"/>
      <c r="X250" s="370"/>
      <c r="Y250" s="370"/>
      <c r="Z250" s="370"/>
      <c r="AA250" s="370"/>
      <c r="AB250" s="370"/>
      <c r="AC250" s="370"/>
      <c r="AD250" s="370"/>
      <c r="AE250" s="370"/>
      <c r="AF250" s="370"/>
      <c r="AG250" s="370"/>
      <c r="AH250" s="370"/>
      <c r="AI250" s="370"/>
      <c r="AJ250" s="370"/>
      <c r="AK250" s="370"/>
      <c r="AL250" s="370"/>
      <c r="AM250" s="370"/>
      <c r="AN250" s="370"/>
      <c r="AO250" s="370"/>
      <c r="AP250" s="370"/>
      <c r="AQ250" s="370"/>
      <c r="AR250" s="370"/>
      <c r="AS250" s="370"/>
      <c r="AT250" s="370"/>
      <c r="AU250" s="370"/>
      <c r="AV250" s="370"/>
      <c r="AW250" s="370"/>
      <c r="BD250" s="78"/>
      <c r="BE250" s="78"/>
    </row>
    <row r="251" spans="1:347" s="70" customFormat="1" ht="11.25" customHeight="1" x14ac:dyDescent="0.2">
      <c r="A251" s="126"/>
      <c r="E251" s="485"/>
      <c r="G251" s="86"/>
      <c r="H251" s="125"/>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71"/>
      <c r="AQ251" s="71"/>
      <c r="AR251" s="71"/>
      <c r="AS251" s="71"/>
      <c r="AT251" s="71"/>
      <c r="AU251" s="71"/>
      <c r="AV251" s="71"/>
      <c r="AW251" s="71"/>
      <c r="BD251" s="78"/>
      <c r="BE251" s="78"/>
    </row>
    <row r="252" spans="1:347" x14ac:dyDescent="0.25">
      <c r="A252" s="127"/>
      <c r="B252" s="68" t="s">
        <v>268</v>
      </c>
      <c r="C252" s="452"/>
      <c r="D252" s="452"/>
      <c r="E252" s="486"/>
      <c r="F252" s="452"/>
      <c r="G252" s="453"/>
      <c r="H252" s="454"/>
      <c r="I252" s="455"/>
      <c r="J252" s="455"/>
      <c r="K252" s="455"/>
      <c r="L252" s="455"/>
      <c r="M252" s="455"/>
      <c r="N252" s="455"/>
      <c r="O252" s="455"/>
      <c r="P252" s="455"/>
      <c r="Q252" s="455"/>
      <c r="R252" s="455"/>
      <c r="S252" s="455"/>
      <c r="T252" s="455"/>
      <c r="U252" s="455"/>
      <c r="V252" s="455"/>
      <c r="W252" s="455"/>
      <c r="X252" s="455"/>
      <c r="Y252" s="455"/>
      <c r="Z252" s="455"/>
      <c r="AA252" s="455"/>
      <c r="AB252" s="455"/>
      <c r="AC252" s="455"/>
      <c r="AD252" s="455"/>
      <c r="AE252" s="455"/>
      <c r="AF252" s="455"/>
      <c r="AG252" s="455"/>
      <c r="AH252" s="455"/>
      <c r="AI252" s="455"/>
      <c r="AJ252" s="455"/>
      <c r="AK252" s="455"/>
      <c r="AL252" s="455"/>
      <c r="AM252" s="455"/>
      <c r="AN252" s="455"/>
      <c r="AO252" s="455"/>
      <c r="AP252" s="455"/>
      <c r="AQ252" s="455"/>
      <c r="AR252" s="455"/>
      <c r="AS252" s="455"/>
      <c r="AT252" s="455"/>
      <c r="AU252" s="455"/>
      <c r="AV252" s="455"/>
      <c r="AW252" s="455"/>
      <c r="AX252" s="70"/>
      <c r="AY252" s="455"/>
      <c r="AZ252" s="455"/>
      <c r="BA252" s="455"/>
      <c r="BB252" s="455"/>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c r="DD252" s="70"/>
      <c r="DE252" s="70"/>
      <c r="DF252" s="70"/>
      <c r="DG252" s="70"/>
      <c r="DH252" s="70"/>
      <c r="DI252" s="70"/>
      <c r="DJ252" s="70"/>
      <c r="DK252" s="70"/>
      <c r="DL252" s="70"/>
      <c r="DM252" s="70"/>
      <c r="DN252" s="70"/>
      <c r="DO252" s="70"/>
      <c r="DP252" s="70"/>
      <c r="DQ252" s="70"/>
      <c r="DR252" s="70"/>
      <c r="DS252" s="70"/>
      <c r="DT252" s="70"/>
      <c r="DU252" s="70"/>
      <c r="DV252" s="70"/>
      <c r="DW252" s="70"/>
      <c r="DX252" s="70"/>
      <c r="DY252" s="70"/>
      <c r="DZ252" s="70"/>
      <c r="EA252" s="70"/>
      <c r="EB252" s="70"/>
      <c r="EC252" s="70"/>
      <c r="ED252" s="70"/>
      <c r="EE252" s="70"/>
      <c r="EF252" s="70"/>
      <c r="EG252" s="70"/>
      <c r="EH252" s="70"/>
      <c r="EI252" s="70"/>
      <c r="EJ252" s="70"/>
      <c r="EK252" s="70"/>
      <c r="EL252" s="70"/>
      <c r="EM252" s="70"/>
      <c r="EN252" s="70"/>
      <c r="EO252" s="70"/>
      <c r="EP252" s="70"/>
      <c r="EQ252" s="70"/>
      <c r="ER252" s="70"/>
      <c r="ES252" s="70"/>
      <c r="ET252" s="70"/>
      <c r="EU252" s="70"/>
      <c r="EV252" s="70"/>
      <c r="EW252" s="70"/>
      <c r="EX252" s="70"/>
      <c r="EY252" s="70"/>
      <c r="EZ252" s="70"/>
      <c r="FA252" s="70"/>
      <c r="FB252" s="70"/>
      <c r="FC252" s="70"/>
      <c r="FD252" s="70"/>
      <c r="FE252" s="70"/>
      <c r="FF252" s="70"/>
      <c r="FG252" s="70"/>
      <c r="FH252" s="70"/>
      <c r="FI252" s="70"/>
      <c r="FJ252" s="70"/>
      <c r="FK252" s="70"/>
      <c r="FL252" s="70"/>
      <c r="FM252" s="70"/>
      <c r="FN252" s="70"/>
      <c r="FO252" s="70"/>
      <c r="FP252" s="70"/>
      <c r="FQ252" s="70"/>
      <c r="FR252" s="70"/>
      <c r="FS252" s="70"/>
      <c r="FT252" s="70"/>
      <c r="FU252" s="70"/>
      <c r="FV252" s="70"/>
      <c r="FW252" s="70"/>
      <c r="FX252" s="70"/>
      <c r="FY252" s="70"/>
      <c r="FZ252" s="70"/>
      <c r="GA252" s="70"/>
      <c r="GB252" s="70"/>
      <c r="GC252" s="70"/>
      <c r="GD252" s="70"/>
      <c r="GE252" s="70"/>
      <c r="GF252" s="70"/>
      <c r="GG252" s="70"/>
      <c r="GH252" s="70"/>
      <c r="GI252" s="70"/>
      <c r="GJ252" s="70"/>
      <c r="GK252" s="70"/>
      <c r="GL252" s="70"/>
      <c r="GM252" s="70"/>
      <c r="GN252" s="70"/>
      <c r="GO252" s="70"/>
      <c r="GP252" s="70"/>
      <c r="GQ252" s="70"/>
      <c r="GR252" s="70"/>
      <c r="GS252" s="70"/>
      <c r="GT252" s="70"/>
      <c r="GU252" s="70"/>
      <c r="GV252" s="70"/>
      <c r="GW252" s="70"/>
      <c r="GX252" s="70"/>
      <c r="GY252" s="70"/>
      <c r="GZ252" s="70"/>
      <c r="HA252" s="70"/>
      <c r="HB252" s="70"/>
      <c r="HC252" s="70"/>
      <c r="HD252" s="70"/>
      <c r="HE252" s="70"/>
      <c r="HF252" s="70"/>
      <c r="HG252" s="70"/>
      <c r="HH252" s="70"/>
      <c r="HI252" s="70"/>
      <c r="HJ252" s="70"/>
      <c r="HK252" s="70"/>
      <c r="HL252" s="70"/>
      <c r="HM252" s="70"/>
      <c r="HN252" s="70"/>
      <c r="HO252" s="70"/>
      <c r="HP252" s="70"/>
      <c r="HQ252" s="70"/>
      <c r="HR252" s="70"/>
      <c r="HS252" s="70"/>
      <c r="HT252" s="70"/>
      <c r="HU252" s="70"/>
      <c r="HV252" s="70"/>
      <c r="HW252" s="70"/>
      <c r="HX252" s="70"/>
      <c r="HY252" s="70"/>
      <c r="HZ252" s="70"/>
      <c r="IA252" s="70"/>
      <c r="IB252" s="70"/>
      <c r="IC252" s="70"/>
      <c r="ID252" s="70"/>
      <c r="IE252" s="70"/>
      <c r="IF252" s="70"/>
      <c r="IG252" s="70"/>
      <c r="IH252" s="70"/>
      <c r="II252" s="70"/>
      <c r="IJ252" s="70"/>
      <c r="IK252" s="70"/>
      <c r="IL252" s="70"/>
      <c r="IM252" s="70"/>
      <c r="IN252" s="70"/>
      <c r="IO252" s="70"/>
      <c r="IP252" s="70"/>
      <c r="IQ252" s="70"/>
      <c r="IR252" s="70"/>
      <c r="IS252" s="70"/>
      <c r="IT252" s="70"/>
      <c r="IU252" s="70"/>
      <c r="IV252" s="70"/>
      <c r="IW252" s="70"/>
      <c r="IX252" s="70"/>
      <c r="IY252" s="70"/>
      <c r="IZ252" s="70"/>
      <c r="JA252" s="70"/>
      <c r="JB252" s="70"/>
      <c r="JC252" s="70"/>
      <c r="JD252" s="70"/>
      <c r="JE252" s="70"/>
      <c r="JF252" s="70"/>
      <c r="JG252" s="70"/>
      <c r="JH252" s="70"/>
      <c r="JI252" s="70"/>
      <c r="JJ252" s="70"/>
      <c r="JK252" s="70"/>
      <c r="JL252" s="70"/>
      <c r="JM252" s="70"/>
      <c r="JN252" s="70"/>
      <c r="JO252" s="70"/>
      <c r="JP252" s="70"/>
      <c r="JQ252" s="70"/>
      <c r="JR252" s="70"/>
      <c r="JS252" s="70"/>
      <c r="JT252" s="70"/>
      <c r="JU252" s="70"/>
      <c r="JV252" s="70"/>
      <c r="JW252" s="70"/>
      <c r="JX252" s="70"/>
      <c r="JY252" s="70"/>
      <c r="JZ252" s="70"/>
      <c r="KA252" s="70"/>
      <c r="KB252" s="70"/>
      <c r="KC252" s="70"/>
      <c r="KD252" s="70"/>
      <c r="KE252" s="70"/>
      <c r="KF252" s="70"/>
      <c r="KG252" s="70"/>
      <c r="KH252" s="70"/>
      <c r="KI252" s="70"/>
      <c r="KJ252" s="70"/>
      <c r="KK252" s="70"/>
      <c r="KL252" s="70"/>
      <c r="KM252" s="70"/>
      <c r="KN252" s="70"/>
      <c r="KO252" s="70"/>
      <c r="KP252" s="70"/>
      <c r="KQ252" s="70"/>
      <c r="KR252" s="70"/>
      <c r="KS252" s="70"/>
      <c r="KT252" s="70"/>
      <c r="KU252" s="70"/>
      <c r="KV252" s="70"/>
      <c r="KW252" s="70"/>
      <c r="KX252" s="70"/>
      <c r="KY252" s="70"/>
      <c r="KZ252" s="70"/>
      <c r="LA252" s="70"/>
      <c r="LB252" s="70"/>
      <c r="LC252" s="70"/>
      <c r="LD252" s="70"/>
      <c r="LE252" s="70"/>
      <c r="LF252" s="70"/>
      <c r="LG252" s="70"/>
      <c r="LH252" s="70"/>
      <c r="LI252" s="70"/>
      <c r="LJ252" s="70"/>
      <c r="LK252" s="70"/>
      <c r="LL252" s="70"/>
      <c r="LM252" s="70"/>
      <c r="LN252" s="70"/>
      <c r="LO252" s="70"/>
      <c r="LP252" s="70"/>
      <c r="LQ252" s="70"/>
      <c r="LR252" s="70"/>
      <c r="LS252" s="70"/>
      <c r="LT252" s="70"/>
      <c r="LU252" s="70"/>
      <c r="LV252" s="70"/>
      <c r="LW252" s="70"/>
      <c r="LX252" s="70"/>
      <c r="LY252" s="70"/>
      <c r="LZ252" s="70"/>
      <c r="MA252" s="70"/>
      <c r="MB252" s="70"/>
      <c r="MC252" s="70"/>
      <c r="MD252" s="70"/>
      <c r="ME252" s="70"/>
      <c r="MF252" s="70"/>
      <c r="MG252" s="70"/>
      <c r="MH252" s="70"/>
      <c r="MI252" s="70"/>
    </row>
    <row r="253" spans="1:347" x14ac:dyDescent="0.25">
      <c r="A253" s="127"/>
      <c r="B253" s="456" t="str">
        <f>"&gt; "&amp;VLOOKUP(B252,ActMap,8, FALSE)</f>
        <v>&gt; 700 Salaries</v>
      </c>
      <c r="C253" s="457"/>
      <c r="D253" s="457"/>
      <c r="E253" s="487"/>
      <c r="F253" s="457"/>
      <c r="G253" s="457"/>
      <c r="H253" s="122"/>
      <c r="I253" s="458"/>
      <c r="J253" s="458"/>
      <c r="K253" s="458"/>
      <c r="L253" s="458"/>
      <c r="M253" s="458"/>
      <c r="N253" s="458"/>
      <c r="O253" s="458"/>
      <c r="P253" s="458"/>
      <c r="Q253" s="458"/>
      <c r="R253" s="458"/>
      <c r="S253" s="458"/>
      <c r="T253" s="458"/>
      <c r="U253" s="458"/>
      <c r="V253" s="458"/>
      <c r="W253" s="458"/>
      <c r="X253" s="458"/>
      <c r="Y253" s="458"/>
      <c r="Z253" s="458"/>
      <c r="AA253" s="458"/>
      <c r="AB253" s="458"/>
      <c r="AC253" s="458"/>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70"/>
      <c r="AY253" s="458"/>
      <c r="AZ253" s="458"/>
      <c r="BA253" s="458"/>
      <c r="BB253" s="458"/>
      <c r="BC253" s="70"/>
      <c r="BD253" s="70"/>
      <c r="BE253" s="70"/>
      <c r="BF253" s="70"/>
      <c r="BG253" s="70"/>
      <c r="BH253" s="70"/>
      <c r="BI253" s="70"/>
      <c r="BJ253" s="70"/>
      <c r="BK253" s="70"/>
      <c r="BL253" s="70"/>
      <c r="BM253" s="70"/>
      <c r="BN253" s="70"/>
      <c r="BO253" s="70"/>
      <c r="BP253" s="70"/>
      <c r="BQ253" s="70"/>
      <c r="BR253" s="70"/>
      <c r="BS253" s="70"/>
      <c r="BT253" s="70"/>
      <c r="BU253" s="70"/>
      <c r="BV253" s="70"/>
      <c r="BW253" s="70"/>
      <c r="BX253" s="70"/>
      <c r="BY253" s="70"/>
      <c r="BZ253" s="70"/>
      <c r="CA253" s="70"/>
      <c r="CB253" s="70"/>
      <c r="CC253" s="70"/>
      <c r="CD253" s="70"/>
      <c r="CE253" s="70"/>
      <c r="CF253" s="70"/>
      <c r="CG253" s="70"/>
      <c r="CH253" s="70"/>
      <c r="CI253" s="70"/>
      <c r="CJ253" s="70"/>
      <c r="CK253" s="70"/>
      <c r="CL253" s="70"/>
      <c r="CM253" s="70"/>
      <c r="CN253" s="70"/>
      <c r="CO253" s="70"/>
      <c r="CP253" s="70"/>
      <c r="CQ253" s="70"/>
      <c r="CR253" s="70"/>
      <c r="CS253" s="70"/>
      <c r="CT253" s="70"/>
      <c r="CU253" s="70"/>
      <c r="CV253" s="70"/>
      <c r="CW253" s="70"/>
      <c r="CX253" s="70"/>
      <c r="CY253" s="70"/>
      <c r="CZ253" s="70"/>
      <c r="DA253" s="70"/>
      <c r="DB253" s="70"/>
      <c r="DC253" s="70"/>
      <c r="DD253" s="70"/>
      <c r="DE253" s="70"/>
      <c r="DF253" s="70"/>
      <c r="DG253" s="70"/>
      <c r="DH253" s="70"/>
      <c r="DI253" s="70"/>
      <c r="DJ253" s="70"/>
      <c r="DK253" s="70"/>
      <c r="DL253" s="70"/>
      <c r="DM253" s="70"/>
      <c r="DN253" s="70"/>
      <c r="DO253" s="70"/>
      <c r="DP253" s="70"/>
      <c r="DQ253" s="70"/>
      <c r="DR253" s="70"/>
      <c r="DS253" s="70"/>
      <c r="DT253" s="70"/>
      <c r="DU253" s="70"/>
      <c r="DV253" s="70"/>
      <c r="DW253" s="70"/>
      <c r="DX253" s="70"/>
      <c r="DY253" s="70"/>
      <c r="DZ253" s="70"/>
      <c r="EA253" s="70"/>
      <c r="EB253" s="70"/>
      <c r="EC253" s="70"/>
      <c r="ED253" s="70"/>
      <c r="EE253" s="70"/>
      <c r="EF253" s="70"/>
      <c r="EG253" s="70"/>
      <c r="EH253" s="70"/>
      <c r="EI253" s="70"/>
      <c r="EJ253" s="70"/>
      <c r="EK253" s="70"/>
      <c r="EL253" s="70"/>
      <c r="EM253" s="70"/>
      <c r="EN253" s="70"/>
      <c r="EO253" s="70"/>
      <c r="EP253" s="70"/>
      <c r="EQ253" s="70"/>
      <c r="ER253" s="70"/>
      <c r="ES253" s="70"/>
      <c r="ET253" s="70"/>
      <c r="EU253" s="70"/>
      <c r="EV253" s="70"/>
      <c r="EW253" s="70"/>
      <c r="EX253" s="70"/>
      <c r="EY253" s="70"/>
      <c r="EZ253" s="70"/>
      <c r="FA253" s="70"/>
      <c r="FB253" s="70"/>
      <c r="FC253" s="70"/>
      <c r="FD253" s="70"/>
      <c r="FE253" s="70"/>
      <c r="FF253" s="70"/>
      <c r="FG253" s="70"/>
      <c r="FH253" s="70"/>
      <c r="FI253" s="70"/>
      <c r="FJ253" s="70"/>
      <c r="FK253" s="70"/>
      <c r="FL253" s="70"/>
      <c r="FM253" s="70"/>
      <c r="FN253" s="70"/>
      <c r="FO253" s="70"/>
      <c r="FP253" s="70"/>
      <c r="FQ253" s="70"/>
      <c r="FR253" s="70"/>
      <c r="FS253" s="70"/>
      <c r="FT253" s="70"/>
      <c r="FU253" s="70"/>
      <c r="FV253" s="70"/>
      <c r="FW253" s="70"/>
      <c r="FX253" s="70"/>
      <c r="FY253" s="70"/>
      <c r="FZ253" s="70"/>
      <c r="GA253" s="70"/>
      <c r="GB253" s="70"/>
      <c r="GC253" s="70"/>
      <c r="GD253" s="70"/>
      <c r="GE253" s="70"/>
      <c r="GF253" s="70"/>
      <c r="GG253" s="70"/>
      <c r="GH253" s="70"/>
      <c r="GI253" s="70"/>
      <c r="GJ253" s="70"/>
      <c r="GK253" s="70"/>
      <c r="GL253" s="70"/>
      <c r="GM253" s="70"/>
      <c r="GN253" s="70"/>
      <c r="GO253" s="70"/>
      <c r="GP253" s="70"/>
      <c r="GQ253" s="70"/>
      <c r="GR253" s="70"/>
      <c r="GS253" s="70"/>
      <c r="GT253" s="70"/>
      <c r="GU253" s="70"/>
      <c r="GV253" s="70"/>
      <c r="GW253" s="70"/>
      <c r="GX253" s="70"/>
      <c r="GY253" s="70"/>
      <c r="GZ253" s="70"/>
      <c r="HA253" s="70"/>
      <c r="HB253" s="70"/>
      <c r="HC253" s="70"/>
      <c r="HD253" s="70"/>
      <c r="HE253" s="70"/>
      <c r="HF253" s="70"/>
      <c r="HG253" s="70"/>
      <c r="HH253" s="70"/>
      <c r="HI253" s="70"/>
      <c r="HJ253" s="70"/>
      <c r="HK253" s="70"/>
      <c r="HL253" s="70"/>
      <c r="HM253" s="70"/>
      <c r="HN253" s="70"/>
      <c r="HO253" s="70"/>
      <c r="HP253" s="70"/>
      <c r="HQ253" s="70"/>
      <c r="HR253" s="70"/>
      <c r="HS253" s="70"/>
      <c r="HT253" s="70"/>
      <c r="HU253" s="70"/>
      <c r="HV253" s="70"/>
      <c r="HW253" s="70"/>
      <c r="HX253" s="70"/>
      <c r="HY253" s="70"/>
      <c r="HZ253" s="70"/>
      <c r="IA253" s="70"/>
      <c r="IB253" s="70"/>
      <c r="IC253" s="70"/>
      <c r="ID253" s="70"/>
      <c r="IE253" s="70"/>
      <c r="IF253" s="70"/>
      <c r="IG253" s="70"/>
      <c r="IH253" s="70"/>
      <c r="II253" s="70"/>
      <c r="IJ253" s="70"/>
      <c r="IK253" s="70"/>
      <c r="IL253" s="70"/>
      <c r="IM253" s="70"/>
      <c r="IN253" s="70"/>
      <c r="IO253" s="70"/>
      <c r="IP253" s="70"/>
      <c r="IQ253" s="70"/>
      <c r="IR253" s="70"/>
      <c r="IS253" s="70"/>
      <c r="IT253" s="70"/>
      <c r="IU253" s="70"/>
      <c r="IV253" s="70"/>
      <c r="IW253" s="70"/>
      <c r="IX253" s="70"/>
      <c r="IY253" s="70"/>
      <c r="IZ253" s="70"/>
      <c r="JA253" s="70"/>
      <c r="JB253" s="70"/>
      <c r="JC253" s="70"/>
      <c r="JD253" s="70"/>
      <c r="JE253" s="70"/>
      <c r="JF253" s="70"/>
      <c r="JG253" s="70"/>
      <c r="JH253" s="70"/>
      <c r="JI253" s="70"/>
      <c r="JJ253" s="70"/>
      <c r="JK253" s="70"/>
      <c r="JL253" s="70"/>
      <c r="JM253" s="70"/>
      <c r="JN253" s="70"/>
      <c r="JO253" s="70"/>
      <c r="JP253" s="70"/>
      <c r="JQ253" s="70"/>
      <c r="JR253" s="70"/>
      <c r="JS253" s="70"/>
      <c r="JT253" s="70"/>
      <c r="JU253" s="70"/>
      <c r="JV253" s="70"/>
      <c r="JW253" s="70"/>
      <c r="JX253" s="70"/>
      <c r="JY253" s="70"/>
      <c r="JZ253" s="70"/>
      <c r="KA253" s="70"/>
      <c r="KB253" s="70"/>
      <c r="KC253" s="70"/>
      <c r="KD253" s="70"/>
      <c r="KE253" s="70"/>
      <c r="KF253" s="70"/>
      <c r="KG253" s="70"/>
      <c r="KH253" s="70"/>
      <c r="KI253" s="70"/>
      <c r="KJ253" s="70"/>
      <c r="KK253" s="70"/>
      <c r="KL253" s="70"/>
      <c r="KM253" s="70"/>
      <c r="KN253" s="70"/>
      <c r="KO253" s="70"/>
      <c r="KP253" s="70"/>
      <c r="KQ253" s="70"/>
      <c r="KR253" s="70"/>
      <c r="KS253" s="70"/>
      <c r="KT253" s="70"/>
      <c r="KU253" s="70"/>
      <c r="KV253" s="70"/>
      <c r="KW253" s="70"/>
      <c r="KX253" s="70"/>
      <c r="KY253" s="70"/>
      <c r="KZ253" s="70"/>
      <c r="LA253" s="70"/>
      <c r="LB253" s="70"/>
      <c r="LC253" s="70"/>
      <c r="LD253" s="70"/>
      <c r="LE253" s="70"/>
      <c r="LF253" s="70"/>
      <c r="LG253" s="70"/>
      <c r="LH253" s="70"/>
      <c r="LI253" s="70"/>
      <c r="LJ253" s="70"/>
      <c r="LK253" s="70"/>
      <c r="LL253" s="70"/>
      <c r="LM253" s="70"/>
      <c r="LN253" s="70"/>
      <c r="LO253" s="70"/>
      <c r="LP253" s="70"/>
      <c r="LQ253" s="70"/>
      <c r="LR253" s="70"/>
      <c r="LS253" s="70"/>
      <c r="LT253" s="70"/>
      <c r="LU253" s="70"/>
      <c r="LV253" s="70"/>
      <c r="LW253" s="70"/>
      <c r="LX253" s="70"/>
      <c r="LY253" s="70"/>
      <c r="LZ253" s="70"/>
      <c r="MA253" s="70"/>
      <c r="MB253" s="70"/>
      <c r="MC253" s="70"/>
      <c r="MD253" s="70"/>
      <c r="ME253" s="70"/>
      <c r="MF253" s="70"/>
      <c r="MG253" s="70"/>
      <c r="MH253" s="70"/>
      <c r="MI253" s="70"/>
    </row>
    <row r="254" spans="1:347" s="70" customFormat="1" ht="11.25" customHeight="1" x14ac:dyDescent="0.2">
      <c r="A254" s="126"/>
      <c r="B254" s="70" t="s">
        <v>268</v>
      </c>
      <c r="E254" s="482"/>
      <c r="G254" s="86"/>
      <c r="H254" s="123"/>
      <c r="I254" s="124">
        <f t="shared" ref="I254:AW254" si="800">H254*INDEX(SalInfl,I$1)</f>
        <v>0</v>
      </c>
      <c r="J254" s="131">
        <f t="shared" si="800"/>
        <v>0</v>
      </c>
      <c r="K254" s="131">
        <f t="shared" si="800"/>
        <v>0</v>
      </c>
      <c r="L254" s="131">
        <f t="shared" si="800"/>
        <v>0</v>
      </c>
      <c r="M254" s="131">
        <f t="shared" si="800"/>
        <v>0</v>
      </c>
      <c r="N254" s="131">
        <f t="shared" si="800"/>
        <v>0</v>
      </c>
      <c r="O254" s="131">
        <f t="shared" si="800"/>
        <v>0</v>
      </c>
      <c r="P254" s="131">
        <f t="shared" si="800"/>
        <v>0</v>
      </c>
      <c r="Q254" s="131">
        <f t="shared" si="800"/>
        <v>0</v>
      </c>
      <c r="R254" s="131">
        <f t="shared" si="800"/>
        <v>0</v>
      </c>
      <c r="S254" s="131">
        <f t="shared" si="800"/>
        <v>0</v>
      </c>
      <c r="T254" s="131">
        <f t="shared" si="800"/>
        <v>0</v>
      </c>
      <c r="U254" s="131">
        <f t="shared" si="800"/>
        <v>0</v>
      </c>
      <c r="V254" s="131">
        <f t="shared" si="800"/>
        <v>0</v>
      </c>
      <c r="W254" s="131">
        <f t="shared" si="800"/>
        <v>0</v>
      </c>
      <c r="X254" s="131">
        <f t="shared" si="800"/>
        <v>0</v>
      </c>
      <c r="Y254" s="131">
        <f t="shared" si="800"/>
        <v>0</v>
      </c>
      <c r="Z254" s="131">
        <f t="shared" si="800"/>
        <v>0</v>
      </c>
      <c r="AA254" s="131">
        <f t="shared" si="800"/>
        <v>0</v>
      </c>
      <c r="AB254" s="131">
        <f t="shared" si="800"/>
        <v>0</v>
      </c>
      <c r="AC254" s="131">
        <f t="shared" si="800"/>
        <v>0</v>
      </c>
      <c r="AD254" s="131">
        <f t="shared" si="800"/>
        <v>0</v>
      </c>
      <c r="AE254" s="131">
        <f t="shared" si="800"/>
        <v>0</v>
      </c>
      <c r="AF254" s="131">
        <f t="shared" si="800"/>
        <v>0</v>
      </c>
      <c r="AG254" s="131">
        <f t="shared" si="800"/>
        <v>0</v>
      </c>
      <c r="AH254" s="131">
        <f t="shared" si="800"/>
        <v>0</v>
      </c>
      <c r="AI254" s="131">
        <f t="shared" si="800"/>
        <v>0</v>
      </c>
      <c r="AJ254" s="131">
        <f t="shared" si="800"/>
        <v>0</v>
      </c>
      <c r="AK254" s="131">
        <f t="shared" si="800"/>
        <v>0</v>
      </c>
      <c r="AL254" s="131">
        <f t="shared" si="800"/>
        <v>0</v>
      </c>
      <c r="AM254" s="131">
        <f t="shared" si="800"/>
        <v>0</v>
      </c>
      <c r="AN254" s="131">
        <f t="shared" si="800"/>
        <v>0</v>
      </c>
      <c r="AO254" s="131">
        <f t="shared" si="800"/>
        <v>0</v>
      </c>
      <c r="AP254" s="131">
        <f t="shared" si="800"/>
        <v>0</v>
      </c>
      <c r="AQ254" s="131">
        <f t="shared" si="800"/>
        <v>0</v>
      </c>
      <c r="AR254" s="131">
        <f t="shared" si="800"/>
        <v>0</v>
      </c>
      <c r="AS254" s="131">
        <f t="shared" si="800"/>
        <v>0</v>
      </c>
      <c r="AT254" s="131">
        <f t="shared" si="800"/>
        <v>0</v>
      </c>
      <c r="AU254" s="131">
        <f t="shared" si="800"/>
        <v>0</v>
      </c>
      <c r="AV254" s="131">
        <f t="shared" si="800"/>
        <v>0</v>
      </c>
      <c r="AW254" s="131">
        <f t="shared" si="800"/>
        <v>0</v>
      </c>
      <c r="AY254" s="71"/>
      <c r="AZ254" s="71"/>
      <c r="BA254" s="71"/>
      <c r="BB254" s="71">
        <f>BA254-I254</f>
        <v>0</v>
      </c>
      <c r="BD254" s="78"/>
      <c r="BE254" s="78"/>
    </row>
    <row r="255" spans="1:347" s="70" customFormat="1" ht="11.25" customHeight="1" x14ac:dyDescent="0.2">
      <c r="A255" s="126"/>
      <c r="B255" s="87" t="s">
        <v>260</v>
      </c>
      <c r="C255" s="87"/>
      <c r="D255" s="87"/>
      <c r="E255" s="483"/>
      <c r="F255" s="87"/>
      <c r="G255" s="91"/>
      <c r="H255" s="459"/>
      <c r="I255" s="460"/>
      <c r="J255" s="460"/>
      <c r="K255" s="460"/>
      <c r="L255" s="460"/>
      <c r="M255" s="460"/>
      <c r="N255" s="460"/>
      <c r="O255" s="460"/>
      <c r="P255" s="460"/>
      <c r="Q255" s="460"/>
      <c r="R255" s="460"/>
      <c r="S255" s="460"/>
      <c r="T255" s="460"/>
      <c r="U255" s="460"/>
      <c r="V255" s="460"/>
      <c r="W255" s="460"/>
      <c r="X255" s="460"/>
      <c r="Y255" s="460"/>
      <c r="Z255" s="460"/>
      <c r="AA255" s="460"/>
      <c r="AB255" s="460"/>
      <c r="AC255" s="460"/>
      <c r="AD255" s="460"/>
      <c r="AE255" s="460"/>
      <c r="AF255" s="460"/>
      <c r="AG255" s="460"/>
      <c r="AH255" s="460"/>
      <c r="AI255" s="460"/>
      <c r="AJ255" s="460"/>
      <c r="AK255" s="460"/>
      <c r="AL255" s="460"/>
      <c r="AM255" s="460"/>
      <c r="AN255" s="460"/>
      <c r="AO255" s="460"/>
      <c r="AP255" s="460"/>
      <c r="AQ255" s="460"/>
      <c r="AR255" s="460"/>
      <c r="AS255" s="460"/>
      <c r="AT255" s="460"/>
      <c r="AU255" s="460"/>
      <c r="AV255" s="460"/>
      <c r="AW255" s="460"/>
      <c r="AY255" s="71"/>
      <c r="AZ255" s="71"/>
      <c r="BA255" s="71"/>
      <c r="BB255" s="71"/>
      <c r="BD255" s="78"/>
      <c r="BE255" s="78"/>
    </row>
    <row r="256" spans="1:347" s="70" customFormat="1" ht="11.25" customHeight="1" x14ac:dyDescent="0.2">
      <c r="A256" s="126"/>
      <c r="B256" s="461" t="s">
        <v>261</v>
      </c>
      <c r="C256" s="461"/>
      <c r="D256" s="461"/>
      <c r="E256" s="484"/>
      <c r="F256" s="461"/>
      <c r="G256" s="462"/>
      <c r="H256" s="463">
        <f t="shared" ref="H256:AW256" si="801">SUMIF(H252:H255, "&gt;0",$E252:$E255)</f>
        <v>0</v>
      </c>
      <c r="I256" s="464">
        <f t="shared" si="801"/>
        <v>0</v>
      </c>
      <c r="J256" s="464">
        <f t="shared" si="801"/>
        <v>0</v>
      </c>
      <c r="K256" s="464">
        <f t="shared" si="801"/>
        <v>0</v>
      </c>
      <c r="L256" s="464">
        <f t="shared" si="801"/>
        <v>0</v>
      </c>
      <c r="M256" s="464">
        <f t="shared" si="801"/>
        <v>0</v>
      </c>
      <c r="N256" s="464">
        <f t="shared" si="801"/>
        <v>0</v>
      </c>
      <c r="O256" s="464">
        <f t="shared" si="801"/>
        <v>0</v>
      </c>
      <c r="P256" s="464">
        <f t="shared" si="801"/>
        <v>0</v>
      </c>
      <c r="Q256" s="464">
        <f t="shared" si="801"/>
        <v>0</v>
      </c>
      <c r="R256" s="464">
        <f t="shared" si="801"/>
        <v>0</v>
      </c>
      <c r="S256" s="464">
        <f t="shared" si="801"/>
        <v>0</v>
      </c>
      <c r="T256" s="464">
        <f t="shared" si="801"/>
        <v>0</v>
      </c>
      <c r="U256" s="464">
        <f t="shared" si="801"/>
        <v>0</v>
      </c>
      <c r="V256" s="464">
        <f t="shared" si="801"/>
        <v>0</v>
      </c>
      <c r="W256" s="464">
        <f t="shared" si="801"/>
        <v>0</v>
      </c>
      <c r="X256" s="464">
        <f t="shared" si="801"/>
        <v>0</v>
      </c>
      <c r="Y256" s="464">
        <f t="shared" si="801"/>
        <v>0</v>
      </c>
      <c r="Z256" s="464">
        <f t="shared" si="801"/>
        <v>0</v>
      </c>
      <c r="AA256" s="464">
        <f t="shared" si="801"/>
        <v>0</v>
      </c>
      <c r="AB256" s="464">
        <f t="shared" si="801"/>
        <v>0</v>
      </c>
      <c r="AC256" s="464">
        <f t="shared" si="801"/>
        <v>0</v>
      </c>
      <c r="AD256" s="464">
        <f t="shared" si="801"/>
        <v>0</v>
      </c>
      <c r="AE256" s="464">
        <f t="shared" si="801"/>
        <v>0</v>
      </c>
      <c r="AF256" s="464">
        <f t="shared" si="801"/>
        <v>0</v>
      </c>
      <c r="AG256" s="464">
        <f t="shared" si="801"/>
        <v>0</v>
      </c>
      <c r="AH256" s="464">
        <f t="shared" si="801"/>
        <v>0</v>
      </c>
      <c r="AI256" s="464">
        <f t="shared" si="801"/>
        <v>0</v>
      </c>
      <c r="AJ256" s="464">
        <f t="shared" si="801"/>
        <v>0</v>
      </c>
      <c r="AK256" s="464">
        <f t="shared" si="801"/>
        <v>0</v>
      </c>
      <c r="AL256" s="464">
        <f t="shared" si="801"/>
        <v>0</v>
      </c>
      <c r="AM256" s="464">
        <f t="shared" si="801"/>
        <v>0</v>
      </c>
      <c r="AN256" s="464">
        <f t="shared" si="801"/>
        <v>0</v>
      </c>
      <c r="AO256" s="464">
        <f t="shared" si="801"/>
        <v>0</v>
      </c>
      <c r="AP256" s="464">
        <f t="shared" si="801"/>
        <v>0</v>
      </c>
      <c r="AQ256" s="464">
        <f t="shared" si="801"/>
        <v>0</v>
      </c>
      <c r="AR256" s="464">
        <f t="shared" si="801"/>
        <v>0</v>
      </c>
      <c r="AS256" s="464">
        <f t="shared" si="801"/>
        <v>0</v>
      </c>
      <c r="AT256" s="464">
        <f t="shared" si="801"/>
        <v>0</v>
      </c>
      <c r="AU256" s="464">
        <f t="shared" si="801"/>
        <v>0</v>
      </c>
      <c r="AV256" s="464">
        <f t="shared" si="801"/>
        <v>0</v>
      </c>
      <c r="AW256" s="464">
        <f t="shared" si="801"/>
        <v>0</v>
      </c>
      <c r="AY256" s="71"/>
      <c r="AZ256" s="71"/>
      <c r="BA256" s="71"/>
      <c r="BB256" s="71"/>
      <c r="BD256" s="78"/>
      <c r="BE256" s="78"/>
    </row>
    <row r="257" spans="1:347" s="70" customFormat="1" ht="11.25" customHeight="1" x14ac:dyDescent="0.2">
      <c r="A257" s="126"/>
      <c r="B257" s="87" t="s">
        <v>262</v>
      </c>
      <c r="C257" s="87"/>
      <c r="D257" s="87"/>
      <c r="E257" s="483"/>
      <c r="F257" s="87"/>
      <c r="G257" s="91"/>
      <c r="H257" s="465" t="str">
        <f t="shared" ref="H257:AW257" si="802">IF(H256=0, "N/A", H$6/H256)</f>
        <v>N/A</v>
      </c>
      <c r="I257" s="370" t="str">
        <f t="shared" si="802"/>
        <v>N/A</v>
      </c>
      <c r="J257" s="370" t="str">
        <f t="shared" si="802"/>
        <v>N/A</v>
      </c>
      <c r="K257" s="370" t="str">
        <f t="shared" si="802"/>
        <v>N/A</v>
      </c>
      <c r="L257" s="370" t="str">
        <f t="shared" si="802"/>
        <v>N/A</v>
      </c>
      <c r="M257" s="370" t="str">
        <f t="shared" si="802"/>
        <v>N/A</v>
      </c>
      <c r="N257" s="370" t="str">
        <f t="shared" si="802"/>
        <v>N/A</v>
      </c>
      <c r="O257" s="370" t="str">
        <f t="shared" si="802"/>
        <v>N/A</v>
      </c>
      <c r="P257" s="370" t="str">
        <f t="shared" si="802"/>
        <v>N/A</v>
      </c>
      <c r="Q257" s="370" t="str">
        <f t="shared" si="802"/>
        <v>N/A</v>
      </c>
      <c r="R257" s="370" t="str">
        <f t="shared" si="802"/>
        <v>N/A</v>
      </c>
      <c r="S257" s="370" t="str">
        <f t="shared" si="802"/>
        <v>N/A</v>
      </c>
      <c r="T257" s="370" t="str">
        <f t="shared" si="802"/>
        <v>N/A</v>
      </c>
      <c r="U257" s="370" t="str">
        <f t="shared" si="802"/>
        <v>N/A</v>
      </c>
      <c r="V257" s="370" t="str">
        <f t="shared" si="802"/>
        <v>N/A</v>
      </c>
      <c r="W257" s="370" t="str">
        <f t="shared" si="802"/>
        <v>N/A</v>
      </c>
      <c r="X257" s="370" t="str">
        <f t="shared" si="802"/>
        <v>N/A</v>
      </c>
      <c r="Y257" s="370" t="str">
        <f t="shared" si="802"/>
        <v>N/A</v>
      </c>
      <c r="Z257" s="370" t="str">
        <f t="shared" si="802"/>
        <v>N/A</v>
      </c>
      <c r="AA257" s="370" t="str">
        <f t="shared" si="802"/>
        <v>N/A</v>
      </c>
      <c r="AB257" s="370" t="str">
        <f t="shared" si="802"/>
        <v>N/A</v>
      </c>
      <c r="AC257" s="370" t="str">
        <f t="shared" si="802"/>
        <v>N/A</v>
      </c>
      <c r="AD257" s="370" t="str">
        <f t="shared" si="802"/>
        <v>N/A</v>
      </c>
      <c r="AE257" s="370" t="str">
        <f t="shared" si="802"/>
        <v>N/A</v>
      </c>
      <c r="AF257" s="370" t="str">
        <f t="shared" si="802"/>
        <v>N/A</v>
      </c>
      <c r="AG257" s="370" t="str">
        <f t="shared" si="802"/>
        <v>N/A</v>
      </c>
      <c r="AH257" s="370" t="str">
        <f t="shared" si="802"/>
        <v>N/A</v>
      </c>
      <c r="AI257" s="370" t="str">
        <f t="shared" si="802"/>
        <v>N/A</v>
      </c>
      <c r="AJ257" s="370" t="str">
        <f t="shared" si="802"/>
        <v>N/A</v>
      </c>
      <c r="AK257" s="370" t="str">
        <f t="shared" si="802"/>
        <v>N/A</v>
      </c>
      <c r="AL257" s="370" t="str">
        <f t="shared" si="802"/>
        <v>N/A</v>
      </c>
      <c r="AM257" s="370" t="str">
        <f t="shared" si="802"/>
        <v>N/A</v>
      </c>
      <c r="AN257" s="370" t="str">
        <f t="shared" si="802"/>
        <v>N/A</v>
      </c>
      <c r="AO257" s="370" t="str">
        <f t="shared" si="802"/>
        <v>N/A</v>
      </c>
      <c r="AP257" s="370" t="str">
        <f t="shared" si="802"/>
        <v>N/A</v>
      </c>
      <c r="AQ257" s="370" t="str">
        <f t="shared" si="802"/>
        <v>N/A</v>
      </c>
      <c r="AR257" s="370" t="str">
        <f t="shared" si="802"/>
        <v>N/A</v>
      </c>
      <c r="AS257" s="370" t="str">
        <f t="shared" si="802"/>
        <v>N/A</v>
      </c>
      <c r="AT257" s="370" t="str">
        <f t="shared" si="802"/>
        <v>N/A</v>
      </c>
      <c r="AU257" s="370" t="str">
        <f t="shared" si="802"/>
        <v>N/A</v>
      </c>
      <c r="AV257" s="370" t="str">
        <f t="shared" si="802"/>
        <v>N/A</v>
      </c>
      <c r="AW257" s="370" t="str">
        <f t="shared" si="802"/>
        <v>N/A</v>
      </c>
      <c r="BD257" s="78"/>
      <c r="BE257" s="78"/>
    </row>
    <row r="258" spans="1:347" s="70" customFormat="1" ht="11.25" customHeight="1" x14ac:dyDescent="0.2">
      <c r="A258" s="126"/>
      <c r="E258" s="485"/>
      <c r="G258" s="86"/>
      <c r="H258" s="125"/>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71"/>
      <c r="AQ258" s="71"/>
      <c r="AR258" s="71"/>
      <c r="AS258" s="71"/>
      <c r="AT258" s="71"/>
      <c r="AU258" s="71"/>
      <c r="AV258" s="71"/>
      <c r="AW258" s="71"/>
      <c r="BD258" s="78"/>
      <c r="BE258" s="78"/>
    </row>
    <row r="259" spans="1:347" s="70" customFormat="1" ht="11.25" customHeight="1" x14ac:dyDescent="0.2">
      <c r="A259" s="127"/>
      <c r="B259" s="68" t="s">
        <v>269</v>
      </c>
      <c r="C259" s="452"/>
      <c r="D259" s="452"/>
      <c r="E259" s="486"/>
      <c r="F259" s="452"/>
      <c r="G259" s="453"/>
      <c r="H259" s="454"/>
      <c r="I259" s="455"/>
      <c r="J259" s="455"/>
      <c r="K259" s="455"/>
      <c r="L259" s="455"/>
      <c r="M259" s="455"/>
      <c r="N259" s="455"/>
      <c r="O259" s="455"/>
      <c r="P259" s="455"/>
      <c r="Q259" s="455"/>
      <c r="R259" s="455"/>
      <c r="S259" s="455"/>
      <c r="T259" s="455"/>
      <c r="U259" s="455"/>
      <c r="V259" s="455"/>
      <c r="W259" s="455"/>
      <c r="X259" s="455"/>
      <c r="Y259" s="455"/>
      <c r="Z259" s="455"/>
      <c r="AA259" s="455"/>
      <c r="AB259" s="455"/>
      <c r="AC259" s="455"/>
      <c r="AD259" s="455"/>
      <c r="AE259" s="455"/>
      <c r="AF259" s="455"/>
      <c r="AG259" s="455"/>
      <c r="AH259" s="455"/>
      <c r="AI259" s="455"/>
      <c r="AJ259" s="455"/>
      <c r="AK259" s="455"/>
      <c r="AL259" s="455"/>
      <c r="AM259" s="455"/>
      <c r="AN259" s="455"/>
      <c r="AO259" s="455"/>
      <c r="AP259" s="455"/>
      <c r="AQ259" s="455"/>
      <c r="AR259" s="455"/>
      <c r="AS259" s="455"/>
      <c r="AT259" s="455"/>
      <c r="AU259" s="455"/>
      <c r="AV259" s="455"/>
      <c r="AW259" s="455"/>
      <c r="AY259" s="455"/>
      <c r="AZ259" s="455"/>
      <c r="BA259" s="455"/>
      <c r="BB259" s="455"/>
      <c r="BD259" s="78"/>
      <c r="BE259" s="78"/>
    </row>
    <row r="260" spans="1:347" s="70" customFormat="1" ht="11.25" customHeight="1" x14ac:dyDescent="0.2">
      <c r="A260" s="127"/>
      <c r="B260" s="456" t="str">
        <f>"&gt; "&amp;VLOOKUP(B259,ActMap,8, FALSE)</f>
        <v>&gt; 700 Salaries</v>
      </c>
      <c r="C260" s="457"/>
      <c r="D260" s="457"/>
      <c r="E260" s="487"/>
      <c r="F260" s="457"/>
      <c r="G260" s="457"/>
      <c r="H260" s="122"/>
      <c r="I260" s="458"/>
      <c r="J260" s="458"/>
      <c r="K260" s="458"/>
      <c r="L260" s="458"/>
      <c r="M260" s="458"/>
      <c r="N260" s="458"/>
      <c r="O260" s="458"/>
      <c r="P260" s="458"/>
      <c r="Q260" s="458"/>
      <c r="R260" s="458"/>
      <c r="S260" s="458"/>
      <c r="T260" s="458"/>
      <c r="U260" s="458"/>
      <c r="V260" s="458"/>
      <c r="W260" s="458"/>
      <c r="X260" s="458"/>
      <c r="Y260" s="458"/>
      <c r="Z260" s="458"/>
      <c r="AA260" s="458"/>
      <c r="AB260" s="458"/>
      <c r="AC260" s="458"/>
      <c r="AD260" s="458"/>
      <c r="AE260" s="458"/>
      <c r="AF260" s="458"/>
      <c r="AG260" s="458"/>
      <c r="AH260" s="458"/>
      <c r="AI260" s="458"/>
      <c r="AJ260" s="458"/>
      <c r="AK260" s="458"/>
      <c r="AL260" s="458"/>
      <c r="AM260" s="458"/>
      <c r="AN260" s="458"/>
      <c r="AO260" s="458"/>
      <c r="AP260" s="458"/>
      <c r="AQ260" s="458"/>
      <c r="AR260" s="458"/>
      <c r="AS260" s="458"/>
      <c r="AT260" s="458"/>
      <c r="AU260" s="458"/>
      <c r="AV260" s="458"/>
      <c r="AW260" s="458"/>
      <c r="AY260" s="458"/>
      <c r="AZ260" s="458"/>
      <c r="BA260" s="458"/>
      <c r="BB260" s="458"/>
      <c r="BE260" s="78"/>
    </row>
    <row r="261" spans="1:347" s="70" customFormat="1" ht="11.25" customHeight="1" x14ac:dyDescent="0.2">
      <c r="A261" s="126"/>
      <c r="B261" s="70" t="s">
        <v>269</v>
      </c>
      <c r="E261" s="482"/>
      <c r="G261" s="86"/>
      <c r="H261" s="123"/>
      <c r="I261" s="124">
        <f t="shared" ref="I261:AW261" si="803">H261*INDEX(SalInfl,I$1)</f>
        <v>0</v>
      </c>
      <c r="J261" s="131">
        <f t="shared" si="803"/>
        <v>0</v>
      </c>
      <c r="K261" s="131">
        <f t="shared" si="803"/>
        <v>0</v>
      </c>
      <c r="L261" s="131">
        <f t="shared" si="803"/>
        <v>0</v>
      </c>
      <c r="M261" s="131">
        <f t="shared" si="803"/>
        <v>0</v>
      </c>
      <c r="N261" s="131">
        <f t="shared" si="803"/>
        <v>0</v>
      </c>
      <c r="O261" s="131">
        <f t="shared" si="803"/>
        <v>0</v>
      </c>
      <c r="P261" s="131">
        <f t="shared" si="803"/>
        <v>0</v>
      </c>
      <c r="Q261" s="131">
        <f t="shared" si="803"/>
        <v>0</v>
      </c>
      <c r="R261" s="131">
        <f t="shared" si="803"/>
        <v>0</v>
      </c>
      <c r="S261" s="131">
        <f t="shared" si="803"/>
        <v>0</v>
      </c>
      <c r="T261" s="131">
        <f t="shared" si="803"/>
        <v>0</v>
      </c>
      <c r="U261" s="131">
        <f t="shared" si="803"/>
        <v>0</v>
      </c>
      <c r="V261" s="131">
        <f t="shared" si="803"/>
        <v>0</v>
      </c>
      <c r="W261" s="131">
        <f t="shared" si="803"/>
        <v>0</v>
      </c>
      <c r="X261" s="131">
        <f t="shared" si="803"/>
        <v>0</v>
      </c>
      <c r="Y261" s="131">
        <f t="shared" si="803"/>
        <v>0</v>
      </c>
      <c r="Z261" s="131">
        <f t="shared" si="803"/>
        <v>0</v>
      </c>
      <c r="AA261" s="131">
        <f t="shared" si="803"/>
        <v>0</v>
      </c>
      <c r="AB261" s="131">
        <f t="shared" si="803"/>
        <v>0</v>
      </c>
      <c r="AC261" s="131">
        <f t="shared" si="803"/>
        <v>0</v>
      </c>
      <c r="AD261" s="131">
        <f t="shared" si="803"/>
        <v>0</v>
      </c>
      <c r="AE261" s="131">
        <f t="shared" si="803"/>
        <v>0</v>
      </c>
      <c r="AF261" s="131">
        <f t="shared" si="803"/>
        <v>0</v>
      </c>
      <c r="AG261" s="131">
        <f t="shared" si="803"/>
        <v>0</v>
      </c>
      <c r="AH261" s="131">
        <f t="shared" si="803"/>
        <v>0</v>
      </c>
      <c r="AI261" s="131">
        <f t="shared" si="803"/>
        <v>0</v>
      </c>
      <c r="AJ261" s="131">
        <f t="shared" si="803"/>
        <v>0</v>
      </c>
      <c r="AK261" s="131">
        <f t="shared" si="803"/>
        <v>0</v>
      </c>
      <c r="AL261" s="131">
        <f t="shared" si="803"/>
        <v>0</v>
      </c>
      <c r="AM261" s="131">
        <f t="shared" si="803"/>
        <v>0</v>
      </c>
      <c r="AN261" s="131">
        <f t="shared" si="803"/>
        <v>0</v>
      </c>
      <c r="AO261" s="131">
        <f t="shared" si="803"/>
        <v>0</v>
      </c>
      <c r="AP261" s="131">
        <f t="shared" si="803"/>
        <v>0</v>
      </c>
      <c r="AQ261" s="131">
        <f t="shared" si="803"/>
        <v>0</v>
      </c>
      <c r="AR261" s="131">
        <f t="shared" si="803"/>
        <v>0</v>
      </c>
      <c r="AS261" s="131">
        <f t="shared" si="803"/>
        <v>0</v>
      </c>
      <c r="AT261" s="131">
        <f t="shared" si="803"/>
        <v>0</v>
      </c>
      <c r="AU261" s="131">
        <f t="shared" si="803"/>
        <v>0</v>
      </c>
      <c r="AV261" s="131">
        <f t="shared" si="803"/>
        <v>0</v>
      </c>
      <c r="AW261" s="131">
        <f t="shared" si="803"/>
        <v>0</v>
      </c>
      <c r="AY261" s="71"/>
      <c r="AZ261" s="71"/>
      <c r="BA261" s="71"/>
      <c r="BB261" s="71">
        <f>BA261-I261</f>
        <v>0</v>
      </c>
      <c r="BE261" s="78"/>
    </row>
    <row r="262" spans="1:347" s="70" customFormat="1" ht="11.25" customHeight="1" x14ac:dyDescent="0.2">
      <c r="A262" s="126"/>
      <c r="B262" s="87" t="s">
        <v>260</v>
      </c>
      <c r="C262" s="87"/>
      <c r="D262" s="87"/>
      <c r="E262" s="483"/>
      <c r="F262" s="87"/>
      <c r="G262" s="91"/>
      <c r="H262" s="459"/>
      <c r="I262" s="460"/>
      <c r="J262" s="460"/>
      <c r="K262" s="460"/>
      <c r="L262" s="460"/>
      <c r="M262" s="460"/>
      <c r="N262" s="460"/>
      <c r="O262" s="460"/>
      <c r="P262" s="460"/>
      <c r="Q262" s="460"/>
      <c r="R262" s="460"/>
      <c r="S262" s="460"/>
      <c r="T262" s="460"/>
      <c r="U262" s="460"/>
      <c r="V262" s="460"/>
      <c r="W262" s="460"/>
      <c r="X262" s="460"/>
      <c r="Y262" s="460"/>
      <c r="Z262" s="460"/>
      <c r="AA262" s="460"/>
      <c r="AB262" s="460"/>
      <c r="AC262" s="460"/>
      <c r="AD262" s="460"/>
      <c r="AE262" s="460"/>
      <c r="AF262" s="460"/>
      <c r="AG262" s="460"/>
      <c r="AH262" s="460"/>
      <c r="AI262" s="460"/>
      <c r="AJ262" s="460"/>
      <c r="AK262" s="460"/>
      <c r="AL262" s="460"/>
      <c r="AM262" s="460"/>
      <c r="AN262" s="460"/>
      <c r="AO262" s="460"/>
      <c r="AP262" s="460"/>
      <c r="AQ262" s="460"/>
      <c r="AR262" s="460"/>
      <c r="AS262" s="460"/>
      <c r="AT262" s="460"/>
      <c r="AU262" s="460"/>
      <c r="AV262" s="460"/>
      <c r="AW262" s="460"/>
      <c r="AY262" s="71"/>
      <c r="AZ262" s="71"/>
      <c r="BA262" s="71"/>
      <c r="BB262" s="71"/>
      <c r="BD262" s="78"/>
      <c r="BE262" s="78"/>
    </row>
    <row r="263" spans="1:347" s="70" customFormat="1" ht="11.25" customHeight="1" x14ac:dyDescent="0.2">
      <c r="A263" s="126"/>
      <c r="B263" s="461" t="s">
        <v>261</v>
      </c>
      <c r="C263" s="461"/>
      <c r="D263" s="461"/>
      <c r="E263" s="484"/>
      <c r="F263" s="461"/>
      <c r="G263" s="462"/>
      <c r="H263" s="463">
        <f t="shared" ref="H263:AW263" si="804">SUMIF(H259:H262, "&gt;0",$E259:$E262)</f>
        <v>0</v>
      </c>
      <c r="I263" s="464">
        <f t="shared" si="804"/>
        <v>0</v>
      </c>
      <c r="J263" s="464">
        <f t="shared" si="804"/>
        <v>0</v>
      </c>
      <c r="K263" s="464">
        <f t="shared" si="804"/>
        <v>0</v>
      </c>
      <c r="L263" s="464">
        <f t="shared" si="804"/>
        <v>0</v>
      </c>
      <c r="M263" s="464">
        <f t="shared" si="804"/>
        <v>0</v>
      </c>
      <c r="N263" s="464">
        <f t="shared" si="804"/>
        <v>0</v>
      </c>
      <c r="O263" s="464">
        <f t="shared" si="804"/>
        <v>0</v>
      </c>
      <c r="P263" s="464">
        <f t="shared" si="804"/>
        <v>0</v>
      </c>
      <c r="Q263" s="464">
        <f t="shared" si="804"/>
        <v>0</v>
      </c>
      <c r="R263" s="464">
        <f t="shared" si="804"/>
        <v>0</v>
      </c>
      <c r="S263" s="464">
        <f t="shared" si="804"/>
        <v>0</v>
      </c>
      <c r="T263" s="464">
        <f t="shared" si="804"/>
        <v>0</v>
      </c>
      <c r="U263" s="464">
        <f t="shared" si="804"/>
        <v>0</v>
      </c>
      <c r="V263" s="464">
        <f t="shared" si="804"/>
        <v>0</v>
      </c>
      <c r="W263" s="464">
        <f t="shared" si="804"/>
        <v>0</v>
      </c>
      <c r="X263" s="464">
        <f t="shared" si="804"/>
        <v>0</v>
      </c>
      <c r="Y263" s="464">
        <f t="shared" si="804"/>
        <v>0</v>
      </c>
      <c r="Z263" s="464">
        <f t="shared" si="804"/>
        <v>0</v>
      </c>
      <c r="AA263" s="464">
        <f t="shared" si="804"/>
        <v>0</v>
      </c>
      <c r="AB263" s="464">
        <f t="shared" si="804"/>
        <v>0</v>
      </c>
      <c r="AC263" s="464">
        <f t="shared" si="804"/>
        <v>0</v>
      </c>
      <c r="AD263" s="464">
        <f t="shared" si="804"/>
        <v>0</v>
      </c>
      <c r="AE263" s="464">
        <f t="shared" si="804"/>
        <v>0</v>
      </c>
      <c r="AF263" s="464">
        <f t="shared" si="804"/>
        <v>0</v>
      </c>
      <c r="AG263" s="464">
        <f t="shared" si="804"/>
        <v>0</v>
      </c>
      <c r="AH263" s="464">
        <f t="shared" si="804"/>
        <v>0</v>
      </c>
      <c r="AI263" s="464">
        <f t="shared" si="804"/>
        <v>0</v>
      </c>
      <c r="AJ263" s="464">
        <f t="shared" si="804"/>
        <v>0</v>
      </c>
      <c r="AK263" s="464">
        <f t="shared" si="804"/>
        <v>0</v>
      </c>
      <c r="AL263" s="464">
        <f t="shared" si="804"/>
        <v>0</v>
      </c>
      <c r="AM263" s="464">
        <f t="shared" si="804"/>
        <v>0</v>
      </c>
      <c r="AN263" s="464">
        <f t="shared" si="804"/>
        <v>0</v>
      </c>
      <c r="AO263" s="464">
        <f t="shared" si="804"/>
        <v>0</v>
      </c>
      <c r="AP263" s="464">
        <f t="shared" si="804"/>
        <v>0</v>
      </c>
      <c r="AQ263" s="464">
        <f t="shared" si="804"/>
        <v>0</v>
      </c>
      <c r="AR263" s="464">
        <f t="shared" si="804"/>
        <v>0</v>
      </c>
      <c r="AS263" s="464">
        <f t="shared" si="804"/>
        <v>0</v>
      </c>
      <c r="AT263" s="464">
        <f t="shared" si="804"/>
        <v>0</v>
      </c>
      <c r="AU263" s="464">
        <f t="shared" si="804"/>
        <v>0</v>
      </c>
      <c r="AV263" s="464">
        <f t="shared" si="804"/>
        <v>0</v>
      </c>
      <c r="AW263" s="464">
        <f t="shared" si="804"/>
        <v>0</v>
      </c>
      <c r="AY263" s="71"/>
      <c r="AZ263" s="71"/>
      <c r="BA263" s="71"/>
      <c r="BB263" s="71"/>
      <c r="BD263" s="78"/>
      <c r="BE263" s="78"/>
    </row>
    <row r="264" spans="1:347" s="70" customFormat="1" ht="11.25" customHeight="1" x14ac:dyDescent="0.2">
      <c r="A264" s="126"/>
      <c r="B264" s="87" t="s">
        <v>262</v>
      </c>
      <c r="C264" s="87"/>
      <c r="D264" s="87"/>
      <c r="E264" s="483"/>
      <c r="F264" s="87"/>
      <c r="G264" s="91"/>
      <c r="H264" s="465" t="str">
        <f t="shared" ref="H264:AW264" si="805">IF(H263=0, "N/A", H$6/H263)</f>
        <v>N/A</v>
      </c>
      <c r="I264" s="370" t="str">
        <f t="shared" si="805"/>
        <v>N/A</v>
      </c>
      <c r="J264" s="370" t="str">
        <f t="shared" si="805"/>
        <v>N/A</v>
      </c>
      <c r="K264" s="370" t="str">
        <f t="shared" si="805"/>
        <v>N/A</v>
      </c>
      <c r="L264" s="370" t="str">
        <f t="shared" si="805"/>
        <v>N/A</v>
      </c>
      <c r="M264" s="370" t="str">
        <f t="shared" si="805"/>
        <v>N/A</v>
      </c>
      <c r="N264" s="370" t="str">
        <f t="shared" si="805"/>
        <v>N/A</v>
      </c>
      <c r="O264" s="370" t="str">
        <f t="shared" si="805"/>
        <v>N/A</v>
      </c>
      <c r="P264" s="370" t="str">
        <f t="shared" si="805"/>
        <v>N/A</v>
      </c>
      <c r="Q264" s="370" t="str">
        <f t="shared" si="805"/>
        <v>N/A</v>
      </c>
      <c r="R264" s="370" t="str">
        <f t="shared" si="805"/>
        <v>N/A</v>
      </c>
      <c r="S264" s="370" t="str">
        <f t="shared" si="805"/>
        <v>N/A</v>
      </c>
      <c r="T264" s="370" t="str">
        <f t="shared" si="805"/>
        <v>N/A</v>
      </c>
      <c r="U264" s="370" t="str">
        <f t="shared" si="805"/>
        <v>N/A</v>
      </c>
      <c r="V264" s="370" t="str">
        <f t="shared" si="805"/>
        <v>N/A</v>
      </c>
      <c r="W264" s="370" t="str">
        <f t="shared" si="805"/>
        <v>N/A</v>
      </c>
      <c r="X264" s="370" t="str">
        <f t="shared" si="805"/>
        <v>N/A</v>
      </c>
      <c r="Y264" s="370" t="str">
        <f t="shared" si="805"/>
        <v>N/A</v>
      </c>
      <c r="Z264" s="370" t="str">
        <f t="shared" si="805"/>
        <v>N/A</v>
      </c>
      <c r="AA264" s="370" t="str">
        <f t="shared" si="805"/>
        <v>N/A</v>
      </c>
      <c r="AB264" s="370" t="str">
        <f t="shared" si="805"/>
        <v>N/A</v>
      </c>
      <c r="AC264" s="370" t="str">
        <f t="shared" si="805"/>
        <v>N/A</v>
      </c>
      <c r="AD264" s="370" t="str">
        <f t="shared" si="805"/>
        <v>N/A</v>
      </c>
      <c r="AE264" s="370" t="str">
        <f t="shared" si="805"/>
        <v>N/A</v>
      </c>
      <c r="AF264" s="370" t="str">
        <f t="shared" si="805"/>
        <v>N/A</v>
      </c>
      <c r="AG264" s="370" t="str">
        <f t="shared" si="805"/>
        <v>N/A</v>
      </c>
      <c r="AH264" s="370" t="str">
        <f t="shared" si="805"/>
        <v>N/A</v>
      </c>
      <c r="AI264" s="370" t="str">
        <f t="shared" si="805"/>
        <v>N/A</v>
      </c>
      <c r="AJ264" s="370" t="str">
        <f t="shared" si="805"/>
        <v>N/A</v>
      </c>
      <c r="AK264" s="370" t="str">
        <f t="shared" si="805"/>
        <v>N/A</v>
      </c>
      <c r="AL264" s="370" t="str">
        <f t="shared" si="805"/>
        <v>N/A</v>
      </c>
      <c r="AM264" s="370" t="str">
        <f t="shared" si="805"/>
        <v>N/A</v>
      </c>
      <c r="AN264" s="370" t="str">
        <f t="shared" si="805"/>
        <v>N/A</v>
      </c>
      <c r="AO264" s="370" t="str">
        <f t="shared" si="805"/>
        <v>N/A</v>
      </c>
      <c r="AP264" s="370" t="str">
        <f t="shared" si="805"/>
        <v>N/A</v>
      </c>
      <c r="AQ264" s="370" t="str">
        <f t="shared" si="805"/>
        <v>N/A</v>
      </c>
      <c r="AR264" s="370" t="str">
        <f t="shared" si="805"/>
        <v>N/A</v>
      </c>
      <c r="AS264" s="370" t="str">
        <f t="shared" si="805"/>
        <v>N/A</v>
      </c>
      <c r="AT264" s="370" t="str">
        <f t="shared" si="805"/>
        <v>N/A</v>
      </c>
      <c r="AU264" s="370" t="str">
        <f t="shared" si="805"/>
        <v>N/A</v>
      </c>
      <c r="AV264" s="370" t="str">
        <f t="shared" si="805"/>
        <v>N/A</v>
      </c>
      <c r="AW264" s="370" t="str">
        <f t="shared" si="805"/>
        <v>N/A</v>
      </c>
      <c r="AY264" s="71"/>
      <c r="AZ264" s="71"/>
      <c r="BA264" s="71"/>
      <c r="BB264" s="71"/>
      <c r="BD264" s="78"/>
      <c r="BE264" s="78"/>
    </row>
    <row r="265" spans="1:347" s="70" customFormat="1" ht="11.25" customHeight="1" x14ac:dyDescent="0.2">
      <c r="A265" s="126"/>
      <c r="E265" s="485"/>
      <c r="G265" s="86"/>
      <c r="H265" s="125"/>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c r="AR265" s="71"/>
      <c r="AS265" s="71"/>
      <c r="AT265" s="71"/>
      <c r="AU265" s="71"/>
      <c r="AV265" s="71"/>
      <c r="AW265" s="71"/>
      <c r="AY265" s="71"/>
      <c r="AZ265" s="71"/>
      <c r="BA265" s="71"/>
      <c r="BB265" s="71"/>
      <c r="BD265" s="78"/>
      <c r="BE265" s="78"/>
    </row>
    <row r="266" spans="1:347" s="70" customFormat="1" ht="11.25" customHeight="1" x14ac:dyDescent="0.2">
      <c r="A266" s="126"/>
      <c r="E266" s="485"/>
      <c r="G266" s="86"/>
      <c r="H266" s="125"/>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71"/>
      <c r="AW266" s="71"/>
      <c r="BD266" s="78"/>
      <c r="BE266" s="78"/>
    </row>
    <row r="267" spans="1:347" s="70" customFormat="1" ht="11.25" customHeight="1" x14ac:dyDescent="0.2">
      <c r="A267" s="127"/>
      <c r="B267" s="68" t="s">
        <v>241</v>
      </c>
      <c r="C267" s="452"/>
      <c r="D267" s="452"/>
      <c r="E267" s="486"/>
      <c r="F267" s="452"/>
      <c r="G267" s="453"/>
      <c r="H267" s="454"/>
      <c r="I267" s="455"/>
      <c r="J267" s="455"/>
      <c r="K267" s="455"/>
      <c r="L267" s="455"/>
      <c r="M267" s="455"/>
      <c r="N267" s="455"/>
      <c r="O267" s="455"/>
      <c r="P267" s="455"/>
      <c r="Q267" s="455"/>
      <c r="R267" s="455"/>
      <c r="S267" s="455"/>
      <c r="T267" s="455"/>
      <c r="U267" s="455"/>
      <c r="V267" s="455"/>
      <c r="W267" s="455"/>
      <c r="X267" s="455"/>
      <c r="Y267" s="455"/>
      <c r="Z267" s="455"/>
      <c r="AA267" s="455"/>
      <c r="AB267" s="455"/>
      <c r="AC267" s="455"/>
      <c r="AD267" s="455"/>
      <c r="AE267" s="455"/>
      <c r="AF267" s="455"/>
      <c r="AG267" s="455"/>
      <c r="AH267" s="455"/>
      <c r="AI267" s="455"/>
      <c r="AJ267" s="455"/>
      <c r="AK267" s="455"/>
      <c r="AL267" s="455"/>
      <c r="AM267" s="455"/>
      <c r="AN267" s="455"/>
      <c r="AO267" s="455"/>
      <c r="AP267" s="455"/>
      <c r="AQ267" s="455"/>
      <c r="AR267" s="455"/>
      <c r="AS267" s="455"/>
      <c r="AT267" s="455"/>
      <c r="AU267" s="455"/>
      <c r="AV267" s="455"/>
      <c r="AW267" s="455"/>
      <c r="AY267" s="455"/>
      <c r="AZ267" s="455"/>
      <c r="BA267" s="455"/>
      <c r="BB267" s="455"/>
      <c r="BD267" s="78"/>
      <c r="BE267" s="78"/>
    </row>
    <row r="268" spans="1:347" x14ac:dyDescent="0.25">
      <c r="A268" s="127"/>
      <c r="B268" s="456" t="str">
        <f>"&gt; "&amp;VLOOKUP(B267,ActMap,8, FALSE)</f>
        <v>&gt; 700 Salaries</v>
      </c>
      <c r="C268" s="457"/>
      <c r="D268" s="457"/>
      <c r="E268" s="487"/>
      <c r="F268" s="457"/>
      <c r="G268" s="457"/>
      <c r="H268" s="122"/>
      <c r="I268" s="458"/>
      <c r="J268" s="458"/>
      <c r="K268" s="458"/>
      <c r="L268" s="458"/>
      <c r="M268" s="458"/>
      <c r="N268" s="458"/>
      <c r="O268" s="458"/>
      <c r="P268" s="458"/>
      <c r="Q268" s="458"/>
      <c r="R268" s="458"/>
      <c r="S268" s="458"/>
      <c r="T268" s="458"/>
      <c r="U268" s="458"/>
      <c r="V268" s="458"/>
      <c r="W268" s="458"/>
      <c r="X268" s="458"/>
      <c r="Y268" s="458"/>
      <c r="Z268" s="458"/>
      <c r="AA268" s="458"/>
      <c r="AB268" s="458"/>
      <c r="AC268" s="458"/>
      <c r="AD268" s="458"/>
      <c r="AE268" s="458"/>
      <c r="AF268" s="458"/>
      <c r="AG268" s="458"/>
      <c r="AH268" s="458"/>
      <c r="AI268" s="458"/>
      <c r="AJ268" s="458"/>
      <c r="AK268" s="458"/>
      <c r="AL268" s="458"/>
      <c r="AM268" s="458"/>
      <c r="AN268" s="458"/>
      <c r="AO268" s="458"/>
      <c r="AP268" s="458"/>
      <c r="AQ268" s="458"/>
      <c r="AR268" s="458"/>
      <c r="AS268" s="458"/>
      <c r="AT268" s="458"/>
      <c r="AU268" s="458"/>
      <c r="AV268" s="458"/>
      <c r="AW268" s="458"/>
      <c r="AX268" s="70"/>
      <c r="AY268" s="458"/>
      <c r="AZ268" s="458"/>
      <c r="BA268" s="458"/>
      <c r="BB268" s="458"/>
      <c r="BC268" s="70"/>
      <c r="BD268" s="70"/>
      <c r="BE268" s="70"/>
      <c r="BF268" s="70"/>
      <c r="BG268" s="70"/>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70"/>
      <c r="CF268" s="70"/>
      <c r="CG268" s="70"/>
      <c r="CH268" s="70"/>
      <c r="CI268" s="70"/>
      <c r="CJ268" s="70"/>
      <c r="CK268" s="70"/>
      <c r="CL268" s="70"/>
      <c r="CM268" s="70"/>
      <c r="CN268" s="70"/>
      <c r="CO268" s="70"/>
      <c r="CP268" s="70"/>
      <c r="CQ268" s="70"/>
      <c r="CR268" s="70"/>
      <c r="CS268" s="70"/>
      <c r="CT268" s="70"/>
      <c r="CU268" s="70"/>
      <c r="CV268" s="70"/>
      <c r="CW268" s="70"/>
      <c r="CX268" s="70"/>
      <c r="CY268" s="70"/>
      <c r="CZ268" s="70"/>
      <c r="DA268" s="70"/>
      <c r="DB268" s="70"/>
      <c r="DC268" s="70"/>
      <c r="DD268" s="70"/>
      <c r="DE268" s="70"/>
      <c r="DF268" s="70"/>
      <c r="DG268" s="70"/>
      <c r="DH268" s="70"/>
      <c r="DI268" s="70"/>
      <c r="DJ268" s="70"/>
      <c r="DK268" s="70"/>
      <c r="DL268" s="70"/>
      <c r="DM268" s="70"/>
      <c r="DN268" s="70"/>
      <c r="DO268" s="70"/>
      <c r="DP268" s="70"/>
      <c r="DQ268" s="70"/>
      <c r="DR268" s="70"/>
      <c r="DS268" s="70"/>
      <c r="DT268" s="70"/>
      <c r="DU268" s="70"/>
      <c r="DV268" s="70"/>
      <c r="DW268" s="70"/>
      <c r="DX268" s="70"/>
      <c r="DY268" s="70"/>
      <c r="DZ268" s="70"/>
      <c r="EA268" s="70"/>
      <c r="EB268" s="70"/>
      <c r="EC268" s="70"/>
      <c r="ED268" s="70"/>
      <c r="EE268" s="70"/>
      <c r="EF268" s="70"/>
      <c r="EG268" s="70"/>
      <c r="EH268" s="70"/>
      <c r="EI268" s="70"/>
      <c r="EJ268" s="70"/>
      <c r="EK268" s="70"/>
      <c r="EL268" s="70"/>
      <c r="EM268" s="70"/>
      <c r="EN268" s="70"/>
      <c r="EO268" s="70"/>
      <c r="EP268" s="70"/>
      <c r="EQ268" s="70"/>
      <c r="ER268" s="70"/>
      <c r="ES268" s="70"/>
      <c r="ET268" s="70"/>
      <c r="EU268" s="70"/>
      <c r="EV268" s="70"/>
      <c r="EW268" s="70"/>
      <c r="EX268" s="70"/>
      <c r="EY268" s="70"/>
      <c r="EZ268" s="70"/>
      <c r="FA268" s="70"/>
      <c r="FB268" s="70"/>
      <c r="FC268" s="70"/>
      <c r="FD268" s="70"/>
      <c r="FE268" s="70"/>
      <c r="FF268" s="70"/>
      <c r="FG268" s="70"/>
      <c r="FH268" s="70"/>
      <c r="FI268" s="70"/>
      <c r="FJ268" s="70"/>
      <c r="FK268" s="70"/>
      <c r="FL268" s="70"/>
      <c r="FM268" s="70"/>
      <c r="FN268" s="70"/>
      <c r="FO268" s="70"/>
      <c r="FP268" s="70"/>
      <c r="FQ268" s="70"/>
      <c r="FR268" s="70"/>
      <c r="FS268" s="70"/>
      <c r="FT268" s="70"/>
      <c r="FU268" s="70"/>
      <c r="FV268" s="70"/>
      <c r="FW268" s="70"/>
      <c r="FX268" s="70"/>
      <c r="FY268" s="70"/>
      <c r="FZ268" s="70"/>
      <c r="GA268" s="70"/>
      <c r="GB268" s="70"/>
      <c r="GC268" s="70"/>
      <c r="GD268" s="70"/>
      <c r="GE268" s="70"/>
      <c r="GF268" s="70"/>
      <c r="GG268" s="70"/>
      <c r="GH268" s="70"/>
      <c r="GI268" s="70"/>
      <c r="GJ268" s="70"/>
      <c r="GK268" s="70"/>
      <c r="GL268" s="70"/>
      <c r="GM268" s="70"/>
      <c r="GN268" s="70"/>
      <c r="GO268" s="70"/>
      <c r="GP268" s="70"/>
      <c r="GQ268" s="70"/>
      <c r="GR268" s="70"/>
      <c r="GS268" s="70"/>
      <c r="GT268" s="70"/>
      <c r="GU268" s="70"/>
      <c r="GV268" s="70"/>
      <c r="GW268" s="70"/>
      <c r="GX268" s="70"/>
      <c r="GY268" s="70"/>
      <c r="GZ268" s="70"/>
      <c r="HA268" s="70"/>
      <c r="HB268" s="70"/>
      <c r="HC268" s="70"/>
      <c r="HD268" s="70"/>
      <c r="HE268" s="70"/>
      <c r="HF268" s="70"/>
      <c r="HG268" s="70"/>
      <c r="HH268" s="70"/>
      <c r="HI268" s="70"/>
      <c r="HJ268" s="70"/>
      <c r="HK268" s="70"/>
      <c r="HL268" s="70"/>
      <c r="HM268" s="70"/>
      <c r="HN268" s="70"/>
      <c r="HO268" s="70"/>
      <c r="HP268" s="70"/>
      <c r="HQ268" s="70"/>
      <c r="HR268" s="70"/>
      <c r="HS268" s="70"/>
      <c r="HT268" s="70"/>
      <c r="HU268" s="70"/>
      <c r="HV268" s="70"/>
      <c r="HW268" s="70"/>
      <c r="HX268" s="70"/>
      <c r="HY268" s="70"/>
      <c r="HZ268" s="70"/>
      <c r="IA268" s="70"/>
      <c r="IB268" s="70"/>
      <c r="IC268" s="70"/>
      <c r="ID268" s="70"/>
      <c r="IE268" s="70"/>
      <c r="IF268" s="70"/>
      <c r="IG268" s="70"/>
      <c r="IH268" s="70"/>
      <c r="II268" s="70"/>
      <c r="IJ268" s="70"/>
      <c r="IK268" s="70"/>
      <c r="IL268" s="70"/>
      <c r="IM268" s="70"/>
      <c r="IN268" s="70"/>
      <c r="IO268" s="70"/>
      <c r="IP268" s="70"/>
      <c r="IQ268" s="70"/>
      <c r="IR268" s="70"/>
      <c r="IS268" s="70"/>
      <c r="IT268" s="70"/>
      <c r="IU268" s="70"/>
      <c r="IV268" s="70"/>
      <c r="IW268" s="70"/>
      <c r="IX268" s="70"/>
      <c r="IY268" s="70"/>
      <c r="IZ268" s="70"/>
      <c r="JA268" s="70"/>
      <c r="JB268" s="70"/>
      <c r="JC268" s="70"/>
      <c r="JD268" s="70"/>
      <c r="JE268" s="70"/>
      <c r="JF268" s="70"/>
      <c r="JG268" s="70"/>
      <c r="JH268" s="70"/>
      <c r="JI268" s="70"/>
      <c r="JJ268" s="70"/>
      <c r="JK268" s="70"/>
      <c r="JL268" s="70"/>
      <c r="JM268" s="70"/>
      <c r="JN268" s="70"/>
      <c r="JO268" s="70"/>
      <c r="JP268" s="70"/>
      <c r="JQ268" s="70"/>
      <c r="JR268" s="70"/>
      <c r="JS268" s="70"/>
      <c r="JT268" s="70"/>
      <c r="JU268" s="70"/>
      <c r="JV268" s="70"/>
      <c r="JW268" s="70"/>
      <c r="JX268" s="70"/>
      <c r="JY268" s="70"/>
      <c r="JZ268" s="70"/>
      <c r="KA268" s="70"/>
      <c r="KB268" s="70"/>
      <c r="KC268" s="70"/>
      <c r="KD268" s="70"/>
      <c r="KE268" s="70"/>
      <c r="KF268" s="70"/>
      <c r="KG268" s="70"/>
      <c r="KH268" s="70"/>
      <c r="KI268" s="70"/>
      <c r="KJ268" s="70"/>
      <c r="KK268" s="70"/>
      <c r="KL268" s="70"/>
      <c r="KM268" s="70"/>
      <c r="KN268" s="70"/>
      <c r="KO268" s="70"/>
      <c r="KP268" s="70"/>
      <c r="KQ268" s="70"/>
      <c r="KR268" s="70"/>
      <c r="KS268" s="70"/>
      <c r="KT268" s="70"/>
      <c r="KU268" s="70"/>
      <c r="KV268" s="70"/>
      <c r="KW268" s="70"/>
      <c r="KX268" s="70"/>
      <c r="KY268" s="70"/>
      <c r="KZ268" s="70"/>
      <c r="LA268" s="70"/>
      <c r="LB268" s="70"/>
      <c r="LC268" s="70"/>
      <c r="LD268" s="70"/>
      <c r="LE268" s="70"/>
      <c r="LF268" s="70"/>
      <c r="LG268" s="70"/>
      <c r="LH268" s="70"/>
      <c r="LI268" s="70"/>
      <c r="LJ268" s="70"/>
      <c r="LK268" s="70"/>
      <c r="LL268" s="70"/>
      <c r="LM268" s="70"/>
      <c r="LN268" s="70"/>
      <c r="LO268" s="70"/>
      <c r="LP268" s="70"/>
      <c r="LQ268" s="70"/>
      <c r="LR268" s="70"/>
      <c r="LS268" s="70"/>
      <c r="LT268" s="70"/>
      <c r="LU268" s="70"/>
      <c r="LV268" s="70"/>
      <c r="LW268" s="70"/>
      <c r="LX268" s="70"/>
      <c r="LY268" s="70"/>
      <c r="LZ268" s="70"/>
      <c r="MA268" s="70"/>
      <c r="MB268" s="70"/>
      <c r="MC268" s="70"/>
      <c r="MD268" s="70"/>
      <c r="ME268" s="70"/>
      <c r="MF268" s="70"/>
      <c r="MG268" s="70"/>
      <c r="MH268" s="70"/>
      <c r="MI268" s="70"/>
    </row>
    <row r="269" spans="1:347" x14ac:dyDescent="0.25">
      <c r="A269" s="126"/>
      <c r="B269" s="70" t="s">
        <v>241</v>
      </c>
      <c r="C269" s="70"/>
      <c r="D269" s="70"/>
      <c r="E269" s="482"/>
      <c r="F269" s="70"/>
      <c r="G269" s="86"/>
      <c r="H269" s="123"/>
      <c r="I269" s="124">
        <f>H269*INDEX(SalInfl,I$1)</f>
        <v>0</v>
      </c>
      <c r="J269" s="131">
        <f>I269*INDEX(SalInfl,J$1)</f>
        <v>0</v>
      </c>
      <c r="K269" s="131">
        <f>J269*INDEX(SalInfl,K$1)</f>
        <v>0</v>
      </c>
      <c r="L269" s="131">
        <f>K269*INDEX(SalInfl,L$1)</f>
        <v>0</v>
      </c>
      <c r="M269" s="131">
        <f>L269*INDEX(SalInfl,M$1)</f>
        <v>0</v>
      </c>
      <c r="N269" s="131">
        <f t="shared" ref="N269:N272" si="806">M269*INDEX(SalInfl,N$1)</f>
        <v>0</v>
      </c>
      <c r="O269" s="131">
        <f t="shared" ref="O269:O272" si="807">N269*INDEX(SalInfl,O$1)</f>
        <v>0</v>
      </c>
      <c r="P269" s="131">
        <f t="shared" ref="P269:P272" si="808">O269*INDEX(SalInfl,P$1)</f>
        <v>0</v>
      </c>
      <c r="Q269" s="131">
        <f t="shared" ref="Q269:Q272" si="809">P269*INDEX(SalInfl,Q$1)</f>
        <v>0</v>
      </c>
      <c r="R269" s="131">
        <f t="shared" ref="R269:R272" si="810">Q269*INDEX(SalInfl,R$1)</f>
        <v>0</v>
      </c>
      <c r="S269" s="131">
        <f t="shared" ref="S269:S272" si="811">R269*INDEX(SalInfl,S$1)</f>
        <v>0</v>
      </c>
      <c r="T269" s="131">
        <f t="shared" ref="T269:T272" si="812">S269*INDEX(SalInfl,T$1)</f>
        <v>0</v>
      </c>
      <c r="U269" s="131">
        <f t="shared" ref="U269:U272" si="813">T269*INDEX(SalInfl,U$1)</f>
        <v>0</v>
      </c>
      <c r="V269" s="131">
        <f t="shared" ref="V269:V272" si="814">U269*INDEX(SalInfl,V$1)</f>
        <v>0</v>
      </c>
      <c r="W269" s="131">
        <f t="shared" ref="W269:W272" si="815">V269*INDEX(SalInfl,W$1)</f>
        <v>0</v>
      </c>
      <c r="X269" s="131">
        <f t="shared" ref="X269:X272" si="816">W269*INDEX(SalInfl,X$1)</f>
        <v>0</v>
      </c>
      <c r="Y269" s="131">
        <f t="shared" ref="Y269:Y272" si="817">X269*INDEX(SalInfl,Y$1)</f>
        <v>0</v>
      </c>
      <c r="Z269" s="131">
        <f t="shared" ref="Z269:Z272" si="818">Y269*INDEX(SalInfl,Z$1)</f>
        <v>0</v>
      </c>
      <c r="AA269" s="131">
        <f t="shared" ref="AA269:AA272" si="819">Z269*INDEX(SalInfl,AA$1)</f>
        <v>0</v>
      </c>
      <c r="AB269" s="131">
        <f t="shared" ref="AB269:AB272" si="820">AA269*INDEX(SalInfl,AB$1)</f>
        <v>0</v>
      </c>
      <c r="AC269" s="131">
        <f t="shared" ref="AC269:AC272" si="821">AB269*INDEX(SalInfl,AC$1)</f>
        <v>0</v>
      </c>
      <c r="AD269" s="131">
        <f t="shared" ref="AD269:AD272" si="822">AC269*INDEX(SalInfl,AD$1)</f>
        <v>0</v>
      </c>
      <c r="AE269" s="131">
        <f t="shared" ref="AE269:AE272" si="823">AD269*INDEX(SalInfl,AE$1)</f>
        <v>0</v>
      </c>
      <c r="AF269" s="131">
        <f t="shared" ref="AF269:AF272" si="824">AE269*INDEX(SalInfl,AF$1)</f>
        <v>0</v>
      </c>
      <c r="AG269" s="131">
        <f t="shared" ref="AG269:AG272" si="825">AF269*INDEX(SalInfl,AG$1)</f>
        <v>0</v>
      </c>
      <c r="AH269" s="131">
        <f t="shared" ref="AH269:AH272" si="826">AG269*INDEX(SalInfl,AH$1)</f>
        <v>0</v>
      </c>
      <c r="AI269" s="131">
        <f t="shared" ref="AI269:AI272" si="827">AH269*INDEX(SalInfl,AI$1)</f>
        <v>0</v>
      </c>
      <c r="AJ269" s="131">
        <f t="shared" ref="AJ269:AJ272" si="828">AI269*INDEX(SalInfl,AJ$1)</f>
        <v>0</v>
      </c>
      <c r="AK269" s="131">
        <f t="shared" ref="AK269:AK272" si="829">AJ269*INDEX(SalInfl,AK$1)</f>
        <v>0</v>
      </c>
      <c r="AL269" s="131">
        <f t="shared" ref="AL269:AL272" si="830">AK269*INDEX(SalInfl,AL$1)</f>
        <v>0</v>
      </c>
      <c r="AM269" s="131">
        <f t="shared" ref="AM269:AM272" si="831">AL269*INDEX(SalInfl,AM$1)</f>
        <v>0</v>
      </c>
      <c r="AN269" s="131">
        <f t="shared" ref="AN269:AN272" si="832">AM269*INDEX(SalInfl,AN$1)</f>
        <v>0</v>
      </c>
      <c r="AO269" s="131">
        <f t="shared" ref="AO269:AO272" si="833">AN269*INDEX(SalInfl,AO$1)</f>
        <v>0</v>
      </c>
      <c r="AP269" s="131">
        <f t="shared" ref="AP269:AP272" si="834">AO269*INDEX(SalInfl,AP$1)</f>
        <v>0</v>
      </c>
      <c r="AQ269" s="131">
        <f t="shared" ref="AQ269:AQ272" si="835">AP269*INDEX(SalInfl,AQ$1)</f>
        <v>0</v>
      </c>
      <c r="AR269" s="131">
        <f t="shared" ref="AR269:AR272" si="836">AQ269*INDEX(SalInfl,AR$1)</f>
        <v>0</v>
      </c>
      <c r="AS269" s="131">
        <f t="shared" ref="AS269:AS272" si="837">AR269*INDEX(SalInfl,AS$1)</f>
        <v>0</v>
      </c>
      <c r="AT269" s="131">
        <f t="shared" ref="AT269:AT272" si="838">AS269*INDEX(SalInfl,AT$1)</f>
        <v>0</v>
      </c>
      <c r="AU269" s="131">
        <f t="shared" ref="AU269:AU272" si="839">AT269*INDEX(SalInfl,AU$1)</f>
        <v>0</v>
      </c>
      <c r="AV269" s="131">
        <f t="shared" ref="AV269:AV272" si="840">AU269*INDEX(SalInfl,AV$1)</f>
        <v>0</v>
      </c>
      <c r="AW269" s="131">
        <f t="shared" ref="AW269:AW272" si="841">AV269*INDEX(SalInfl,AW$1)</f>
        <v>0</v>
      </c>
      <c r="AX269" s="70"/>
      <c r="AY269" s="71"/>
      <c r="AZ269" s="71"/>
      <c r="BA269" s="71"/>
      <c r="BB269" s="71">
        <f t="shared" ref="BB269:BB272" si="842">BA269-I269</f>
        <v>0</v>
      </c>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70"/>
      <c r="CF269" s="70"/>
      <c r="CG269" s="70"/>
      <c r="CH269" s="70"/>
      <c r="CI269" s="70"/>
      <c r="CJ269" s="70"/>
      <c r="CK269" s="70"/>
      <c r="CL269" s="70"/>
      <c r="CM269" s="70"/>
      <c r="CN269" s="70"/>
      <c r="CO269" s="70"/>
      <c r="CP269" s="70"/>
      <c r="CQ269" s="70"/>
      <c r="CR269" s="70"/>
      <c r="CS269" s="70"/>
      <c r="CT269" s="70"/>
      <c r="CU269" s="70"/>
      <c r="CV269" s="70"/>
      <c r="CW269" s="70"/>
      <c r="CX269" s="70"/>
      <c r="CY269" s="70"/>
      <c r="CZ269" s="70"/>
      <c r="DA269" s="70"/>
      <c r="DB269" s="70"/>
      <c r="DC269" s="70"/>
      <c r="DD269" s="70"/>
      <c r="DE269" s="70"/>
      <c r="DF269" s="70"/>
      <c r="DG269" s="70"/>
      <c r="DH269" s="70"/>
      <c r="DI269" s="70"/>
      <c r="DJ269" s="70"/>
      <c r="DK269" s="70"/>
      <c r="DL269" s="70"/>
      <c r="DM269" s="70"/>
      <c r="DN269" s="70"/>
      <c r="DO269" s="70"/>
      <c r="DP269" s="70"/>
      <c r="DQ269" s="70"/>
      <c r="DR269" s="70"/>
      <c r="DS269" s="70"/>
      <c r="DT269" s="70"/>
      <c r="DU269" s="70"/>
      <c r="DV269" s="70"/>
      <c r="DW269" s="70"/>
      <c r="DX269" s="70"/>
      <c r="DY269" s="70"/>
      <c r="DZ269" s="70"/>
      <c r="EA269" s="70"/>
      <c r="EB269" s="70"/>
      <c r="EC269" s="70"/>
      <c r="ED269" s="70"/>
      <c r="EE269" s="70"/>
      <c r="EF269" s="70"/>
      <c r="EG269" s="70"/>
      <c r="EH269" s="70"/>
      <c r="EI269" s="70"/>
      <c r="EJ269" s="70"/>
      <c r="EK269" s="70"/>
      <c r="EL269" s="70"/>
      <c r="EM269" s="70"/>
      <c r="EN269" s="70"/>
      <c r="EO269" s="70"/>
      <c r="EP269" s="70"/>
      <c r="EQ269" s="70"/>
      <c r="ER269" s="70"/>
      <c r="ES269" s="70"/>
      <c r="ET269" s="70"/>
      <c r="EU269" s="70"/>
      <c r="EV269" s="70"/>
      <c r="EW269" s="70"/>
      <c r="EX269" s="70"/>
      <c r="EY269" s="70"/>
      <c r="EZ269" s="70"/>
      <c r="FA269" s="70"/>
      <c r="FB269" s="70"/>
      <c r="FC269" s="70"/>
      <c r="FD269" s="70"/>
      <c r="FE269" s="70"/>
      <c r="FF269" s="70"/>
      <c r="FG269" s="70"/>
      <c r="FH269" s="70"/>
      <c r="FI269" s="70"/>
      <c r="FJ269" s="70"/>
      <c r="FK269" s="70"/>
      <c r="FL269" s="70"/>
      <c r="FM269" s="70"/>
      <c r="FN269" s="70"/>
      <c r="FO269" s="70"/>
      <c r="FP269" s="70"/>
      <c r="FQ269" s="70"/>
      <c r="FR269" s="70"/>
      <c r="FS269" s="70"/>
      <c r="FT269" s="70"/>
      <c r="FU269" s="70"/>
      <c r="FV269" s="70"/>
      <c r="FW269" s="70"/>
      <c r="FX269" s="70"/>
      <c r="FY269" s="70"/>
      <c r="FZ269" s="70"/>
      <c r="GA269" s="70"/>
      <c r="GB269" s="70"/>
      <c r="GC269" s="70"/>
      <c r="GD269" s="70"/>
      <c r="GE269" s="70"/>
      <c r="GF269" s="70"/>
      <c r="GG269" s="70"/>
      <c r="GH269" s="70"/>
      <c r="GI269" s="70"/>
      <c r="GJ269" s="70"/>
      <c r="GK269" s="70"/>
      <c r="GL269" s="70"/>
      <c r="GM269" s="70"/>
      <c r="GN269" s="70"/>
      <c r="GO269" s="70"/>
      <c r="GP269" s="70"/>
      <c r="GQ269" s="70"/>
      <c r="GR269" s="70"/>
      <c r="GS269" s="70"/>
      <c r="GT269" s="70"/>
      <c r="GU269" s="70"/>
      <c r="GV269" s="70"/>
      <c r="GW269" s="70"/>
      <c r="GX269" s="70"/>
      <c r="GY269" s="70"/>
      <c r="GZ269" s="70"/>
      <c r="HA269" s="70"/>
      <c r="HB269" s="70"/>
      <c r="HC269" s="70"/>
      <c r="HD269" s="70"/>
      <c r="HE269" s="70"/>
      <c r="HF269" s="70"/>
      <c r="HG269" s="70"/>
      <c r="HH269" s="70"/>
      <c r="HI269" s="70"/>
      <c r="HJ269" s="70"/>
      <c r="HK269" s="70"/>
      <c r="HL269" s="70"/>
      <c r="HM269" s="70"/>
      <c r="HN269" s="70"/>
      <c r="HO269" s="70"/>
      <c r="HP269" s="70"/>
      <c r="HQ269" s="70"/>
      <c r="HR269" s="70"/>
      <c r="HS269" s="70"/>
      <c r="HT269" s="70"/>
      <c r="HU269" s="70"/>
      <c r="HV269" s="70"/>
      <c r="HW269" s="70"/>
      <c r="HX269" s="70"/>
      <c r="HY269" s="70"/>
      <c r="HZ269" s="70"/>
      <c r="IA269" s="70"/>
      <c r="IB269" s="70"/>
      <c r="IC269" s="70"/>
      <c r="ID269" s="70"/>
      <c r="IE269" s="70"/>
      <c r="IF269" s="70"/>
      <c r="IG269" s="70"/>
      <c r="IH269" s="70"/>
      <c r="II269" s="70"/>
      <c r="IJ269" s="70"/>
      <c r="IK269" s="70"/>
      <c r="IL269" s="70"/>
      <c r="IM269" s="70"/>
      <c r="IN269" s="70"/>
      <c r="IO269" s="70"/>
      <c r="IP269" s="70"/>
      <c r="IQ269" s="70"/>
      <c r="IR269" s="70"/>
      <c r="IS269" s="70"/>
      <c r="IT269" s="70"/>
      <c r="IU269" s="70"/>
      <c r="IV269" s="70"/>
      <c r="IW269" s="70"/>
      <c r="IX269" s="70"/>
      <c r="IY269" s="70"/>
      <c r="IZ269" s="70"/>
      <c r="JA269" s="70"/>
      <c r="JB269" s="70"/>
      <c r="JC269" s="70"/>
      <c r="JD269" s="70"/>
      <c r="JE269" s="70"/>
      <c r="JF269" s="70"/>
      <c r="JG269" s="70"/>
      <c r="JH269" s="70"/>
      <c r="JI269" s="70"/>
      <c r="JJ269" s="70"/>
      <c r="JK269" s="70"/>
      <c r="JL269" s="70"/>
      <c r="JM269" s="70"/>
      <c r="JN269" s="70"/>
      <c r="JO269" s="70"/>
      <c r="JP269" s="70"/>
      <c r="JQ269" s="70"/>
      <c r="JR269" s="70"/>
      <c r="JS269" s="70"/>
      <c r="JT269" s="70"/>
      <c r="JU269" s="70"/>
      <c r="JV269" s="70"/>
      <c r="JW269" s="70"/>
      <c r="JX269" s="70"/>
      <c r="JY269" s="70"/>
      <c r="JZ269" s="70"/>
      <c r="KA269" s="70"/>
      <c r="KB269" s="70"/>
      <c r="KC269" s="70"/>
      <c r="KD269" s="70"/>
      <c r="KE269" s="70"/>
      <c r="KF269" s="70"/>
      <c r="KG269" s="70"/>
      <c r="KH269" s="70"/>
      <c r="KI269" s="70"/>
      <c r="KJ269" s="70"/>
      <c r="KK269" s="70"/>
      <c r="KL269" s="70"/>
      <c r="KM269" s="70"/>
      <c r="KN269" s="70"/>
      <c r="KO269" s="70"/>
      <c r="KP269" s="70"/>
      <c r="KQ269" s="70"/>
      <c r="KR269" s="70"/>
      <c r="KS269" s="70"/>
      <c r="KT269" s="70"/>
      <c r="KU269" s="70"/>
      <c r="KV269" s="70"/>
      <c r="KW269" s="70"/>
      <c r="KX269" s="70"/>
      <c r="KY269" s="70"/>
      <c r="KZ269" s="70"/>
      <c r="LA269" s="70"/>
      <c r="LB269" s="70"/>
      <c r="LC269" s="70"/>
      <c r="LD269" s="70"/>
      <c r="LE269" s="70"/>
      <c r="LF269" s="70"/>
      <c r="LG269" s="70"/>
      <c r="LH269" s="70"/>
      <c r="LI269" s="70"/>
      <c r="LJ269" s="70"/>
      <c r="LK269" s="70"/>
      <c r="LL269" s="70"/>
      <c r="LM269" s="70"/>
      <c r="LN269" s="70"/>
      <c r="LO269" s="70"/>
      <c r="LP269" s="70"/>
      <c r="LQ269" s="70"/>
      <c r="LR269" s="70"/>
      <c r="LS269" s="70"/>
      <c r="LT269" s="70"/>
      <c r="LU269" s="70"/>
      <c r="LV269" s="70"/>
      <c r="LW269" s="70"/>
      <c r="LX269" s="70"/>
      <c r="LY269" s="70"/>
      <c r="LZ269" s="70"/>
      <c r="MA269" s="70"/>
      <c r="MB269" s="70"/>
      <c r="MC269" s="70"/>
      <c r="MD269" s="70"/>
      <c r="ME269" s="70"/>
      <c r="MF269" s="70"/>
      <c r="MG269" s="70"/>
      <c r="MH269" s="70"/>
      <c r="MI269" s="70"/>
    </row>
    <row r="270" spans="1:347" s="70" customFormat="1" ht="11.25" customHeight="1" x14ac:dyDescent="0.2">
      <c r="A270" s="126"/>
      <c r="B270" s="70" t="s">
        <v>241</v>
      </c>
      <c r="E270" s="482"/>
      <c r="G270" s="86"/>
      <c r="H270" s="123"/>
      <c r="I270" s="124">
        <f t="shared" ref="I270:M272" si="843">H270*INDEX(SalInfl,I$1)</f>
        <v>0</v>
      </c>
      <c r="J270" s="131">
        <f t="shared" si="843"/>
        <v>0</v>
      </c>
      <c r="K270" s="131">
        <f t="shared" si="843"/>
        <v>0</v>
      </c>
      <c r="L270" s="131">
        <f t="shared" si="843"/>
        <v>0</v>
      </c>
      <c r="M270" s="131">
        <f t="shared" si="843"/>
        <v>0</v>
      </c>
      <c r="N270" s="131">
        <f t="shared" si="806"/>
        <v>0</v>
      </c>
      <c r="O270" s="131">
        <f t="shared" si="807"/>
        <v>0</v>
      </c>
      <c r="P270" s="131">
        <f t="shared" si="808"/>
        <v>0</v>
      </c>
      <c r="Q270" s="131">
        <f t="shared" si="809"/>
        <v>0</v>
      </c>
      <c r="R270" s="131">
        <f t="shared" si="810"/>
        <v>0</v>
      </c>
      <c r="S270" s="131">
        <f t="shared" si="811"/>
        <v>0</v>
      </c>
      <c r="T270" s="131">
        <f t="shared" si="812"/>
        <v>0</v>
      </c>
      <c r="U270" s="131">
        <f t="shared" si="813"/>
        <v>0</v>
      </c>
      <c r="V270" s="131">
        <f t="shared" si="814"/>
        <v>0</v>
      </c>
      <c r="W270" s="131">
        <f t="shared" si="815"/>
        <v>0</v>
      </c>
      <c r="X270" s="131">
        <f t="shared" si="816"/>
        <v>0</v>
      </c>
      <c r="Y270" s="131">
        <f t="shared" si="817"/>
        <v>0</v>
      </c>
      <c r="Z270" s="131">
        <f t="shared" si="818"/>
        <v>0</v>
      </c>
      <c r="AA270" s="131">
        <f t="shared" si="819"/>
        <v>0</v>
      </c>
      <c r="AB270" s="131">
        <f t="shared" si="820"/>
        <v>0</v>
      </c>
      <c r="AC270" s="131">
        <f t="shared" si="821"/>
        <v>0</v>
      </c>
      <c r="AD270" s="131">
        <f t="shared" si="822"/>
        <v>0</v>
      </c>
      <c r="AE270" s="131">
        <f t="shared" si="823"/>
        <v>0</v>
      </c>
      <c r="AF270" s="131">
        <f t="shared" si="824"/>
        <v>0</v>
      </c>
      <c r="AG270" s="131">
        <f t="shared" si="825"/>
        <v>0</v>
      </c>
      <c r="AH270" s="131">
        <f t="shared" si="826"/>
        <v>0</v>
      </c>
      <c r="AI270" s="131">
        <f t="shared" si="827"/>
        <v>0</v>
      </c>
      <c r="AJ270" s="131">
        <f t="shared" si="828"/>
        <v>0</v>
      </c>
      <c r="AK270" s="131">
        <f t="shared" si="829"/>
        <v>0</v>
      </c>
      <c r="AL270" s="131">
        <f t="shared" si="830"/>
        <v>0</v>
      </c>
      <c r="AM270" s="131">
        <f t="shared" si="831"/>
        <v>0</v>
      </c>
      <c r="AN270" s="131">
        <f t="shared" si="832"/>
        <v>0</v>
      </c>
      <c r="AO270" s="131">
        <f t="shared" si="833"/>
        <v>0</v>
      </c>
      <c r="AP270" s="131">
        <f t="shared" si="834"/>
        <v>0</v>
      </c>
      <c r="AQ270" s="131">
        <f t="shared" si="835"/>
        <v>0</v>
      </c>
      <c r="AR270" s="131">
        <f t="shared" si="836"/>
        <v>0</v>
      </c>
      <c r="AS270" s="131">
        <f t="shared" si="837"/>
        <v>0</v>
      </c>
      <c r="AT270" s="131">
        <f t="shared" si="838"/>
        <v>0</v>
      </c>
      <c r="AU270" s="131">
        <f t="shared" si="839"/>
        <v>0</v>
      </c>
      <c r="AV270" s="131">
        <f t="shared" si="840"/>
        <v>0</v>
      </c>
      <c r="AW270" s="131">
        <f t="shared" si="841"/>
        <v>0</v>
      </c>
      <c r="AY270" s="71"/>
      <c r="AZ270" s="71"/>
      <c r="BA270" s="71"/>
      <c r="BB270" s="71">
        <f t="shared" si="842"/>
        <v>0</v>
      </c>
      <c r="BD270" s="78"/>
      <c r="BE270" s="78"/>
    </row>
    <row r="271" spans="1:347" s="70" customFormat="1" ht="11.25" customHeight="1" x14ac:dyDescent="0.2">
      <c r="A271" s="126"/>
      <c r="B271" s="70" t="s">
        <v>241</v>
      </c>
      <c r="E271" s="482"/>
      <c r="G271" s="86"/>
      <c r="H271" s="123"/>
      <c r="I271" s="124">
        <f t="shared" si="843"/>
        <v>0</v>
      </c>
      <c r="J271" s="131">
        <f t="shared" si="843"/>
        <v>0</v>
      </c>
      <c r="K271" s="131">
        <f t="shared" si="843"/>
        <v>0</v>
      </c>
      <c r="L271" s="131">
        <f t="shared" si="843"/>
        <v>0</v>
      </c>
      <c r="M271" s="131">
        <f t="shared" si="843"/>
        <v>0</v>
      </c>
      <c r="N271" s="131">
        <f t="shared" si="806"/>
        <v>0</v>
      </c>
      <c r="O271" s="131">
        <f t="shared" si="807"/>
        <v>0</v>
      </c>
      <c r="P271" s="131">
        <f t="shared" si="808"/>
        <v>0</v>
      </c>
      <c r="Q271" s="131">
        <f t="shared" si="809"/>
        <v>0</v>
      </c>
      <c r="R271" s="131">
        <f t="shared" si="810"/>
        <v>0</v>
      </c>
      <c r="S271" s="131">
        <f t="shared" si="811"/>
        <v>0</v>
      </c>
      <c r="T271" s="131">
        <f t="shared" si="812"/>
        <v>0</v>
      </c>
      <c r="U271" s="131">
        <f t="shared" si="813"/>
        <v>0</v>
      </c>
      <c r="V271" s="131">
        <f t="shared" si="814"/>
        <v>0</v>
      </c>
      <c r="W271" s="131">
        <f t="shared" si="815"/>
        <v>0</v>
      </c>
      <c r="X271" s="131">
        <f t="shared" si="816"/>
        <v>0</v>
      </c>
      <c r="Y271" s="131">
        <f t="shared" si="817"/>
        <v>0</v>
      </c>
      <c r="Z271" s="131">
        <f t="shared" si="818"/>
        <v>0</v>
      </c>
      <c r="AA271" s="131">
        <f t="shared" si="819"/>
        <v>0</v>
      </c>
      <c r="AB271" s="131">
        <f t="shared" si="820"/>
        <v>0</v>
      </c>
      <c r="AC271" s="131">
        <f t="shared" si="821"/>
        <v>0</v>
      </c>
      <c r="AD271" s="131">
        <f t="shared" si="822"/>
        <v>0</v>
      </c>
      <c r="AE271" s="131">
        <f t="shared" si="823"/>
        <v>0</v>
      </c>
      <c r="AF271" s="131">
        <f t="shared" si="824"/>
        <v>0</v>
      </c>
      <c r="AG271" s="131">
        <f t="shared" si="825"/>
        <v>0</v>
      </c>
      <c r="AH271" s="131">
        <f t="shared" si="826"/>
        <v>0</v>
      </c>
      <c r="AI271" s="131">
        <f t="shared" si="827"/>
        <v>0</v>
      </c>
      <c r="AJ271" s="131">
        <f t="shared" si="828"/>
        <v>0</v>
      </c>
      <c r="AK271" s="131">
        <f t="shared" si="829"/>
        <v>0</v>
      </c>
      <c r="AL271" s="131">
        <f t="shared" si="830"/>
        <v>0</v>
      </c>
      <c r="AM271" s="131">
        <f t="shared" si="831"/>
        <v>0</v>
      </c>
      <c r="AN271" s="131">
        <f t="shared" si="832"/>
        <v>0</v>
      </c>
      <c r="AO271" s="131">
        <f t="shared" si="833"/>
        <v>0</v>
      </c>
      <c r="AP271" s="131">
        <f t="shared" si="834"/>
        <v>0</v>
      </c>
      <c r="AQ271" s="131">
        <f t="shared" si="835"/>
        <v>0</v>
      </c>
      <c r="AR271" s="131">
        <f t="shared" si="836"/>
        <v>0</v>
      </c>
      <c r="AS271" s="131">
        <f t="shared" si="837"/>
        <v>0</v>
      </c>
      <c r="AT271" s="131">
        <f t="shared" si="838"/>
        <v>0</v>
      </c>
      <c r="AU271" s="131">
        <f t="shared" si="839"/>
        <v>0</v>
      </c>
      <c r="AV271" s="131">
        <f t="shared" si="840"/>
        <v>0</v>
      </c>
      <c r="AW271" s="131">
        <f t="shared" si="841"/>
        <v>0</v>
      </c>
      <c r="AY271" s="71"/>
      <c r="AZ271" s="71"/>
      <c r="BA271" s="71"/>
      <c r="BB271" s="71">
        <f t="shared" si="842"/>
        <v>0</v>
      </c>
      <c r="BD271" s="78"/>
      <c r="BE271" s="78"/>
    </row>
    <row r="272" spans="1:347" s="70" customFormat="1" ht="11.25" customHeight="1" x14ac:dyDescent="0.2">
      <c r="A272" s="126"/>
      <c r="B272" s="70" t="s">
        <v>241</v>
      </c>
      <c r="E272" s="482"/>
      <c r="G272" s="86"/>
      <c r="H272" s="123"/>
      <c r="I272" s="124">
        <f t="shared" si="843"/>
        <v>0</v>
      </c>
      <c r="J272" s="131">
        <f t="shared" si="843"/>
        <v>0</v>
      </c>
      <c r="K272" s="131">
        <f t="shared" si="843"/>
        <v>0</v>
      </c>
      <c r="L272" s="131">
        <f t="shared" si="843"/>
        <v>0</v>
      </c>
      <c r="M272" s="131">
        <f t="shared" si="843"/>
        <v>0</v>
      </c>
      <c r="N272" s="131">
        <f t="shared" si="806"/>
        <v>0</v>
      </c>
      <c r="O272" s="131">
        <f t="shared" si="807"/>
        <v>0</v>
      </c>
      <c r="P272" s="131">
        <f t="shared" si="808"/>
        <v>0</v>
      </c>
      <c r="Q272" s="131">
        <f t="shared" si="809"/>
        <v>0</v>
      </c>
      <c r="R272" s="131">
        <f t="shared" si="810"/>
        <v>0</v>
      </c>
      <c r="S272" s="131">
        <f t="shared" si="811"/>
        <v>0</v>
      </c>
      <c r="T272" s="131">
        <f t="shared" si="812"/>
        <v>0</v>
      </c>
      <c r="U272" s="131">
        <f t="shared" si="813"/>
        <v>0</v>
      </c>
      <c r="V272" s="131">
        <f t="shared" si="814"/>
        <v>0</v>
      </c>
      <c r="W272" s="131">
        <f t="shared" si="815"/>
        <v>0</v>
      </c>
      <c r="X272" s="131">
        <f t="shared" si="816"/>
        <v>0</v>
      </c>
      <c r="Y272" s="131">
        <f t="shared" si="817"/>
        <v>0</v>
      </c>
      <c r="Z272" s="131">
        <f t="shared" si="818"/>
        <v>0</v>
      </c>
      <c r="AA272" s="131">
        <f t="shared" si="819"/>
        <v>0</v>
      </c>
      <c r="AB272" s="131">
        <f t="shared" si="820"/>
        <v>0</v>
      </c>
      <c r="AC272" s="131">
        <f t="shared" si="821"/>
        <v>0</v>
      </c>
      <c r="AD272" s="131">
        <f t="shared" si="822"/>
        <v>0</v>
      </c>
      <c r="AE272" s="131">
        <f t="shared" si="823"/>
        <v>0</v>
      </c>
      <c r="AF272" s="131">
        <f t="shared" si="824"/>
        <v>0</v>
      </c>
      <c r="AG272" s="131">
        <f t="shared" si="825"/>
        <v>0</v>
      </c>
      <c r="AH272" s="131">
        <f t="shared" si="826"/>
        <v>0</v>
      </c>
      <c r="AI272" s="131">
        <f t="shared" si="827"/>
        <v>0</v>
      </c>
      <c r="AJ272" s="131">
        <f t="shared" si="828"/>
        <v>0</v>
      </c>
      <c r="AK272" s="131">
        <f t="shared" si="829"/>
        <v>0</v>
      </c>
      <c r="AL272" s="131">
        <f t="shared" si="830"/>
        <v>0</v>
      </c>
      <c r="AM272" s="131">
        <f t="shared" si="831"/>
        <v>0</v>
      </c>
      <c r="AN272" s="131">
        <f t="shared" si="832"/>
        <v>0</v>
      </c>
      <c r="AO272" s="131">
        <f t="shared" si="833"/>
        <v>0</v>
      </c>
      <c r="AP272" s="131">
        <f t="shared" si="834"/>
        <v>0</v>
      </c>
      <c r="AQ272" s="131">
        <f t="shared" si="835"/>
        <v>0</v>
      </c>
      <c r="AR272" s="131">
        <f t="shared" si="836"/>
        <v>0</v>
      </c>
      <c r="AS272" s="131">
        <f t="shared" si="837"/>
        <v>0</v>
      </c>
      <c r="AT272" s="131">
        <f t="shared" si="838"/>
        <v>0</v>
      </c>
      <c r="AU272" s="131">
        <f t="shared" si="839"/>
        <v>0</v>
      </c>
      <c r="AV272" s="131">
        <f t="shared" si="840"/>
        <v>0</v>
      </c>
      <c r="AW272" s="131">
        <f t="shared" si="841"/>
        <v>0</v>
      </c>
      <c r="AY272" s="71"/>
      <c r="AZ272" s="71"/>
      <c r="BA272" s="71"/>
      <c r="BB272" s="71">
        <f t="shared" si="842"/>
        <v>0</v>
      </c>
      <c r="BD272" s="78"/>
      <c r="BE272" s="78"/>
    </row>
    <row r="273" spans="1:57" s="70" customFormat="1" ht="11.25" customHeight="1" x14ac:dyDescent="0.2">
      <c r="A273" s="126"/>
      <c r="B273" s="70" t="s">
        <v>241</v>
      </c>
      <c r="E273" s="482"/>
      <c r="G273" s="86"/>
      <c r="H273" s="123"/>
      <c r="I273" s="124">
        <f t="shared" ref="I273:AW273" si="844">H273*INDEX(SalInfl,I$1)</f>
        <v>0</v>
      </c>
      <c r="J273" s="131">
        <f t="shared" si="844"/>
        <v>0</v>
      </c>
      <c r="K273" s="131">
        <f t="shared" si="844"/>
        <v>0</v>
      </c>
      <c r="L273" s="131">
        <f t="shared" si="844"/>
        <v>0</v>
      </c>
      <c r="M273" s="131">
        <f t="shared" si="844"/>
        <v>0</v>
      </c>
      <c r="N273" s="131">
        <f t="shared" si="844"/>
        <v>0</v>
      </c>
      <c r="O273" s="131">
        <f t="shared" si="844"/>
        <v>0</v>
      </c>
      <c r="P273" s="131">
        <f t="shared" si="844"/>
        <v>0</v>
      </c>
      <c r="Q273" s="131">
        <f t="shared" si="844"/>
        <v>0</v>
      </c>
      <c r="R273" s="131">
        <f t="shared" si="844"/>
        <v>0</v>
      </c>
      <c r="S273" s="131">
        <f t="shared" si="844"/>
        <v>0</v>
      </c>
      <c r="T273" s="131">
        <f t="shared" si="844"/>
        <v>0</v>
      </c>
      <c r="U273" s="131">
        <f t="shared" si="844"/>
        <v>0</v>
      </c>
      <c r="V273" s="131">
        <f t="shared" si="844"/>
        <v>0</v>
      </c>
      <c r="W273" s="131">
        <f t="shared" si="844"/>
        <v>0</v>
      </c>
      <c r="X273" s="131">
        <f t="shared" si="844"/>
        <v>0</v>
      </c>
      <c r="Y273" s="131">
        <f t="shared" si="844"/>
        <v>0</v>
      </c>
      <c r="Z273" s="131">
        <f t="shared" si="844"/>
        <v>0</v>
      </c>
      <c r="AA273" s="131">
        <f t="shared" si="844"/>
        <v>0</v>
      </c>
      <c r="AB273" s="131">
        <f t="shared" si="844"/>
        <v>0</v>
      </c>
      <c r="AC273" s="131">
        <f t="shared" si="844"/>
        <v>0</v>
      </c>
      <c r="AD273" s="131">
        <f t="shared" si="844"/>
        <v>0</v>
      </c>
      <c r="AE273" s="131">
        <f t="shared" si="844"/>
        <v>0</v>
      </c>
      <c r="AF273" s="131">
        <f t="shared" si="844"/>
        <v>0</v>
      </c>
      <c r="AG273" s="131">
        <f t="shared" si="844"/>
        <v>0</v>
      </c>
      <c r="AH273" s="131">
        <f t="shared" si="844"/>
        <v>0</v>
      </c>
      <c r="AI273" s="131">
        <f t="shared" si="844"/>
        <v>0</v>
      </c>
      <c r="AJ273" s="131">
        <f t="shared" si="844"/>
        <v>0</v>
      </c>
      <c r="AK273" s="131">
        <f t="shared" si="844"/>
        <v>0</v>
      </c>
      <c r="AL273" s="131">
        <f t="shared" si="844"/>
        <v>0</v>
      </c>
      <c r="AM273" s="131">
        <f t="shared" si="844"/>
        <v>0</v>
      </c>
      <c r="AN273" s="131">
        <f t="shared" si="844"/>
        <v>0</v>
      </c>
      <c r="AO273" s="131">
        <f t="shared" si="844"/>
        <v>0</v>
      </c>
      <c r="AP273" s="131">
        <f t="shared" si="844"/>
        <v>0</v>
      </c>
      <c r="AQ273" s="131">
        <f t="shared" si="844"/>
        <v>0</v>
      </c>
      <c r="AR273" s="131">
        <f t="shared" si="844"/>
        <v>0</v>
      </c>
      <c r="AS273" s="131">
        <f t="shared" si="844"/>
        <v>0</v>
      </c>
      <c r="AT273" s="131">
        <f t="shared" si="844"/>
        <v>0</v>
      </c>
      <c r="AU273" s="131">
        <f t="shared" si="844"/>
        <v>0</v>
      </c>
      <c r="AV273" s="131">
        <f t="shared" si="844"/>
        <v>0</v>
      </c>
      <c r="AW273" s="131">
        <f t="shared" si="844"/>
        <v>0</v>
      </c>
      <c r="AY273" s="71"/>
      <c r="AZ273" s="71"/>
      <c r="BA273" s="71"/>
      <c r="BB273" s="71">
        <f>BA273-I273</f>
        <v>0</v>
      </c>
      <c r="BD273" s="78"/>
      <c r="BE273" s="78"/>
    </row>
    <row r="274" spans="1:57" s="70" customFormat="1" ht="11.25" customHeight="1" x14ac:dyDescent="0.2">
      <c r="A274" s="126"/>
      <c r="B274" s="87" t="s">
        <v>260</v>
      </c>
      <c r="C274" s="87"/>
      <c r="D274" s="87"/>
      <c r="E274" s="483"/>
      <c r="F274" s="87"/>
      <c r="G274" s="91"/>
      <c r="H274" s="459"/>
      <c r="I274" s="460"/>
      <c r="J274" s="460"/>
      <c r="K274" s="460"/>
      <c r="L274" s="460"/>
      <c r="M274" s="460"/>
      <c r="N274" s="460"/>
      <c r="O274" s="460"/>
      <c r="P274" s="460"/>
      <c r="Q274" s="460"/>
      <c r="R274" s="460"/>
      <c r="S274" s="460"/>
      <c r="T274" s="460"/>
      <c r="U274" s="460"/>
      <c r="V274" s="460"/>
      <c r="W274" s="460"/>
      <c r="X274" s="460"/>
      <c r="Y274" s="460"/>
      <c r="Z274" s="460"/>
      <c r="AA274" s="460"/>
      <c r="AB274" s="460"/>
      <c r="AC274" s="460"/>
      <c r="AD274" s="460"/>
      <c r="AE274" s="460"/>
      <c r="AF274" s="460"/>
      <c r="AG274" s="460"/>
      <c r="AH274" s="460"/>
      <c r="AI274" s="460"/>
      <c r="AJ274" s="460"/>
      <c r="AK274" s="460"/>
      <c r="AL274" s="460"/>
      <c r="AM274" s="460"/>
      <c r="AN274" s="460"/>
      <c r="AO274" s="460"/>
      <c r="AP274" s="460"/>
      <c r="AQ274" s="460"/>
      <c r="AR274" s="460"/>
      <c r="AS274" s="460"/>
      <c r="AT274" s="460"/>
      <c r="AU274" s="460"/>
      <c r="AV274" s="460"/>
      <c r="AW274" s="460"/>
      <c r="AY274" s="71"/>
      <c r="AZ274" s="71"/>
      <c r="BA274" s="71"/>
      <c r="BB274" s="71"/>
      <c r="BD274" s="78"/>
      <c r="BE274" s="78"/>
    </row>
    <row r="275" spans="1:57" s="70" customFormat="1" ht="11.25" customHeight="1" x14ac:dyDescent="0.2">
      <c r="A275" s="126"/>
      <c r="B275" s="461" t="s">
        <v>261</v>
      </c>
      <c r="C275" s="461"/>
      <c r="D275" s="461"/>
      <c r="E275" s="484"/>
      <c r="F275" s="461"/>
      <c r="G275" s="462"/>
      <c r="H275" s="463">
        <f t="shared" ref="H275:AW275" si="845">SUMIF(H267:H274, "&gt;0",$E267:$E274)</f>
        <v>0</v>
      </c>
      <c r="I275" s="464">
        <f t="shared" si="845"/>
        <v>0</v>
      </c>
      <c r="J275" s="464">
        <f t="shared" si="845"/>
        <v>0</v>
      </c>
      <c r="K275" s="464">
        <f t="shared" si="845"/>
        <v>0</v>
      </c>
      <c r="L275" s="464">
        <f t="shared" si="845"/>
        <v>0</v>
      </c>
      <c r="M275" s="464">
        <f t="shared" si="845"/>
        <v>0</v>
      </c>
      <c r="N275" s="464">
        <f t="shared" si="845"/>
        <v>0</v>
      </c>
      <c r="O275" s="464">
        <f t="shared" si="845"/>
        <v>0</v>
      </c>
      <c r="P275" s="464">
        <f t="shared" si="845"/>
        <v>0</v>
      </c>
      <c r="Q275" s="464">
        <f t="shared" si="845"/>
        <v>0</v>
      </c>
      <c r="R275" s="464">
        <f t="shared" si="845"/>
        <v>0</v>
      </c>
      <c r="S275" s="464">
        <f t="shared" si="845"/>
        <v>0</v>
      </c>
      <c r="T275" s="464">
        <f t="shared" si="845"/>
        <v>0</v>
      </c>
      <c r="U275" s="464">
        <f t="shared" si="845"/>
        <v>0</v>
      </c>
      <c r="V275" s="464">
        <f t="shared" si="845"/>
        <v>0</v>
      </c>
      <c r="W275" s="464">
        <f t="shared" si="845"/>
        <v>0</v>
      </c>
      <c r="X275" s="464">
        <f t="shared" si="845"/>
        <v>0</v>
      </c>
      <c r="Y275" s="464">
        <f t="shared" si="845"/>
        <v>0</v>
      </c>
      <c r="Z275" s="464">
        <f t="shared" si="845"/>
        <v>0</v>
      </c>
      <c r="AA275" s="464">
        <f t="shared" si="845"/>
        <v>0</v>
      </c>
      <c r="AB275" s="464">
        <f t="shared" si="845"/>
        <v>0</v>
      </c>
      <c r="AC275" s="464">
        <f t="shared" si="845"/>
        <v>0</v>
      </c>
      <c r="AD275" s="464">
        <f t="shared" si="845"/>
        <v>0</v>
      </c>
      <c r="AE275" s="464">
        <f t="shared" si="845"/>
        <v>0</v>
      </c>
      <c r="AF275" s="464">
        <f t="shared" si="845"/>
        <v>0</v>
      </c>
      <c r="AG275" s="464">
        <f t="shared" si="845"/>
        <v>0</v>
      </c>
      <c r="AH275" s="464">
        <f t="shared" si="845"/>
        <v>0</v>
      </c>
      <c r="AI275" s="464">
        <f t="shared" si="845"/>
        <v>0</v>
      </c>
      <c r="AJ275" s="464">
        <f t="shared" si="845"/>
        <v>0</v>
      </c>
      <c r="AK275" s="464">
        <f t="shared" si="845"/>
        <v>0</v>
      </c>
      <c r="AL275" s="464">
        <f t="shared" si="845"/>
        <v>0</v>
      </c>
      <c r="AM275" s="464">
        <f t="shared" si="845"/>
        <v>0</v>
      </c>
      <c r="AN275" s="464">
        <f t="shared" si="845"/>
        <v>0</v>
      </c>
      <c r="AO275" s="464">
        <f t="shared" si="845"/>
        <v>0</v>
      </c>
      <c r="AP275" s="464">
        <f t="shared" si="845"/>
        <v>0</v>
      </c>
      <c r="AQ275" s="464">
        <f t="shared" si="845"/>
        <v>0</v>
      </c>
      <c r="AR275" s="464">
        <f t="shared" si="845"/>
        <v>0</v>
      </c>
      <c r="AS275" s="464">
        <f t="shared" si="845"/>
        <v>0</v>
      </c>
      <c r="AT275" s="464">
        <f t="shared" si="845"/>
        <v>0</v>
      </c>
      <c r="AU275" s="464">
        <f t="shared" si="845"/>
        <v>0</v>
      </c>
      <c r="AV275" s="464">
        <f t="shared" si="845"/>
        <v>0</v>
      </c>
      <c r="AW275" s="464">
        <f t="shared" si="845"/>
        <v>0</v>
      </c>
      <c r="AY275" s="71"/>
      <c r="AZ275" s="71"/>
      <c r="BA275" s="71"/>
      <c r="BB275" s="71"/>
      <c r="BD275" s="78"/>
      <c r="BE275" s="78"/>
    </row>
    <row r="276" spans="1:57" s="70" customFormat="1" ht="11.25" customHeight="1" x14ac:dyDescent="0.2">
      <c r="A276" s="126"/>
      <c r="B276" s="87" t="s">
        <v>262</v>
      </c>
      <c r="C276" s="87"/>
      <c r="D276" s="87"/>
      <c r="E276" s="483"/>
      <c r="F276" s="87"/>
      <c r="G276" s="91"/>
      <c r="H276" s="465" t="str">
        <f>IF(H275=0, "N/A", H$6/H275)</f>
        <v>N/A</v>
      </c>
      <c r="I276" s="370" t="str">
        <f t="shared" ref="I276:AW276" si="846">IF(I275=0, "N/A", I$6/I275)</f>
        <v>N/A</v>
      </c>
      <c r="J276" s="370" t="str">
        <f t="shared" si="846"/>
        <v>N/A</v>
      </c>
      <c r="K276" s="370" t="str">
        <f t="shared" si="846"/>
        <v>N/A</v>
      </c>
      <c r="L276" s="370" t="str">
        <f t="shared" si="846"/>
        <v>N/A</v>
      </c>
      <c r="M276" s="370" t="str">
        <f t="shared" si="846"/>
        <v>N/A</v>
      </c>
      <c r="N276" s="370" t="str">
        <f t="shared" si="846"/>
        <v>N/A</v>
      </c>
      <c r="O276" s="370" t="str">
        <f t="shared" si="846"/>
        <v>N/A</v>
      </c>
      <c r="P276" s="370" t="str">
        <f t="shared" si="846"/>
        <v>N/A</v>
      </c>
      <c r="Q276" s="370" t="str">
        <f t="shared" si="846"/>
        <v>N/A</v>
      </c>
      <c r="R276" s="370" t="str">
        <f t="shared" si="846"/>
        <v>N/A</v>
      </c>
      <c r="S276" s="370" t="str">
        <f t="shared" si="846"/>
        <v>N/A</v>
      </c>
      <c r="T276" s="370" t="str">
        <f t="shared" si="846"/>
        <v>N/A</v>
      </c>
      <c r="U276" s="370" t="str">
        <f t="shared" si="846"/>
        <v>N/A</v>
      </c>
      <c r="V276" s="370" t="str">
        <f t="shared" si="846"/>
        <v>N/A</v>
      </c>
      <c r="W276" s="370" t="str">
        <f t="shared" si="846"/>
        <v>N/A</v>
      </c>
      <c r="X276" s="370" t="str">
        <f t="shared" si="846"/>
        <v>N/A</v>
      </c>
      <c r="Y276" s="370" t="str">
        <f t="shared" si="846"/>
        <v>N/A</v>
      </c>
      <c r="Z276" s="370" t="str">
        <f t="shared" si="846"/>
        <v>N/A</v>
      </c>
      <c r="AA276" s="370" t="str">
        <f t="shared" si="846"/>
        <v>N/A</v>
      </c>
      <c r="AB276" s="370" t="str">
        <f t="shared" si="846"/>
        <v>N/A</v>
      </c>
      <c r="AC276" s="370" t="str">
        <f t="shared" si="846"/>
        <v>N/A</v>
      </c>
      <c r="AD276" s="370" t="str">
        <f t="shared" si="846"/>
        <v>N/A</v>
      </c>
      <c r="AE276" s="370" t="str">
        <f t="shared" si="846"/>
        <v>N/A</v>
      </c>
      <c r="AF276" s="370" t="str">
        <f t="shared" si="846"/>
        <v>N/A</v>
      </c>
      <c r="AG276" s="370" t="str">
        <f t="shared" si="846"/>
        <v>N/A</v>
      </c>
      <c r="AH276" s="370" t="str">
        <f t="shared" si="846"/>
        <v>N/A</v>
      </c>
      <c r="AI276" s="370" t="str">
        <f t="shared" si="846"/>
        <v>N/A</v>
      </c>
      <c r="AJ276" s="370" t="str">
        <f t="shared" si="846"/>
        <v>N/A</v>
      </c>
      <c r="AK276" s="370" t="str">
        <f t="shared" si="846"/>
        <v>N/A</v>
      </c>
      <c r="AL276" s="370" t="str">
        <f t="shared" si="846"/>
        <v>N/A</v>
      </c>
      <c r="AM276" s="370" t="str">
        <f t="shared" si="846"/>
        <v>N/A</v>
      </c>
      <c r="AN276" s="370" t="str">
        <f t="shared" si="846"/>
        <v>N/A</v>
      </c>
      <c r="AO276" s="370" t="str">
        <f t="shared" si="846"/>
        <v>N/A</v>
      </c>
      <c r="AP276" s="370" t="str">
        <f t="shared" si="846"/>
        <v>N/A</v>
      </c>
      <c r="AQ276" s="370" t="str">
        <f t="shared" si="846"/>
        <v>N/A</v>
      </c>
      <c r="AR276" s="370" t="str">
        <f t="shared" si="846"/>
        <v>N/A</v>
      </c>
      <c r="AS276" s="370" t="str">
        <f t="shared" si="846"/>
        <v>N/A</v>
      </c>
      <c r="AT276" s="370" t="str">
        <f t="shared" si="846"/>
        <v>N/A</v>
      </c>
      <c r="AU276" s="370" t="str">
        <f t="shared" si="846"/>
        <v>N/A</v>
      </c>
      <c r="AV276" s="370" t="str">
        <f t="shared" si="846"/>
        <v>N/A</v>
      </c>
      <c r="AW276" s="370" t="str">
        <f t="shared" si="846"/>
        <v>N/A</v>
      </c>
      <c r="AY276" s="71"/>
      <c r="AZ276" s="71"/>
      <c r="BA276" s="71"/>
      <c r="BB276" s="71"/>
      <c r="BD276" s="78"/>
      <c r="BE276" s="78"/>
    </row>
    <row r="277" spans="1:57" s="70" customFormat="1" ht="11.25" customHeight="1" x14ac:dyDescent="0.2">
      <c r="A277" s="126"/>
      <c r="E277" s="485"/>
      <c r="G277" s="86"/>
      <c r="H277" s="469"/>
      <c r="I277" s="255"/>
      <c r="J277" s="255"/>
      <c r="K277" s="255"/>
      <c r="L277" s="255"/>
      <c r="M277" s="255"/>
      <c r="N277" s="255"/>
      <c r="O277" s="255"/>
      <c r="P277" s="255"/>
      <c r="Q277" s="255"/>
      <c r="R277" s="255"/>
      <c r="S277" s="255"/>
      <c r="T277" s="255"/>
      <c r="U277" s="255"/>
      <c r="V277" s="255"/>
      <c r="W277" s="255"/>
      <c r="X277" s="255"/>
      <c r="Y277" s="255"/>
      <c r="Z277" s="255"/>
      <c r="AA277" s="255"/>
      <c r="AB277" s="255"/>
      <c r="AC277" s="255"/>
      <c r="AD277" s="255"/>
      <c r="AE277" s="255"/>
      <c r="AF277" s="255"/>
      <c r="AG277" s="255"/>
      <c r="AH277" s="255"/>
      <c r="AI277" s="255"/>
      <c r="AJ277" s="255"/>
      <c r="AK277" s="255"/>
      <c r="AL277" s="255"/>
      <c r="AM277" s="255"/>
      <c r="AN277" s="255"/>
      <c r="AO277" s="255"/>
      <c r="AP277" s="255"/>
      <c r="AQ277" s="255"/>
      <c r="AR277" s="255"/>
      <c r="AS277" s="255"/>
      <c r="AT277" s="255"/>
      <c r="AU277" s="255"/>
      <c r="AV277" s="255"/>
      <c r="AW277" s="255"/>
      <c r="AY277" s="71"/>
      <c r="AZ277" s="71"/>
      <c r="BA277" s="71"/>
      <c r="BB277" s="71"/>
      <c r="BD277" s="78"/>
      <c r="BE277" s="78"/>
    </row>
    <row r="278" spans="1:57" s="70" customFormat="1" ht="11.25" customHeight="1" x14ac:dyDescent="0.2">
      <c r="A278" s="127"/>
      <c r="B278" s="68" t="s">
        <v>242</v>
      </c>
      <c r="C278" s="452"/>
      <c r="D278" s="452"/>
      <c r="E278" s="486"/>
      <c r="F278" s="452"/>
      <c r="G278" s="453"/>
      <c r="H278" s="454"/>
      <c r="I278" s="455"/>
      <c r="J278" s="455"/>
      <c r="K278" s="455"/>
      <c r="L278" s="455"/>
      <c r="M278" s="455"/>
      <c r="N278" s="455"/>
      <c r="O278" s="455"/>
      <c r="P278" s="455"/>
      <c r="Q278" s="455"/>
      <c r="R278" s="455"/>
      <c r="S278" s="455"/>
      <c r="T278" s="455"/>
      <c r="U278" s="455"/>
      <c r="V278" s="455"/>
      <c r="W278" s="455"/>
      <c r="X278" s="455"/>
      <c r="Y278" s="455"/>
      <c r="Z278" s="455"/>
      <c r="AA278" s="455"/>
      <c r="AB278" s="455"/>
      <c r="AC278" s="455"/>
      <c r="AD278" s="455"/>
      <c r="AE278" s="455"/>
      <c r="AF278" s="455"/>
      <c r="AG278" s="455"/>
      <c r="AH278" s="455"/>
      <c r="AI278" s="455"/>
      <c r="AJ278" s="455"/>
      <c r="AK278" s="455"/>
      <c r="AL278" s="455"/>
      <c r="AM278" s="455"/>
      <c r="AN278" s="455"/>
      <c r="AO278" s="455"/>
      <c r="AP278" s="455"/>
      <c r="AQ278" s="455"/>
      <c r="AR278" s="455"/>
      <c r="AS278" s="455"/>
      <c r="AT278" s="455"/>
      <c r="AU278" s="455"/>
      <c r="AV278" s="455"/>
      <c r="AW278" s="455"/>
      <c r="AY278" s="455"/>
      <c r="AZ278" s="455"/>
      <c r="BA278" s="455"/>
      <c r="BB278" s="455"/>
      <c r="BD278" s="78"/>
      <c r="BE278" s="78"/>
    </row>
    <row r="279" spans="1:57" s="70" customFormat="1" ht="11.25" customHeight="1" x14ac:dyDescent="0.2">
      <c r="A279" s="127"/>
      <c r="B279" s="456" t="str">
        <f>"&gt; "&amp;VLOOKUP(B278,ActMap,8, FALSE)</f>
        <v>&gt; 700 Salaries</v>
      </c>
      <c r="C279" s="457"/>
      <c r="D279" s="457"/>
      <c r="E279" s="487"/>
      <c r="F279" s="457"/>
      <c r="G279" s="457"/>
      <c r="H279" s="122"/>
      <c r="I279" s="458"/>
      <c r="J279" s="458"/>
      <c r="K279" s="458"/>
      <c r="L279" s="458"/>
      <c r="M279" s="458"/>
      <c r="N279" s="458"/>
      <c r="O279" s="458"/>
      <c r="P279" s="458"/>
      <c r="Q279" s="458"/>
      <c r="R279" s="458"/>
      <c r="S279" s="458"/>
      <c r="T279" s="458"/>
      <c r="U279" s="458"/>
      <c r="V279" s="458"/>
      <c r="W279" s="458"/>
      <c r="X279" s="458"/>
      <c r="Y279" s="458"/>
      <c r="Z279" s="458"/>
      <c r="AA279" s="458"/>
      <c r="AB279" s="458"/>
      <c r="AC279" s="458"/>
      <c r="AD279" s="458"/>
      <c r="AE279" s="458"/>
      <c r="AF279" s="458"/>
      <c r="AG279" s="458"/>
      <c r="AH279" s="458"/>
      <c r="AI279" s="458"/>
      <c r="AJ279" s="458"/>
      <c r="AK279" s="458"/>
      <c r="AL279" s="458"/>
      <c r="AM279" s="458"/>
      <c r="AN279" s="458"/>
      <c r="AO279" s="458"/>
      <c r="AP279" s="458"/>
      <c r="AQ279" s="458"/>
      <c r="AR279" s="458"/>
      <c r="AS279" s="458"/>
      <c r="AT279" s="458"/>
      <c r="AU279" s="458"/>
      <c r="AV279" s="458"/>
      <c r="AW279" s="458"/>
      <c r="AY279" s="458"/>
      <c r="AZ279" s="458"/>
      <c r="BA279" s="458"/>
      <c r="BB279" s="458"/>
      <c r="BD279" s="78"/>
      <c r="BE279" s="78"/>
    </row>
    <row r="280" spans="1:57" s="70" customFormat="1" ht="11.25" customHeight="1" x14ac:dyDescent="0.2">
      <c r="A280" s="126"/>
      <c r="B280" s="70" t="s">
        <v>242</v>
      </c>
      <c r="E280" s="482"/>
      <c r="G280" s="86"/>
      <c r="H280" s="130"/>
      <c r="I280" s="131">
        <f t="shared" ref="I280:AW280" si="847">H280*INDEX(SalInfl,I$1)</f>
        <v>0</v>
      </c>
      <c r="J280" s="131">
        <f t="shared" si="847"/>
        <v>0</v>
      </c>
      <c r="K280" s="131">
        <f t="shared" si="847"/>
        <v>0</v>
      </c>
      <c r="L280" s="131">
        <f t="shared" si="847"/>
        <v>0</v>
      </c>
      <c r="M280" s="131">
        <f t="shared" si="847"/>
        <v>0</v>
      </c>
      <c r="N280" s="131">
        <f t="shared" si="847"/>
        <v>0</v>
      </c>
      <c r="O280" s="131">
        <f t="shared" si="847"/>
        <v>0</v>
      </c>
      <c r="P280" s="131">
        <f t="shared" si="847"/>
        <v>0</v>
      </c>
      <c r="Q280" s="131">
        <f t="shared" si="847"/>
        <v>0</v>
      </c>
      <c r="R280" s="131">
        <f t="shared" si="847"/>
        <v>0</v>
      </c>
      <c r="S280" s="131">
        <f t="shared" si="847"/>
        <v>0</v>
      </c>
      <c r="T280" s="131">
        <f t="shared" si="847"/>
        <v>0</v>
      </c>
      <c r="U280" s="131">
        <f t="shared" si="847"/>
        <v>0</v>
      </c>
      <c r="V280" s="131">
        <f t="shared" si="847"/>
        <v>0</v>
      </c>
      <c r="W280" s="131">
        <f t="shared" si="847"/>
        <v>0</v>
      </c>
      <c r="X280" s="131">
        <f t="shared" si="847"/>
        <v>0</v>
      </c>
      <c r="Y280" s="131">
        <f t="shared" si="847"/>
        <v>0</v>
      </c>
      <c r="Z280" s="131">
        <f t="shared" si="847"/>
        <v>0</v>
      </c>
      <c r="AA280" s="131">
        <f t="shared" si="847"/>
        <v>0</v>
      </c>
      <c r="AB280" s="131">
        <f t="shared" si="847"/>
        <v>0</v>
      </c>
      <c r="AC280" s="131">
        <f t="shared" si="847"/>
        <v>0</v>
      </c>
      <c r="AD280" s="131">
        <f t="shared" si="847"/>
        <v>0</v>
      </c>
      <c r="AE280" s="131">
        <f t="shared" si="847"/>
        <v>0</v>
      </c>
      <c r="AF280" s="131">
        <f t="shared" si="847"/>
        <v>0</v>
      </c>
      <c r="AG280" s="131">
        <f t="shared" si="847"/>
        <v>0</v>
      </c>
      <c r="AH280" s="131">
        <f t="shared" si="847"/>
        <v>0</v>
      </c>
      <c r="AI280" s="131">
        <f t="shared" si="847"/>
        <v>0</v>
      </c>
      <c r="AJ280" s="131">
        <f t="shared" si="847"/>
        <v>0</v>
      </c>
      <c r="AK280" s="131">
        <f t="shared" si="847"/>
        <v>0</v>
      </c>
      <c r="AL280" s="131">
        <f t="shared" si="847"/>
        <v>0</v>
      </c>
      <c r="AM280" s="131">
        <f t="shared" si="847"/>
        <v>0</v>
      </c>
      <c r="AN280" s="131">
        <f t="shared" si="847"/>
        <v>0</v>
      </c>
      <c r="AO280" s="131">
        <f t="shared" si="847"/>
        <v>0</v>
      </c>
      <c r="AP280" s="131">
        <f t="shared" si="847"/>
        <v>0</v>
      </c>
      <c r="AQ280" s="131">
        <f t="shared" si="847"/>
        <v>0</v>
      </c>
      <c r="AR280" s="131">
        <f t="shared" si="847"/>
        <v>0</v>
      </c>
      <c r="AS280" s="131">
        <f t="shared" si="847"/>
        <v>0</v>
      </c>
      <c r="AT280" s="131">
        <f t="shared" si="847"/>
        <v>0</v>
      </c>
      <c r="AU280" s="131">
        <f t="shared" si="847"/>
        <v>0</v>
      </c>
      <c r="AV280" s="131">
        <f t="shared" si="847"/>
        <v>0</v>
      </c>
      <c r="AW280" s="131">
        <f t="shared" si="847"/>
        <v>0</v>
      </c>
      <c r="AY280" s="71"/>
      <c r="AZ280" s="71"/>
      <c r="BA280" s="71"/>
      <c r="BB280" s="71">
        <f>BA280-I280</f>
        <v>0</v>
      </c>
      <c r="BD280" s="78"/>
      <c r="BE280" s="78"/>
    </row>
    <row r="281" spans="1:57" s="70" customFormat="1" ht="11.25" customHeight="1" x14ac:dyDescent="0.2">
      <c r="A281" s="126"/>
      <c r="B281" s="87" t="s">
        <v>260</v>
      </c>
      <c r="C281" s="87"/>
      <c r="D281" s="87"/>
      <c r="E281" s="483"/>
      <c r="F281" s="87"/>
      <c r="G281" s="91"/>
      <c r="H281" s="459"/>
      <c r="I281" s="460"/>
      <c r="J281" s="460"/>
      <c r="K281" s="460"/>
      <c r="L281" s="460"/>
      <c r="M281" s="460"/>
      <c r="N281" s="460"/>
      <c r="O281" s="460"/>
      <c r="P281" s="460"/>
      <c r="Q281" s="460"/>
      <c r="R281" s="460"/>
      <c r="S281" s="460"/>
      <c r="T281" s="460"/>
      <c r="U281" s="460"/>
      <c r="V281" s="460"/>
      <c r="W281" s="460"/>
      <c r="X281" s="460"/>
      <c r="Y281" s="460"/>
      <c r="Z281" s="460"/>
      <c r="AA281" s="460"/>
      <c r="AB281" s="460"/>
      <c r="AC281" s="460"/>
      <c r="AD281" s="460"/>
      <c r="AE281" s="460"/>
      <c r="AF281" s="460"/>
      <c r="AG281" s="460"/>
      <c r="AH281" s="460"/>
      <c r="AI281" s="460"/>
      <c r="AJ281" s="460"/>
      <c r="AK281" s="460"/>
      <c r="AL281" s="460"/>
      <c r="AM281" s="460"/>
      <c r="AN281" s="460"/>
      <c r="AO281" s="460"/>
      <c r="AP281" s="460"/>
      <c r="AQ281" s="460"/>
      <c r="AR281" s="460"/>
      <c r="AS281" s="460"/>
      <c r="AT281" s="460"/>
      <c r="AU281" s="460"/>
      <c r="AV281" s="460"/>
      <c r="AW281" s="460"/>
      <c r="AY281" s="71"/>
      <c r="AZ281" s="71"/>
      <c r="BA281" s="71"/>
      <c r="BB281" s="71"/>
      <c r="BD281" s="78"/>
      <c r="BE281" s="78"/>
    </row>
    <row r="282" spans="1:57" s="70" customFormat="1" ht="11.25" customHeight="1" x14ac:dyDescent="0.2">
      <c r="A282" s="126"/>
      <c r="B282" s="461" t="s">
        <v>261</v>
      </c>
      <c r="C282" s="461"/>
      <c r="D282" s="461"/>
      <c r="E282" s="484"/>
      <c r="F282" s="461"/>
      <c r="G282" s="462"/>
      <c r="H282" s="467">
        <f t="shared" ref="H282:AW282" si="848">SUMIF(H278:H281, "&gt;0",$E278:$E281)</f>
        <v>0</v>
      </c>
      <c r="I282" s="468">
        <f t="shared" si="848"/>
        <v>0</v>
      </c>
      <c r="J282" s="468">
        <f t="shared" si="848"/>
        <v>0</v>
      </c>
      <c r="K282" s="468">
        <f t="shared" si="848"/>
        <v>0</v>
      </c>
      <c r="L282" s="468">
        <f t="shared" si="848"/>
        <v>0</v>
      </c>
      <c r="M282" s="468">
        <f t="shared" si="848"/>
        <v>0</v>
      </c>
      <c r="N282" s="468">
        <f t="shared" si="848"/>
        <v>0</v>
      </c>
      <c r="O282" s="468">
        <f t="shared" si="848"/>
        <v>0</v>
      </c>
      <c r="P282" s="468">
        <f t="shared" si="848"/>
        <v>0</v>
      </c>
      <c r="Q282" s="468">
        <f t="shared" si="848"/>
        <v>0</v>
      </c>
      <c r="R282" s="468">
        <f t="shared" si="848"/>
        <v>0</v>
      </c>
      <c r="S282" s="468">
        <f t="shared" si="848"/>
        <v>0</v>
      </c>
      <c r="T282" s="468">
        <f t="shared" si="848"/>
        <v>0</v>
      </c>
      <c r="U282" s="468">
        <f t="shared" si="848"/>
        <v>0</v>
      </c>
      <c r="V282" s="468">
        <f t="shared" si="848"/>
        <v>0</v>
      </c>
      <c r="W282" s="468">
        <f t="shared" si="848"/>
        <v>0</v>
      </c>
      <c r="X282" s="468">
        <f t="shared" si="848"/>
        <v>0</v>
      </c>
      <c r="Y282" s="468">
        <f t="shared" si="848"/>
        <v>0</v>
      </c>
      <c r="Z282" s="468">
        <f t="shared" si="848"/>
        <v>0</v>
      </c>
      <c r="AA282" s="468">
        <f t="shared" si="848"/>
        <v>0</v>
      </c>
      <c r="AB282" s="468">
        <f t="shared" si="848"/>
        <v>0</v>
      </c>
      <c r="AC282" s="468">
        <f t="shared" si="848"/>
        <v>0</v>
      </c>
      <c r="AD282" s="468">
        <f t="shared" si="848"/>
        <v>0</v>
      </c>
      <c r="AE282" s="468">
        <f t="shared" si="848"/>
        <v>0</v>
      </c>
      <c r="AF282" s="468">
        <f t="shared" si="848"/>
        <v>0</v>
      </c>
      <c r="AG282" s="468">
        <f t="shared" si="848"/>
        <v>0</v>
      </c>
      <c r="AH282" s="468">
        <f t="shared" si="848"/>
        <v>0</v>
      </c>
      <c r="AI282" s="468">
        <f t="shared" si="848"/>
        <v>0</v>
      </c>
      <c r="AJ282" s="468">
        <f t="shared" si="848"/>
        <v>0</v>
      </c>
      <c r="AK282" s="468">
        <f t="shared" si="848"/>
        <v>0</v>
      </c>
      <c r="AL282" s="468">
        <f t="shared" si="848"/>
        <v>0</v>
      </c>
      <c r="AM282" s="468">
        <f t="shared" si="848"/>
        <v>0</v>
      </c>
      <c r="AN282" s="468">
        <f t="shared" si="848"/>
        <v>0</v>
      </c>
      <c r="AO282" s="468">
        <f t="shared" si="848"/>
        <v>0</v>
      </c>
      <c r="AP282" s="468">
        <f t="shared" si="848"/>
        <v>0</v>
      </c>
      <c r="AQ282" s="468">
        <f t="shared" si="848"/>
        <v>0</v>
      </c>
      <c r="AR282" s="468">
        <f t="shared" si="848"/>
        <v>0</v>
      </c>
      <c r="AS282" s="468">
        <f t="shared" si="848"/>
        <v>0</v>
      </c>
      <c r="AT282" s="468">
        <f t="shared" si="848"/>
        <v>0</v>
      </c>
      <c r="AU282" s="468">
        <f t="shared" si="848"/>
        <v>0</v>
      </c>
      <c r="AV282" s="468">
        <f t="shared" si="848"/>
        <v>0</v>
      </c>
      <c r="AW282" s="468">
        <f t="shared" si="848"/>
        <v>0</v>
      </c>
      <c r="AY282" s="71"/>
      <c r="AZ282" s="71"/>
      <c r="BA282" s="71"/>
      <c r="BB282" s="71"/>
      <c r="BD282" s="78"/>
      <c r="BE282" s="78"/>
    </row>
    <row r="283" spans="1:57" s="70" customFormat="1" ht="11.25" customHeight="1" x14ac:dyDescent="0.2">
      <c r="A283" s="126"/>
      <c r="B283" s="87" t="s">
        <v>262</v>
      </c>
      <c r="C283" s="87"/>
      <c r="D283" s="87"/>
      <c r="E283" s="483"/>
      <c r="F283" s="87"/>
      <c r="G283" s="91"/>
      <c r="H283" s="465" t="str">
        <f t="shared" ref="H283:AW283" si="849">IF(H282=0, "N/A", H$6/H282)</f>
        <v>N/A</v>
      </c>
      <c r="I283" s="370" t="str">
        <f t="shared" si="849"/>
        <v>N/A</v>
      </c>
      <c r="J283" s="370" t="str">
        <f t="shared" si="849"/>
        <v>N/A</v>
      </c>
      <c r="K283" s="370" t="str">
        <f t="shared" si="849"/>
        <v>N/A</v>
      </c>
      <c r="L283" s="370" t="str">
        <f t="shared" si="849"/>
        <v>N/A</v>
      </c>
      <c r="M283" s="370" t="str">
        <f t="shared" si="849"/>
        <v>N/A</v>
      </c>
      <c r="N283" s="370" t="str">
        <f t="shared" si="849"/>
        <v>N/A</v>
      </c>
      <c r="O283" s="370" t="str">
        <f t="shared" si="849"/>
        <v>N/A</v>
      </c>
      <c r="P283" s="370" t="str">
        <f t="shared" si="849"/>
        <v>N/A</v>
      </c>
      <c r="Q283" s="370" t="str">
        <f t="shared" si="849"/>
        <v>N/A</v>
      </c>
      <c r="R283" s="370" t="str">
        <f t="shared" si="849"/>
        <v>N/A</v>
      </c>
      <c r="S283" s="370" t="str">
        <f t="shared" si="849"/>
        <v>N/A</v>
      </c>
      <c r="T283" s="370" t="str">
        <f t="shared" si="849"/>
        <v>N/A</v>
      </c>
      <c r="U283" s="370" t="str">
        <f t="shared" si="849"/>
        <v>N/A</v>
      </c>
      <c r="V283" s="370" t="str">
        <f t="shared" si="849"/>
        <v>N/A</v>
      </c>
      <c r="W283" s="370" t="str">
        <f t="shared" si="849"/>
        <v>N/A</v>
      </c>
      <c r="X283" s="370" t="str">
        <f t="shared" si="849"/>
        <v>N/A</v>
      </c>
      <c r="Y283" s="370" t="str">
        <f t="shared" si="849"/>
        <v>N/A</v>
      </c>
      <c r="Z283" s="370" t="str">
        <f t="shared" si="849"/>
        <v>N/A</v>
      </c>
      <c r="AA283" s="370" t="str">
        <f t="shared" si="849"/>
        <v>N/A</v>
      </c>
      <c r="AB283" s="370" t="str">
        <f t="shared" si="849"/>
        <v>N/A</v>
      </c>
      <c r="AC283" s="370" t="str">
        <f t="shared" si="849"/>
        <v>N/A</v>
      </c>
      <c r="AD283" s="370" t="str">
        <f t="shared" si="849"/>
        <v>N/A</v>
      </c>
      <c r="AE283" s="370" t="str">
        <f t="shared" si="849"/>
        <v>N/A</v>
      </c>
      <c r="AF283" s="370" t="str">
        <f t="shared" si="849"/>
        <v>N/A</v>
      </c>
      <c r="AG283" s="370" t="str">
        <f t="shared" si="849"/>
        <v>N/A</v>
      </c>
      <c r="AH283" s="370" t="str">
        <f t="shared" si="849"/>
        <v>N/A</v>
      </c>
      <c r="AI283" s="370" t="str">
        <f t="shared" si="849"/>
        <v>N/A</v>
      </c>
      <c r="AJ283" s="370" t="str">
        <f t="shared" si="849"/>
        <v>N/A</v>
      </c>
      <c r="AK283" s="370" t="str">
        <f t="shared" si="849"/>
        <v>N/A</v>
      </c>
      <c r="AL283" s="370" t="str">
        <f t="shared" si="849"/>
        <v>N/A</v>
      </c>
      <c r="AM283" s="370" t="str">
        <f t="shared" si="849"/>
        <v>N/A</v>
      </c>
      <c r="AN283" s="370" t="str">
        <f t="shared" si="849"/>
        <v>N/A</v>
      </c>
      <c r="AO283" s="370" t="str">
        <f t="shared" si="849"/>
        <v>N/A</v>
      </c>
      <c r="AP283" s="370" t="str">
        <f t="shared" si="849"/>
        <v>N/A</v>
      </c>
      <c r="AQ283" s="370" t="str">
        <f t="shared" si="849"/>
        <v>N/A</v>
      </c>
      <c r="AR283" s="370" t="str">
        <f t="shared" si="849"/>
        <v>N/A</v>
      </c>
      <c r="AS283" s="370" t="str">
        <f t="shared" si="849"/>
        <v>N/A</v>
      </c>
      <c r="AT283" s="370" t="str">
        <f t="shared" si="849"/>
        <v>N/A</v>
      </c>
      <c r="AU283" s="370" t="str">
        <f t="shared" si="849"/>
        <v>N/A</v>
      </c>
      <c r="AV283" s="370" t="str">
        <f t="shared" si="849"/>
        <v>N/A</v>
      </c>
      <c r="AW283" s="370" t="str">
        <f t="shared" si="849"/>
        <v>N/A</v>
      </c>
      <c r="BD283" s="78"/>
      <c r="BE283" s="78"/>
    </row>
    <row r="284" spans="1:57" s="70" customFormat="1" ht="11.25" customHeight="1" x14ac:dyDescent="0.2">
      <c r="A284" s="126"/>
      <c r="B284" s="87"/>
      <c r="C284" s="87"/>
      <c r="D284" s="87"/>
      <c r="E284" s="483"/>
      <c r="F284" s="87"/>
      <c r="G284" s="91"/>
      <c r="H284" s="465"/>
      <c r="I284" s="370"/>
      <c r="J284" s="370"/>
      <c r="K284" s="370"/>
      <c r="L284" s="370"/>
      <c r="M284" s="370"/>
      <c r="N284" s="370"/>
      <c r="O284" s="370"/>
      <c r="P284" s="370"/>
      <c r="Q284" s="370"/>
      <c r="R284" s="370"/>
      <c r="S284" s="370"/>
      <c r="T284" s="370"/>
      <c r="U284" s="370"/>
      <c r="V284" s="370"/>
      <c r="W284" s="370"/>
      <c r="X284" s="370"/>
      <c r="Y284" s="370"/>
      <c r="Z284" s="370"/>
      <c r="AA284" s="370"/>
      <c r="AB284" s="370"/>
      <c r="AC284" s="370"/>
      <c r="AD284" s="370"/>
      <c r="AE284" s="370"/>
      <c r="AF284" s="370"/>
      <c r="AG284" s="370"/>
      <c r="AH284" s="370"/>
      <c r="AI284" s="370"/>
      <c r="AJ284" s="370"/>
      <c r="AK284" s="370"/>
      <c r="AL284" s="370"/>
      <c r="AM284" s="370"/>
      <c r="AN284" s="370"/>
      <c r="AO284" s="370"/>
      <c r="AP284" s="370"/>
      <c r="AQ284" s="370"/>
      <c r="AR284" s="370"/>
      <c r="AS284" s="370"/>
      <c r="AT284" s="370"/>
      <c r="AU284" s="370"/>
      <c r="AV284" s="370"/>
      <c r="AW284" s="370"/>
      <c r="BD284" s="78"/>
      <c r="BE284" s="78"/>
    </row>
    <row r="285" spans="1:57" s="70" customFormat="1" ht="11.25" customHeight="1" x14ac:dyDescent="0.2">
      <c r="A285" s="127"/>
      <c r="B285" s="68" t="s">
        <v>289</v>
      </c>
      <c r="C285" s="452"/>
      <c r="D285" s="452"/>
      <c r="E285" s="486"/>
      <c r="F285" s="452"/>
      <c r="G285" s="453"/>
      <c r="H285" s="454"/>
      <c r="I285" s="455"/>
      <c r="J285" s="455"/>
      <c r="K285" s="455"/>
      <c r="L285" s="455"/>
      <c r="M285" s="455"/>
      <c r="N285" s="455"/>
      <c r="O285" s="455"/>
      <c r="P285" s="455"/>
      <c r="Q285" s="455"/>
      <c r="R285" s="455"/>
      <c r="S285" s="455"/>
      <c r="T285" s="455"/>
      <c r="U285" s="455"/>
      <c r="V285" s="455"/>
      <c r="W285" s="455"/>
      <c r="X285" s="455"/>
      <c r="Y285" s="455"/>
      <c r="Z285" s="455"/>
      <c r="AA285" s="455"/>
      <c r="AB285" s="455"/>
      <c r="AC285" s="455"/>
      <c r="AD285" s="455"/>
      <c r="AE285" s="455"/>
      <c r="AF285" s="455"/>
      <c r="AG285" s="455"/>
      <c r="AH285" s="455"/>
      <c r="AI285" s="455"/>
      <c r="AJ285" s="455"/>
      <c r="AK285" s="455"/>
      <c r="AL285" s="455"/>
      <c r="AM285" s="455"/>
      <c r="AN285" s="455"/>
      <c r="AO285" s="455"/>
      <c r="AP285" s="455"/>
      <c r="AQ285" s="455"/>
      <c r="AR285" s="455"/>
      <c r="AS285" s="455"/>
      <c r="AT285" s="455"/>
      <c r="AU285" s="455"/>
      <c r="AV285" s="455"/>
      <c r="AW285" s="455"/>
      <c r="AY285" s="455"/>
      <c r="AZ285" s="455"/>
      <c r="BA285" s="455"/>
      <c r="BB285" s="455"/>
      <c r="BD285" s="78"/>
      <c r="BE285" s="78"/>
    </row>
    <row r="286" spans="1:57" s="70" customFormat="1" ht="11.25" customHeight="1" x14ac:dyDescent="0.2">
      <c r="A286" s="127"/>
      <c r="B286" s="456" t="str">
        <f>"&gt; "&amp;VLOOKUP(B285,ActMap,8, FALSE)</f>
        <v>&gt; 700 Salaries</v>
      </c>
      <c r="C286" s="457"/>
      <c r="D286" s="457"/>
      <c r="E286" s="487"/>
      <c r="F286" s="457"/>
      <c r="G286" s="457"/>
      <c r="H286" s="122"/>
      <c r="I286" s="458"/>
      <c r="J286" s="458"/>
      <c r="K286" s="458"/>
      <c r="L286" s="458"/>
      <c r="M286" s="458"/>
      <c r="N286" s="458"/>
      <c r="O286" s="458"/>
      <c r="P286" s="458"/>
      <c r="Q286" s="458"/>
      <c r="R286" s="458"/>
      <c r="S286" s="458"/>
      <c r="T286" s="458"/>
      <c r="U286" s="458"/>
      <c r="V286" s="458"/>
      <c r="W286" s="458"/>
      <c r="X286" s="458"/>
      <c r="Y286" s="458"/>
      <c r="Z286" s="458"/>
      <c r="AA286" s="458"/>
      <c r="AB286" s="458"/>
      <c r="AC286" s="458"/>
      <c r="AD286" s="458"/>
      <c r="AE286" s="458"/>
      <c r="AF286" s="458"/>
      <c r="AG286" s="458"/>
      <c r="AH286" s="458"/>
      <c r="AI286" s="458"/>
      <c r="AJ286" s="458"/>
      <c r="AK286" s="458"/>
      <c r="AL286" s="458"/>
      <c r="AM286" s="458"/>
      <c r="AN286" s="458"/>
      <c r="AO286" s="458"/>
      <c r="AP286" s="458"/>
      <c r="AQ286" s="458"/>
      <c r="AR286" s="458"/>
      <c r="AS286" s="458"/>
      <c r="AT286" s="458"/>
      <c r="AU286" s="458"/>
      <c r="AV286" s="458"/>
      <c r="AW286" s="458"/>
      <c r="AY286" s="458"/>
      <c r="AZ286" s="458"/>
      <c r="BA286" s="458"/>
      <c r="BB286" s="458"/>
      <c r="BD286" s="78"/>
      <c r="BE286" s="78"/>
    </row>
    <row r="287" spans="1:57" s="70" customFormat="1" ht="11.25" customHeight="1" x14ac:dyDescent="0.2">
      <c r="A287" s="126"/>
      <c r="B287" s="70" t="s">
        <v>289</v>
      </c>
      <c r="D287" s="70" t="s">
        <v>632</v>
      </c>
      <c r="E287" s="482"/>
      <c r="G287" s="70" t="s">
        <v>432</v>
      </c>
      <c r="H287" s="130"/>
      <c r="I287" s="131">
        <v>30000</v>
      </c>
      <c r="J287" s="131">
        <f t="shared" ref="J287" si="850">I287*INDEX(SalInfl,J$1)</f>
        <v>30600</v>
      </c>
      <c r="K287" s="131">
        <f t="shared" ref="K287" si="851">J287*INDEX(SalInfl,K$1)</f>
        <v>31212</v>
      </c>
      <c r="L287" s="131">
        <f t="shared" ref="L287" si="852">K287*INDEX(SalInfl,L$1)</f>
        <v>31836.240000000002</v>
      </c>
      <c r="M287" s="131">
        <f t="shared" ref="M287" si="853">L287*INDEX(SalInfl,M$1)</f>
        <v>32472.964800000002</v>
      </c>
      <c r="N287" s="131">
        <f t="shared" ref="N287" si="854">M287*INDEX(SalInfl,N$1)</f>
        <v>33122.424096000002</v>
      </c>
      <c r="O287" s="131">
        <f t="shared" ref="O287" si="855">N287*INDEX(SalInfl,O$1)</f>
        <v>33784.872577920003</v>
      </c>
      <c r="P287" s="131">
        <f t="shared" ref="P287" si="856">O287*INDEX(SalInfl,P$1)</f>
        <v>34460.570029478404</v>
      </c>
      <c r="Q287" s="131">
        <f t="shared" ref="Q287" si="857">P287*INDEX(SalInfl,Q$1)</f>
        <v>35149.781430067975</v>
      </c>
      <c r="R287" s="131">
        <f t="shared" ref="R287" si="858">Q287*INDEX(SalInfl,R$1)</f>
        <v>35852.777058669337</v>
      </c>
      <c r="S287" s="131">
        <f t="shared" ref="S287" si="859">R287*INDEX(SalInfl,S$1)</f>
        <v>36569.832599842724</v>
      </c>
      <c r="T287" s="131">
        <f t="shared" ref="T287" si="860">S287*INDEX(SalInfl,T$1)</f>
        <v>37301.229251839577</v>
      </c>
      <c r="U287" s="131">
        <f t="shared" ref="U287" si="861">T287*INDEX(SalInfl,U$1)</f>
        <v>38047.253836876371</v>
      </c>
      <c r="V287" s="131">
        <f t="shared" ref="V287" si="862">U287*INDEX(SalInfl,V$1)</f>
        <v>38808.198913613902</v>
      </c>
      <c r="W287" s="131">
        <f t="shared" ref="W287" si="863">V287*INDEX(SalInfl,W$1)</f>
        <v>39584.36289188618</v>
      </c>
      <c r="X287" s="131">
        <f t="shared" ref="X287" si="864">W287*INDEX(SalInfl,X$1)</f>
        <v>40376.050149723902</v>
      </c>
      <c r="Y287" s="131">
        <f t="shared" ref="Y287" si="865">X287*INDEX(SalInfl,Y$1)</f>
        <v>41183.571152718381</v>
      </c>
      <c r="Z287" s="131">
        <f t="shared" ref="Z287" si="866">Y287*INDEX(SalInfl,Z$1)</f>
        <v>42007.242575772747</v>
      </c>
      <c r="AA287" s="131">
        <f t="shared" ref="AA287" si="867">Z287*INDEX(SalInfl,AA$1)</f>
        <v>42847.387427288202</v>
      </c>
      <c r="AB287" s="131">
        <f t="shared" ref="AB287" si="868">AA287*INDEX(SalInfl,AB$1)</f>
        <v>43704.33517583397</v>
      </c>
      <c r="AC287" s="131">
        <f t="shared" ref="AC287" si="869">AB287*INDEX(SalInfl,AC$1)</f>
        <v>44578.421879350652</v>
      </c>
      <c r="AD287" s="131">
        <f t="shared" ref="AD287" si="870">AC287*INDEX(SalInfl,AD$1)</f>
        <v>45469.990316937663</v>
      </c>
      <c r="AE287" s="131">
        <f t="shared" ref="AE287" si="871">AD287*INDEX(SalInfl,AE$1)</f>
        <v>46379.390123276418</v>
      </c>
      <c r="AF287" s="131">
        <f t="shared" ref="AF287" si="872">AE287*INDEX(SalInfl,AF$1)</f>
        <v>47306.97792574195</v>
      </c>
      <c r="AG287" s="131">
        <f t="shared" ref="AG287" si="873">AF287*INDEX(SalInfl,AG$1)</f>
        <v>48253.117484256793</v>
      </c>
      <c r="AH287" s="131">
        <f t="shared" ref="AH287" si="874">AG287*INDEX(SalInfl,AH$1)</f>
        <v>49218.179833941926</v>
      </c>
      <c r="AI287" s="131">
        <f t="shared" ref="AI287" si="875">AH287*INDEX(SalInfl,AI$1)</f>
        <v>50202.543430620768</v>
      </c>
      <c r="AJ287" s="131">
        <f t="shared" ref="AJ287" si="876">AI287*INDEX(SalInfl,AJ$1)</f>
        <v>51206.594299233184</v>
      </c>
      <c r="AK287" s="131">
        <f t="shared" ref="AK287" si="877">AJ287*INDEX(SalInfl,AK$1)</f>
        <v>52230.726185217849</v>
      </c>
      <c r="AL287" s="131">
        <f t="shared" ref="AL287" si="878">AK287*INDEX(SalInfl,AL$1)</f>
        <v>53275.340708922209</v>
      </c>
      <c r="AM287" s="131">
        <f t="shared" ref="AM287" si="879">AL287*INDEX(SalInfl,AM$1)</f>
        <v>54340.847523100652</v>
      </c>
      <c r="AN287" s="131">
        <f t="shared" ref="AN287" si="880">AM287*INDEX(SalInfl,AN$1)</f>
        <v>55427.664473562669</v>
      </c>
      <c r="AO287" s="131">
        <f t="shared" ref="AO287" si="881">AN287*INDEX(SalInfl,AO$1)</f>
        <v>56536.217763033921</v>
      </c>
      <c r="AP287" s="131">
        <f t="shared" ref="AP287" si="882">AO287*INDEX(SalInfl,AP$1)</f>
        <v>57666.942118294603</v>
      </c>
      <c r="AQ287" s="131">
        <f t="shared" ref="AQ287" si="883">AP287*INDEX(SalInfl,AQ$1)</f>
        <v>58820.280960660493</v>
      </c>
      <c r="AR287" s="131">
        <f t="shared" ref="AR287" si="884">AQ287*INDEX(SalInfl,AR$1)</f>
        <v>59996.686579873705</v>
      </c>
      <c r="AS287" s="131">
        <f t="shared" ref="AS287" si="885">AR287*INDEX(SalInfl,AS$1)</f>
        <v>61196.620311471183</v>
      </c>
      <c r="AT287" s="131">
        <f t="shared" ref="AT287" si="886">AS287*INDEX(SalInfl,AT$1)</f>
        <v>62420.552717700608</v>
      </c>
      <c r="AU287" s="131">
        <f t="shared" ref="AU287" si="887">AT287*INDEX(SalInfl,AU$1)</f>
        <v>63668.963772054623</v>
      </c>
      <c r="AV287" s="131">
        <f t="shared" ref="AV287" si="888">AU287*INDEX(SalInfl,AV$1)</f>
        <v>64942.34304749572</v>
      </c>
      <c r="AW287" s="131">
        <f t="shared" ref="AW287" si="889">AV287*INDEX(SalInfl,AW$1)</f>
        <v>66241.189908445638</v>
      </c>
      <c r="AY287" s="71"/>
      <c r="AZ287" s="71"/>
      <c r="BA287" s="71"/>
      <c r="BB287" s="71">
        <f>BA287-I287</f>
        <v>-30000</v>
      </c>
      <c r="BD287" s="78"/>
      <c r="BE287" s="78"/>
    </row>
    <row r="288" spans="1:57" s="70" customFormat="1" ht="11.25" customHeight="1" x14ac:dyDescent="0.2">
      <c r="A288" s="126"/>
      <c r="B288" s="87" t="s">
        <v>260</v>
      </c>
      <c r="C288" s="87"/>
      <c r="D288" s="87"/>
      <c r="E288" s="483"/>
      <c r="F288" s="87"/>
      <c r="G288" s="91"/>
      <c r="H288" s="459"/>
      <c r="I288" s="460"/>
      <c r="J288" s="460"/>
      <c r="K288" s="460"/>
      <c r="L288" s="460"/>
      <c r="M288" s="460"/>
      <c r="N288" s="460"/>
      <c r="O288" s="460"/>
      <c r="P288" s="460"/>
      <c r="Q288" s="460"/>
      <c r="R288" s="460"/>
      <c r="S288" s="460"/>
      <c r="T288" s="460"/>
      <c r="U288" s="460"/>
      <c r="V288" s="460"/>
      <c r="W288" s="460"/>
      <c r="X288" s="460"/>
      <c r="Y288" s="460"/>
      <c r="Z288" s="460"/>
      <c r="AA288" s="460"/>
      <c r="AB288" s="460"/>
      <c r="AC288" s="460"/>
      <c r="AD288" s="460"/>
      <c r="AE288" s="460"/>
      <c r="AF288" s="460"/>
      <c r="AG288" s="460"/>
      <c r="AH288" s="460"/>
      <c r="AI288" s="460"/>
      <c r="AJ288" s="460"/>
      <c r="AK288" s="460"/>
      <c r="AL288" s="460"/>
      <c r="AM288" s="460"/>
      <c r="AN288" s="460"/>
      <c r="AO288" s="460"/>
      <c r="AP288" s="460"/>
      <c r="AQ288" s="460"/>
      <c r="AR288" s="460"/>
      <c r="AS288" s="460"/>
      <c r="AT288" s="460"/>
      <c r="AU288" s="460"/>
      <c r="AV288" s="460"/>
      <c r="AW288" s="460"/>
      <c r="AY288" s="71"/>
      <c r="AZ288" s="71"/>
      <c r="BA288" s="71"/>
      <c r="BB288" s="71"/>
      <c r="BD288" s="78"/>
      <c r="BE288" s="78"/>
    </row>
    <row r="289" spans="1:57" s="70" customFormat="1" ht="11.25" customHeight="1" x14ac:dyDescent="0.2">
      <c r="A289" s="126"/>
      <c r="B289" s="461" t="s">
        <v>261</v>
      </c>
      <c r="C289" s="461"/>
      <c r="D289" s="461"/>
      <c r="E289" s="484"/>
      <c r="F289" s="461"/>
      <c r="G289" s="462"/>
      <c r="H289" s="467">
        <f t="shared" ref="H289:AW289" si="890">SUMIF(H285:H288, "&gt;0",$E285:$E288)</f>
        <v>0</v>
      </c>
      <c r="I289" s="468">
        <f t="shared" si="890"/>
        <v>0</v>
      </c>
      <c r="J289" s="468">
        <f t="shared" si="890"/>
        <v>0</v>
      </c>
      <c r="K289" s="468">
        <f t="shared" si="890"/>
        <v>0</v>
      </c>
      <c r="L289" s="468">
        <f t="shared" si="890"/>
        <v>0</v>
      </c>
      <c r="M289" s="468">
        <f t="shared" si="890"/>
        <v>0</v>
      </c>
      <c r="N289" s="468">
        <f t="shared" si="890"/>
        <v>0</v>
      </c>
      <c r="O289" s="468">
        <f t="shared" si="890"/>
        <v>0</v>
      </c>
      <c r="P289" s="468">
        <f t="shared" si="890"/>
        <v>0</v>
      </c>
      <c r="Q289" s="468">
        <f t="shared" si="890"/>
        <v>0</v>
      </c>
      <c r="R289" s="468">
        <f t="shared" si="890"/>
        <v>0</v>
      </c>
      <c r="S289" s="468">
        <f t="shared" si="890"/>
        <v>0</v>
      </c>
      <c r="T289" s="468">
        <f t="shared" si="890"/>
        <v>0</v>
      </c>
      <c r="U289" s="468">
        <f t="shared" si="890"/>
        <v>0</v>
      </c>
      <c r="V289" s="468">
        <f t="shared" si="890"/>
        <v>0</v>
      </c>
      <c r="W289" s="468">
        <f t="shared" si="890"/>
        <v>0</v>
      </c>
      <c r="X289" s="468">
        <f t="shared" si="890"/>
        <v>0</v>
      </c>
      <c r="Y289" s="468">
        <f t="shared" si="890"/>
        <v>0</v>
      </c>
      <c r="Z289" s="468">
        <f t="shared" si="890"/>
        <v>0</v>
      </c>
      <c r="AA289" s="468">
        <f t="shared" si="890"/>
        <v>0</v>
      </c>
      <c r="AB289" s="468">
        <f t="shared" si="890"/>
        <v>0</v>
      </c>
      <c r="AC289" s="468">
        <f t="shared" si="890"/>
        <v>0</v>
      </c>
      <c r="AD289" s="468">
        <f t="shared" si="890"/>
        <v>0</v>
      </c>
      <c r="AE289" s="468">
        <f t="shared" si="890"/>
        <v>0</v>
      </c>
      <c r="AF289" s="468">
        <f t="shared" si="890"/>
        <v>0</v>
      </c>
      <c r="AG289" s="468">
        <f t="shared" si="890"/>
        <v>0</v>
      </c>
      <c r="AH289" s="468">
        <f t="shared" si="890"/>
        <v>0</v>
      </c>
      <c r="AI289" s="468">
        <f t="shared" si="890"/>
        <v>0</v>
      </c>
      <c r="AJ289" s="468">
        <f t="shared" si="890"/>
        <v>0</v>
      </c>
      <c r="AK289" s="468">
        <f t="shared" si="890"/>
        <v>0</v>
      </c>
      <c r="AL289" s="468">
        <f t="shared" si="890"/>
        <v>0</v>
      </c>
      <c r="AM289" s="468">
        <f t="shared" si="890"/>
        <v>0</v>
      </c>
      <c r="AN289" s="468">
        <f t="shared" si="890"/>
        <v>0</v>
      </c>
      <c r="AO289" s="468">
        <f t="shared" si="890"/>
        <v>0</v>
      </c>
      <c r="AP289" s="468">
        <f t="shared" si="890"/>
        <v>0</v>
      </c>
      <c r="AQ289" s="468">
        <f t="shared" si="890"/>
        <v>0</v>
      </c>
      <c r="AR289" s="468">
        <f t="shared" si="890"/>
        <v>0</v>
      </c>
      <c r="AS289" s="468">
        <f t="shared" si="890"/>
        <v>0</v>
      </c>
      <c r="AT289" s="468">
        <f t="shared" si="890"/>
        <v>0</v>
      </c>
      <c r="AU289" s="468">
        <f t="shared" si="890"/>
        <v>0</v>
      </c>
      <c r="AV289" s="468">
        <f t="shared" si="890"/>
        <v>0</v>
      </c>
      <c r="AW289" s="468">
        <f t="shared" si="890"/>
        <v>0</v>
      </c>
      <c r="AY289" s="71"/>
      <c r="AZ289" s="71"/>
      <c r="BA289" s="71"/>
      <c r="BB289" s="71"/>
      <c r="BD289" s="78"/>
      <c r="BE289" s="78"/>
    </row>
    <row r="290" spans="1:57" s="70" customFormat="1" ht="11.25" customHeight="1" x14ac:dyDescent="0.2">
      <c r="A290" s="126"/>
      <c r="B290" s="87" t="s">
        <v>262</v>
      </c>
      <c r="C290" s="87"/>
      <c r="D290" s="87"/>
      <c r="E290" s="483"/>
      <c r="F290" s="87"/>
      <c r="G290" s="91"/>
      <c r="H290" s="465" t="str">
        <f t="shared" ref="H290:AW290" si="891">IF(H289=0, "N/A", H$6/H289)</f>
        <v>N/A</v>
      </c>
      <c r="I290" s="370" t="str">
        <f t="shared" si="891"/>
        <v>N/A</v>
      </c>
      <c r="J290" s="370" t="str">
        <f t="shared" si="891"/>
        <v>N/A</v>
      </c>
      <c r="K290" s="370" t="str">
        <f t="shared" si="891"/>
        <v>N/A</v>
      </c>
      <c r="L290" s="370" t="str">
        <f t="shared" si="891"/>
        <v>N/A</v>
      </c>
      <c r="M290" s="370" t="str">
        <f t="shared" si="891"/>
        <v>N/A</v>
      </c>
      <c r="N290" s="370" t="str">
        <f t="shared" si="891"/>
        <v>N/A</v>
      </c>
      <c r="O290" s="370" t="str">
        <f t="shared" si="891"/>
        <v>N/A</v>
      </c>
      <c r="P290" s="370" t="str">
        <f t="shared" si="891"/>
        <v>N/A</v>
      </c>
      <c r="Q290" s="370" t="str">
        <f t="shared" si="891"/>
        <v>N/A</v>
      </c>
      <c r="R290" s="370" t="str">
        <f t="shared" si="891"/>
        <v>N/A</v>
      </c>
      <c r="S290" s="370" t="str">
        <f t="shared" si="891"/>
        <v>N/A</v>
      </c>
      <c r="T290" s="370" t="str">
        <f t="shared" si="891"/>
        <v>N/A</v>
      </c>
      <c r="U290" s="370" t="str">
        <f t="shared" si="891"/>
        <v>N/A</v>
      </c>
      <c r="V290" s="370" t="str">
        <f t="shared" si="891"/>
        <v>N/A</v>
      </c>
      <c r="W290" s="370" t="str">
        <f t="shared" si="891"/>
        <v>N/A</v>
      </c>
      <c r="X290" s="370" t="str">
        <f t="shared" si="891"/>
        <v>N/A</v>
      </c>
      <c r="Y290" s="370" t="str">
        <f t="shared" si="891"/>
        <v>N/A</v>
      </c>
      <c r="Z290" s="370" t="str">
        <f t="shared" si="891"/>
        <v>N/A</v>
      </c>
      <c r="AA290" s="370" t="str">
        <f t="shared" si="891"/>
        <v>N/A</v>
      </c>
      <c r="AB290" s="370" t="str">
        <f t="shared" si="891"/>
        <v>N/A</v>
      </c>
      <c r="AC290" s="370" t="str">
        <f t="shared" si="891"/>
        <v>N/A</v>
      </c>
      <c r="AD290" s="370" t="str">
        <f t="shared" si="891"/>
        <v>N/A</v>
      </c>
      <c r="AE290" s="370" t="str">
        <f t="shared" si="891"/>
        <v>N/A</v>
      </c>
      <c r="AF290" s="370" t="str">
        <f t="shared" si="891"/>
        <v>N/A</v>
      </c>
      <c r="AG290" s="370" t="str">
        <f t="shared" si="891"/>
        <v>N/A</v>
      </c>
      <c r="AH290" s="370" t="str">
        <f t="shared" si="891"/>
        <v>N/A</v>
      </c>
      <c r="AI290" s="370" t="str">
        <f t="shared" si="891"/>
        <v>N/A</v>
      </c>
      <c r="AJ290" s="370" t="str">
        <f t="shared" si="891"/>
        <v>N/A</v>
      </c>
      <c r="AK290" s="370" t="str">
        <f t="shared" si="891"/>
        <v>N/A</v>
      </c>
      <c r="AL290" s="370" t="str">
        <f t="shared" si="891"/>
        <v>N/A</v>
      </c>
      <c r="AM290" s="370" t="str">
        <f t="shared" si="891"/>
        <v>N/A</v>
      </c>
      <c r="AN290" s="370" t="str">
        <f t="shared" si="891"/>
        <v>N/A</v>
      </c>
      <c r="AO290" s="370" t="str">
        <f t="shared" si="891"/>
        <v>N/A</v>
      </c>
      <c r="AP290" s="370" t="str">
        <f t="shared" si="891"/>
        <v>N/A</v>
      </c>
      <c r="AQ290" s="370" t="str">
        <f t="shared" si="891"/>
        <v>N/A</v>
      </c>
      <c r="AR290" s="370" t="str">
        <f t="shared" si="891"/>
        <v>N/A</v>
      </c>
      <c r="AS290" s="370" t="str">
        <f t="shared" si="891"/>
        <v>N/A</v>
      </c>
      <c r="AT290" s="370" t="str">
        <f t="shared" si="891"/>
        <v>N/A</v>
      </c>
      <c r="AU290" s="370" t="str">
        <f t="shared" si="891"/>
        <v>N/A</v>
      </c>
      <c r="AV290" s="370" t="str">
        <f t="shared" si="891"/>
        <v>N/A</v>
      </c>
      <c r="AW290" s="370" t="str">
        <f t="shared" si="891"/>
        <v>N/A</v>
      </c>
      <c r="BD290" s="78"/>
      <c r="BE290" s="78"/>
    </row>
    <row r="291" spans="1:57" s="70" customFormat="1" ht="11.25" customHeight="1" x14ac:dyDescent="0.2">
      <c r="A291" s="126"/>
      <c r="B291" s="87"/>
      <c r="C291" s="87"/>
      <c r="D291" s="87"/>
      <c r="E291" s="483"/>
      <c r="F291" s="87"/>
      <c r="G291" s="91"/>
      <c r="H291" s="465"/>
      <c r="I291" s="370"/>
      <c r="J291" s="370"/>
      <c r="K291" s="370"/>
      <c r="L291" s="370"/>
      <c r="M291" s="370"/>
      <c r="N291" s="370"/>
      <c r="O291" s="370"/>
      <c r="P291" s="370"/>
      <c r="Q291" s="370"/>
      <c r="R291" s="370"/>
      <c r="S291" s="370"/>
      <c r="T291" s="370"/>
      <c r="U291" s="370"/>
      <c r="V291" s="370"/>
      <c r="W291" s="370"/>
      <c r="X291" s="370"/>
      <c r="Y291" s="370"/>
      <c r="Z291" s="370"/>
      <c r="AA291" s="370"/>
      <c r="AB291" s="370"/>
      <c r="AC291" s="370"/>
      <c r="AD291" s="370"/>
      <c r="AE291" s="370"/>
      <c r="AF291" s="370"/>
      <c r="AG291" s="370"/>
      <c r="AH291" s="370"/>
      <c r="AI291" s="370"/>
      <c r="AJ291" s="370"/>
      <c r="AK291" s="370"/>
      <c r="AL291" s="370"/>
      <c r="AM291" s="370"/>
      <c r="AN291" s="370"/>
      <c r="AO291" s="370"/>
      <c r="AP291" s="370"/>
      <c r="AQ291" s="370"/>
      <c r="AR291" s="370"/>
      <c r="AS291" s="370"/>
      <c r="AT291" s="370"/>
      <c r="AU291" s="370"/>
      <c r="AV291" s="370"/>
      <c r="AW291" s="370"/>
      <c r="BD291" s="78"/>
      <c r="BE291" s="78"/>
    </row>
    <row r="292" spans="1:57" s="70" customFormat="1" ht="11.25" customHeight="1" x14ac:dyDescent="0.2">
      <c r="A292" s="126"/>
      <c r="B292" s="87"/>
      <c r="C292" s="87"/>
      <c r="D292" s="87"/>
      <c r="E292" s="483"/>
      <c r="F292" s="87"/>
      <c r="G292" s="91"/>
      <c r="H292" s="465"/>
      <c r="I292" s="370"/>
      <c r="J292" s="370"/>
      <c r="K292" s="370"/>
      <c r="L292" s="370"/>
      <c r="M292" s="370"/>
      <c r="N292" s="370"/>
      <c r="O292" s="370"/>
      <c r="P292" s="370"/>
      <c r="Q292" s="370"/>
      <c r="R292" s="370"/>
      <c r="S292" s="370"/>
      <c r="T292" s="370"/>
      <c r="U292" s="370"/>
      <c r="V292" s="370"/>
      <c r="W292" s="370"/>
      <c r="X292" s="370"/>
      <c r="Y292" s="370"/>
      <c r="Z292" s="370"/>
      <c r="AA292" s="370"/>
      <c r="AB292" s="370"/>
      <c r="AC292" s="370"/>
      <c r="AD292" s="370"/>
      <c r="AE292" s="370"/>
      <c r="AF292" s="370"/>
      <c r="AG292" s="370"/>
      <c r="AH292" s="370"/>
      <c r="AI292" s="370"/>
      <c r="AJ292" s="370"/>
      <c r="AK292" s="370"/>
      <c r="AL292" s="370"/>
      <c r="AM292" s="370"/>
      <c r="AN292" s="370"/>
      <c r="AO292" s="370"/>
      <c r="AP292" s="370"/>
      <c r="AQ292" s="370"/>
      <c r="AR292" s="370"/>
      <c r="AS292" s="370"/>
      <c r="AT292" s="370"/>
      <c r="AU292" s="370"/>
      <c r="AV292" s="370"/>
      <c r="AW292" s="370"/>
      <c r="BD292" s="78"/>
      <c r="BE292" s="78"/>
    </row>
    <row r="293" spans="1:57" s="70" customFormat="1" ht="11.25" customHeight="1" x14ac:dyDescent="0.2">
      <c r="A293" s="126"/>
      <c r="E293" s="485"/>
      <c r="G293" s="86"/>
      <c r="H293" s="125"/>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c r="AV293" s="71"/>
      <c r="AW293" s="71"/>
      <c r="BD293" s="78"/>
      <c r="BE293" s="78"/>
    </row>
    <row r="294" spans="1:57" s="70" customFormat="1" ht="11.25" customHeight="1" x14ac:dyDescent="0.2">
      <c r="A294" s="126"/>
      <c r="E294" s="485"/>
      <c r="G294" s="86"/>
      <c r="H294" s="125"/>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71"/>
      <c r="AO294" s="71"/>
      <c r="AP294" s="71"/>
      <c r="AQ294" s="71"/>
      <c r="AR294" s="71"/>
      <c r="AS294" s="71"/>
      <c r="AT294" s="71"/>
      <c r="AU294" s="71"/>
      <c r="AV294" s="71"/>
      <c r="AW294" s="71"/>
      <c r="BD294" s="78"/>
      <c r="BE294" s="78"/>
    </row>
    <row r="295" spans="1:57" s="70" customFormat="1" ht="11.25" customHeight="1" x14ac:dyDescent="0.2">
      <c r="A295" s="127"/>
      <c r="B295" s="68" t="s">
        <v>243</v>
      </c>
      <c r="C295" s="452"/>
      <c r="D295" s="452"/>
      <c r="E295" s="486"/>
      <c r="F295" s="452"/>
      <c r="G295" s="453"/>
      <c r="H295" s="454"/>
      <c r="I295" s="455"/>
      <c r="J295" s="455"/>
      <c r="K295" s="455"/>
      <c r="L295" s="455"/>
      <c r="M295" s="455"/>
      <c r="N295" s="455"/>
      <c r="O295" s="455"/>
      <c r="P295" s="455"/>
      <c r="Q295" s="455"/>
      <c r="R295" s="455"/>
      <c r="S295" s="455"/>
      <c r="T295" s="455"/>
      <c r="U295" s="455"/>
      <c r="V295" s="455"/>
      <c r="W295" s="455"/>
      <c r="X295" s="455"/>
      <c r="Y295" s="455"/>
      <c r="Z295" s="455"/>
      <c r="AA295" s="455"/>
      <c r="AB295" s="455"/>
      <c r="AC295" s="455"/>
      <c r="AD295" s="455"/>
      <c r="AE295" s="455"/>
      <c r="AF295" s="455"/>
      <c r="AG295" s="455"/>
      <c r="AH295" s="455"/>
      <c r="AI295" s="455"/>
      <c r="AJ295" s="455"/>
      <c r="AK295" s="455"/>
      <c r="AL295" s="455"/>
      <c r="AM295" s="455"/>
      <c r="AN295" s="455"/>
      <c r="AO295" s="455"/>
      <c r="AP295" s="455"/>
      <c r="AQ295" s="455"/>
      <c r="AR295" s="455"/>
      <c r="AS295" s="455"/>
      <c r="AT295" s="455"/>
      <c r="AU295" s="455"/>
      <c r="AV295" s="455"/>
      <c r="AW295" s="455"/>
      <c r="AY295" s="455"/>
      <c r="AZ295" s="455"/>
      <c r="BA295" s="455"/>
      <c r="BB295" s="455"/>
      <c r="BD295" s="78"/>
      <c r="BE295" s="78"/>
    </row>
    <row r="296" spans="1:57" s="70" customFormat="1" ht="11.25" customHeight="1" x14ac:dyDescent="0.2">
      <c r="A296" s="127"/>
      <c r="B296" s="456" t="str">
        <f>"&gt; "&amp;VLOOKUP(B295,ActMap,8, FALSE)</f>
        <v>&gt; 700 Salaries</v>
      </c>
      <c r="C296" s="457"/>
      <c r="D296" s="457"/>
      <c r="E296" s="487"/>
      <c r="F296" s="457"/>
      <c r="G296" s="457"/>
      <c r="H296" s="122"/>
      <c r="I296" s="458"/>
      <c r="J296" s="458"/>
      <c r="K296" s="458"/>
      <c r="L296" s="458"/>
      <c r="M296" s="458"/>
      <c r="N296" s="458"/>
      <c r="O296" s="458"/>
      <c r="P296" s="458"/>
      <c r="Q296" s="458"/>
      <c r="R296" s="458"/>
      <c r="S296" s="458"/>
      <c r="T296" s="458"/>
      <c r="U296" s="458"/>
      <c r="V296" s="458"/>
      <c r="W296" s="458"/>
      <c r="X296" s="458"/>
      <c r="Y296" s="458"/>
      <c r="Z296" s="458"/>
      <c r="AA296" s="458"/>
      <c r="AB296" s="458"/>
      <c r="AC296" s="458"/>
      <c r="AD296" s="458"/>
      <c r="AE296" s="458"/>
      <c r="AF296" s="458"/>
      <c r="AG296" s="458"/>
      <c r="AH296" s="458"/>
      <c r="AI296" s="458"/>
      <c r="AJ296" s="458"/>
      <c r="AK296" s="458"/>
      <c r="AL296" s="458"/>
      <c r="AM296" s="458"/>
      <c r="AN296" s="458"/>
      <c r="AO296" s="458"/>
      <c r="AP296" s="458"/>
      <c r="AQ296" s="458"/>
      <c r="AR296" s="458"/>
      <c r="AS296" s="458"/>
      <c r="AT296" s="458"/>
      <c r="AU296" s="458"/>
      <c r="AV296" s="458"/>
      <c r="AW296" s="458"/>
      <c r="AY296" s="458"/>
      <c r="AZ296" s="458"/>
      <c r="BA296" s="458"/>
      <c r="BB296" s="458"/>
      <c r="BD296" s="78"/>
      <c r="BE296" s="78"/>
    </row>
    <row r="297" spans="1:57" s="70" customFormat="1" ht="11.25" customHeight="1" x14ac:dyDescent="0.2">
      <c r="A297" s="126"/>
      <c r="B297" s="70" t="s">
        <v>243</v>
      </c>
      <c r="E297" s="482"/>
      <c r="G297" s="86"/>
      <c r="H297" s="123"/>
      <c r="I297" s="124"/>
      <c r="J297" s="124">
        <f>I297*INDEX(SalInfl,J$1)</f>
        <v>0</v>
      </c>
      <c r="K297" s="124">
        <f>J297*INDEX(SalInfl,K$1)</f>
        <v>0</v>
      </c>
      <c r="L297" s="124">
        <f>K297*INDEX(SalInfl,L$1)</f>
        <v>0</v>
      </c>
      <c r="M297" s="124">
        <f t="shared" ref="M297:AW297" si="892">L297*INDEX(SalInfl,M$1)</f>
        <v>0</v>
      </c>
      <c r="N297" s="124">
        <f t="shared" si="892"/>
        <v>0</v>
      </c>
      <c r="O297" s="124">
        <f t="shared" si="892"/>
        <v>0</v>
      </c>
      <c r="P297" s="124">
        <f t="shared" si="892"/>
        <v>0</v>
      </c>
      <c r="Q297" s="124">
        <f t="shared" si="892"/>
        <v>0</v>
      </c>
      <c r="R297" s="124">
        <f t="shared" si="892"/>
        <v>0</v>
      </c>
      <c r="S297" s="124">
        <f t="shared" si="892"/>
        <v>0</v>
      </c>
      <c r="T297" s="124">
        <f t="shared" si="892"/>
        <v>0</v>
      </c>
      <c r="U297" s="124">
        <f t="shared" si="892"/>
        <v>0</v>
      </c>
      <c r="V297" s="124">
        <f t="shared" si="892"/>
        <v>0</v>
      </c>
      <c r="W297" s="124">
        <f t="shared" si="892"/>
        <v>0</v>
      </c>
      <c r="X297" s="124">
        <f t="shared" si="892"/>
        <v>0</v>
      </c>
      <c r="Y297" s="124">
        <f t="shared" si="892"/>
        <v>0</v>
      </c>
      <c r="Z297" s="124">
        <f t="shared" si="892"/>
        <v>0</v>
      </c>
      <c r="AA297" s="124">
        <f t="shared" si="892"/>
        <v>0</v>
      </c>
      <c r="AB297" s="124">
        <f t="shared" si="892"/>
        <v>0</v>
      </c>
      <c r="AC297" s="124">
        <f t="shared" si="892"/>
        <v>0</v>
      </c>
      <c r="AD297" s="124">
        <f t="shared" si="892"/>
        <v>0</v>
      </c>
      <c r="AE297" s="124">
        <f t="shared" si="892"/>
        <v>0</v>
      </c>
      <c r="AF297" s="124">
        <f t="shared" si="892"/>
        <v>0</v>
      </c>
      <c r="AG297" s="124">
        <f t="shared" si="892"/>
        <v>0</v>
      </c>
      <c r="AH297" s="124">
        <f t="shared" si="892"/>
        <v>0</v>
      </c>
      <c r="AI297" s="124">
        <f t="shared" si="892"/>
        <v>0</v>
      </c>
      <c r="AJ297" s="124">
        <f t="shared" si="892"/>
        <v>0</v>
      </c>
      <c r="AK297" s="124">
        <f t="shared" si="892"/>
        <v>0</v>
      </c>
      <c r="AL297" s="124">
        <f t="shared" si="892"/>
        <v>0</v>
      </c>
      <c r="AM297" s="124">
        <f t="shared" si="892"/>
        <v>0</v>
      </c>
      <c r="AN297" s="124">
        <f t="shared" si="892"/>
        <v>0</v>
      </c>
      <c r="AO297" s="124">
        <f t="shared" si="892"/>
        <v>0</v>
      </c>
      <c r="AP297" s="124">
        <f t="shared" si="892"/>
        <v>0</v>
      </c>
      <c r="AQ297" s="124">
        <f t="shared" si="892"/>
        <v>0</v>
      </c>
      <c r="AR297" s="124">
        <f t="shared" si="892"/>
        <v>0</v>
      </c>
      <c r="AS297" s="124">
        <f t="shared" si="892"/>
        <v>0</v>
      </c>
      <c r="AT297" s="124">
        <f t="shared" si="892"/>
        <v>0</v>
      </c>
      <c r="AU297" s="124">
        <f t="shared" si="892"/>
        <v>0</v>
      </c>
      <c r="AV297" s="124">
        <f t="shared" si="892"/>
        <v>0</v>
      </c>
      <c r="AW297" s="124">
        <f t="shared" si="892"/>
        <v>0</v>
      </c>
      <c r="AY297" s="71"/>
      <c r="AZ297" s="71"/>
      <c r="BA297" s="71"/>
      <c r="BB297" s="71">
        <f>BA297-I297</f>
        <v>0</v>
      </c>
      <c r="BD297" s="78"/>
      <c r="BE297" s="78"/>
    </row>
    <row r="298" spans="1:57" s="70" customFormat="1" ht="11.25" customHeight="1" x14ac:dyDescent="0.2">
      <c r="A298" s="126"/>
      <c r="B298" s="70" t="s">
        <v>243</v>
      </c>
      <c r="E298" s="482"/>
      <c r="G298" s="86"/>
      <c r="H298" s="123"/>
      <c r="I298" s="124">
        <f t="shared" ref="I298:X299" si="893">H298*INDEX(SalInfl,I$1)</f>
        <v>0</v>
      </c>
      <c r="J298" s="124">
        <f t="shared" si="893"/>
        <v>0</v>
      </c>
      <c r="K298" s="124">
        <f t="shared" si="893"/>
        <v>0</v>
      </c>
      <c r="L298" s="124">
        <f t="shared" si="893"/>
        <v>0</v>
      </c>
      <c r="M298" s="124">
        <f t="shared" si="893"/>
        <v>0</v>
      </c>
      <c r="N298" s="124">
        <f t="shared" si="893"/>
        <v>0</v>
      </c>
      <c r="O298" s="124">
        <f t="shared" si="893"/>
        <v>0</v>
      </c>
      <c r="P298" s="124">
        <f t="shared" si="893"/>
        <v>0</v>
      </c>
      <c r="Q298" s="124">
        <f t="shared" si="893"/>
        <v>0</v>
      </c>
      <c r="R298" s="124">
        <f t="shared" si="893"/>
        <v>0</v>
      </c>
      <c r="S298" s="124">
        <f t="shared" si="893"/>
        <v>0</v>
      </c>
      <c r="T298" s="124">
        <f t="shared" si="893"/>
        <v>0</v>
      </c>
      <c r="U298" s="124">
        <f t="shared" si="893"/>
        <v>0</v>
      </c>
      <c r="V298" s="124">
        <f t="shared" si="893"/>
        <v>0</v>
      </c>
      <c r="W298" s="124">
        <f t="shared" si="893"/>
        <v>0</v>
      </c>
      <c r="X298" s="124">
        <f t="shared" si="893"/>
        <v>0</v>
      </c>
      <c r="Y298" s="124">
        <f t="shared" ref="Y298:AN299" si="894">X298*INDEX(SalInfl,Y$1)</f>
        <v>0</v>
      </c>
      <c r="Z298" s="124">
        <f t="shared" si="894"/>
        <v>0</v>
      </c>
      <c r="AA298" s="124">
        <f t="shared" si="894"/>
        <v>0</v>
      </c>
      <c r="AB298" s="124">
        <f t="shared" si="894"/>
        <v>0</v>
      </c>
      <c r="AC298" s="124">
        <f t="shared" si="894"/>
        <v>0</v>
      </c>
      <c r="AD298" s="124">
        <f t="shared" si="894"/>
        <v>0</v>
      </c>
      <c r="AE298" s="124">
        <f t="shared" si="894"/>
        <v>0</v>
      </c>
      <c r="AF298" s="124">
        <f t="shared" si="894"/>
        <v>0</v>
      </c>
      <c r="AG298" s="124">
        <f t="shared" si="894"/>
        <v>0</v>
      </c>
      <c r="AH298" s="124">
        <f t="shared" si="894"/>
        <v>0</v>
      </c>
      <c r="AI298" s="124">
        <f t="shared" si="894"/>
        <v>0</v>
      </c>
      <c r="AJ298" s="124">
        <f t="shared" si="894"/>
        <v>0</v>
      </c>
      <c r="AK298" s="124">
        <f t="shared" si="894"/>
        <v>0</v>
      </c>
      <c r="AL298" s="124">
        <f t="shared" si="894"/>
        <v>0</v>
      </c>
      <c r="AM298" s="124">
        <f t="shared" si="894"/>
        <v>0</v>
      </c>
      <c r="AN298" s="124">
        <f t="shared" si="894"/>
        <v>0</v>
      </c>
      <c r="AO298" s="124">
        <f t="shared" ref="AO298:AW299" si="895">AN298*INDEX(SalInfl,AO$1)</f>
        <v>0</v>
      </c>
      <c r="AP298" s="124">
        <f t="shared" si="895"/>
        <v>0</v>
      </c>
      <c r="AQ298" s="124">
        <f t="shared" si="895"/>
        <v>0</v>
      </c>
      <c r="AR298" s="124">
        <f t="shared" si="895"/>
        <v>0</v>
      </c>
      <c r="AS298" s="124">
        <f t="shared" si="895"/>
        <v>0</v>
      </c>
      <c r="AT298" s="124">
        <f t="shared" si="895"/>
        <v>0</v>
      </c>
      <c r="AU298" s="124">
        <f t="shared" si="895"/>
        <v>0</v>
      </c>
      <c r="AV298" s="124">
        <f t="shared" si="895"/>
        <v>0</v>
      </c>
      <c r="AW298" s="124">
        <f t="shared" si="895"/>
        <v>0</v>
      </c>
      <c r="AY298" s="71"/>
      <c r="AZ298" s="71"/>
      <c r="BA298" s="71"/>
      <c r="BB298" s="71">
        <f>BA298-I298</f>
        <v>0</v>
      </c>
      <c r="BD298" s="78"/>
      <c r="BE298" s="78"/>
    </row>
    <row r="299" spans="1:57" s="70" customFormat="1" ht="11.25" customHeight="1" x14ac:dyDescent="0.2">
      <c r="A299" s="126"/>
      <c r="B299" s="70" t="s">
        <v>243</v>
      </c>
      <c r="E299" s="482"/>
      <c r="G299" s="86"/>
      <c r="H299" s="123"/>
      <c r="I299" s="124">
        <f t="shared" ref="I299:I300" si="896">H299*INDEX(SalInfl,I$1)</f>
        <v>0</v>
      </c>
      <c r="J299" s="124">
        <f t="shared" ref="J299:AW299" si="897">I299*INDEX(SalInfl,J$1)</f>
        <v>0</v>
      </c>
      <c r="K299" s="124">
        <f t="shared" si="897"/>
        <v>0</v>
      </c>
      <c r="L299" s="124">
        <f t="shared" si="897"/>
        <v>0</v>
      </c>
      <c r="M299" s="124">
        <f t="shared" si="897"/>
        <v>0</v>
      </c>
      <c r="N299" s="124">
        <f t="shared" si="897"/>
        <v>0</v>
      </c>
      <c r="O299" s="124">
        <f t="shared" si="897"/>
        <v>0</v>
      </c>
      <c r="P299" s="124">
        <f t="shared" si="897"/>
        <v>0</v>
      </c>
      <c r="Q299" s="124">
        <f t="shared" si="897"/>
        <v>0</v>
      </c>
      <c r="R299" s="124">
        <f t="shared" si="897"/>
        <v>0</v>
      </c>
      <c r="S299" s="124">
        <f t="shared" si="897"/>
        <v>0</v>
      </c>
      <c r="T299" s="124">
        <f t="shared" si="897"/>
        <v>0</v>
      </c>
      <c r="U299" s="124">
        <f t="shared" si="897"/>
        <v>0</v>
      </c>
      <c r="V299" s="124">
        <f t="shared" si="897"/>
        <v>0</v>
      </c>
      <c r="W299" s="124">
        <f t="shared" si="897"/>
        <v>0</v>
      </c>
      <c r="X299" s="124">
        <f t="shared" si="897"/>
        <v>0</v>
      </c>
      <c r="Y299" s="124">
        <f t="shared" si="897"/>
        <v>0</v>
      </c>
      <c r="Z299" s="124">
        <f t="shared" si="897"/>
        <v>0</v>
      </c>
      <c r="AA299" s="124">
        <f t="shared" si="897"/>
        <v>0</v>
      </c>
      <c r="AB299" s="124">
        <f t="shared" si="897"/>
        <v>0</v>
      </c>
      <c r="AC299" s="124">
        <f t="shared" si="897"/>
        <v>0</v>
      </c>
      <c r="AD299" s="124">
        <f t="shared" si="897"/>
        <v>0</v>
      </c>
      <c r="AE299" s="124">
        <f t="shared" si="897"/>
        <v>0</v>
      </c>
      <c r="AF299" s="124">
        <f t="shared" si="897"/>
        <v>0</v>
      </c>
      <c r="AG299" s="124">
        <f t="shared" si="897"/>
        <v>0</v>
      </c>
      <c r="AH299" s="124">
        <f t="shared" si="897"/>
        <v>0</v>
      </c>
      <c r="AI299" s="124">
        <f t="shared" si="897"/>
        <v>0</v>
      </c>
      <c r="AJ299" s="124">
        <f t="shared" si="897"/>
        <v>0</v>
      </c>
      <c r="AK299" s="124">
        <f t="shared" si="897"/>
        <v>0</v>
      </c>
      <c r="AL299" s="124">
        <f t="shared" si="897"/>
        <v>0</v>
      </c>
      <c r="AM299" s="124">
        <f t="shared" si="897"/>
        <v>0</v>
      </c>
      <c r="AN299" s="124">
        <f t="shared" si="897"/>
        <v>0</v>
      </c>
      <c r="AO299" s="124">
        <f t="shared" si="897"/>
        <v>0</v>
      </c>
      <c r="AP299" s="124">
        <f t="shared" si="897"/>
        <v>0</v>
      </c>
      <c r="AQ299" s="124">
        <f t="shared" si="897"/>
        <v>0</v>
      </c>
      <c r="AR299" s="124">
        <f t="shared" si="897"/>
        <v>0</v>
      </c>
      <c r="AS299" s="124">
        <f t="shared" si="897"/>
        <v>0</v>
      </c>
      <c r="AT299" s="124">
        <f t="shared" si="897"/>
        <v>0</v>
      </c>
      <c r="AU299" s="124">
        <f t="shared" si="897"/>
        <v>0</v>
      </c>
      <c r="AV299" s="124">
        <f t="shared" si="897"/>
        <v>0</v>
      </c>
      <c r="AW299" s="124">
        <f t="shared" si="897"/>
        <v>0</v>
      </c>
      <c r="AY299" s="71"/>
      <c r="AZ299" s="71"/>
      <c r="BA299" s="71"/>
      <c r="BB299" s="71">
        <f>BA299-I299</f>
        <v>0</v>
      </c>
      <c r="BD299" s="78"/>
      <c r="BE299" s="78"/>
    </row>
    <row r="300" spans="1:57" s="70" customFormat="1" ht="11.25" customHeight="1" x14ac:dyDescent="0.2">
      <c r="A300" s="126"/>
      <c r="B300" s="70" t="s">
        <v>243</v>
      </c>
      <c r="E300" s="482"/>
      <c r="G300" s="86"/>
      <c r="H300" s="123">
        <v>0</v>
      </c>
      <c r="I300" s="124">
        <f t="shared" ref="I300:AW300" si="898">H300*INDEX(SalInfl,I$1)</f>
        <v>0</v>
      </c>
      <c r="J300" s="131">
        <f t="shared" si="898"/>
        <v>0</v>
      </c>
      <c r="K300" s="131">
        <f t="shared" si="898"/>
        <v>0</v>
      </c>
      <c r="L300" s="131">
        <f t="shared" si="898"/>
        <v>0</v>
      </c>
      <c r="M300" s="131">
        <f t="shared" si="898"/>
        <v>0</v>
      </c>
      <c r="N300" s="131">
        <f t="shared" si="898"/>
        <v>0</v>
      </c>
      <c r="O300" s="131">
        <f t="shared" si="898"/>
        <v>0</v>
      </c>
      <c r="P300" s="131">
        <f t="shared" si="898"/>
        <v>0</v>
      </c>
      <c r="Q300" s="131">
        <f t="shared" si="898"/>
        <v>0</v>
      </c>
      <c r="R300" s="131">
        <f t="shared" si="898"/>
        <v>0</v>
      </c>
      <c r="S300" s="131">
        <f t="shared" si="898"/>
        <v>0</v>
      </c>
      <c r="T300" s="131">
        <f t="shared" si="898"/>
        <v>0</v>
      </c>
      <c r="U300" s="131">
        <f t="shared" si="898"/>
        <v>0</v>
      </c>
      <c r="V300" s="131">
        <f t="shared" si="898"/>
        <v>0</v>
      </c>
      <c r="W300" s="131">
        <f t="shared" si="898"/>
        <v>0</v>
      </c>
      <c r="X300" s="131">
        <f t="shared" si="898"/>
        <v>0</v>
      </c>
      <c r="Y300" s="131">
        <f t="shared" si="898"/>
        <v>0</v>
      </c>
      <c r="Z300" s="131">
        <f t="shared" si="898"/>
        <v>0</v>
      </c>
      <c r="AA300" s="131">
        <f t="shared" si="898"/>
        <v>0</v>
      </c>
      <c r="AB300" s="131">
        <f t="shared" si="898"/>
        <v>0</v>
      </c>
      <c r="AC300" s="131">
        <f t="shared" si="898"/>
        <v>0</v>
      </c>
      <c r="AD300" s="131">
        <f t="shared" si="898"/>
        <v>0</v>
      </c>
      <c r="AE300" s="131">
        <f t="shared" si="898"/>
        <v>0</v>
      </c>
      <c r="AF300" s="131">
        <f t="shared" si="898"/>
        <v>0</v>
      </c>
      <c r="AG300" s="131">
        <f t="shared" si="898"/>
        <v>0</v>
      </c>
      <c r="AH300" s="131">
        <f t="shared" si="898"/>
        <v>0</v>
      </c>
      <c r="AI300" s="131">
        <f t="shared" si="898"/>
        <v>0</v>
      </c>
      <c r="AJ300" s="131">
        <f t="shared" si="898"/>
        <v>0</v>
      </c>
      <c r="AK300" s="131">
        <f t="shared" si="898"/>
        <v>0</v>
      </c>
      <c r="AL300" s="131">
        <f t="shared" si="898"/>
        <v>0</v>
      </c>
      <c r="AM300" s="131">
        <f t="shared" si="898"/>
        <v>0</v>
      </c>
      <c r="AN300" s="131">
        <f t="shared" si="898"/>
        <v>0</v>
      </c>
      <c r="AO300" s="131">
        <f t="shared" si="898"/>
        <v>0</v>
      </c>
      <c r="AP300" s="131">
        <f t="shared" si="898"/>
        <v>0</v>
      </c>
      <c r="AQ300" s="131">
        <f t="shared" si="898"/>
        <v>0</v>
      </c>
      <c r="AR300" s="131">
        <f t="shared" si="898"/>
        <v>0</v>
      </c>
      <c r="AS300" s="131">
        <f t="shared" si="898"/>
        <v>0</v>
      </c>
      <c r="AT300" s="131">
        <f t="shared" si="898"/>
        <v>0</v>
      </c>
      <c r="AU300" s="131">
        <f t="shared" si="898"/>
        <v>0</v>
      </c>
      <c r="AV300" s="131">
        <f t="shared" si="898"/>
        <v>0</v>
      </c>
      <c r="AW300" s="131">
        <f t="shared" si="898"/>
        <v>0</v>
      </c>
      <c r="AY300" s="71"/>
      <c r="AZ300" s="71"/>
      <c r="BA300" s="71"/>
      <c r="BB300" s="71">
        <f>BA300-I300</f>
        <v>0</v>
      </c>
      <c r="BD300" s="78"/>
      <c r="BE300" s="78"/>
    </row>
    <row r="301" spans="1:57" s="70" customFormat="1" ht="11.25" customHeight="1" x14ac:dyDescent="0.2">
      <c r="A301" s="126"/>
      <c r="B301" s="87" t="s">
        <v>260</v>
      </c>
      <c r="C301" s="87"/>
      <c r="D301" s="87"/>
      <c r="E301" s="483"/>
      <c r="F301" s="87"/>
      <c r="G301" s="91"/>
      <c r="H301" s="459"/>
      <c r="I301" s="460"/>
      <c r="J301" s="460"/>
      <c r="K301" s="460"/>
      <c r="L301" s="460"/>
      <c r="M301" s="460"/>
      <c r="N301" s="460"/>
      <c r="O301" s="460"/>
      <c r="P301" s="460"/>
      <c r="Q301" s="460"/>
      <c r="R301" s="460"/>
      <c r="S301" s="460"/>
      <c r="T301" s="460"/>
      <c r="U301" s="460"/>
      <c r="V301" s="460"/>
      <c r="W301" s="460"/>
      <c r="X301" s="460"/>
      <c r="Y301" s="460"/>
      <c r="Z301" s="460"/>
      <c r="AA301" s="460"/>
      <c r="AB301" s="460"/>
      <c r="AC301" s="460"/>
      <c r="AD301" s="460"/>
      <c r="AE301" s="460"/>
      <c r="AF301" s="460"/>
      <c r="AG301" s="460"/>
      <c r="AH301" s="460"/>
      <c r="AI301" s="460"/>
      <c r="AJ301" s="460"/>
      <c r="AK301" s="460"/>
      <c r="AL301" s="460"/>
      <c r="AM301" s="460"/>
      <c r="AN301" s="460"/>
      <c r="AO301" s="460"/>
      <c r="AP301" s="460"/>
      <c r="AQ301" s="460"/>
      <c r="AR301" s="460"/>
      <c r="AS301" s="460"/>
      <c r="AT301" s="460"/>
      <c r="AU301" s="460"/>
      <c r="AV301" s="460"/>
      <c r="AW301" s="460"/>
      <c r="BD301" s="78"/>
      <c r="BE301" s="78"/>
    </row>
    <row r="302" spans="1:57" s="70" customFormat="1" ht="11.25" customHeight="1" x14ac:dyDescent="0.2">
      <c r="A302" s="126"/>
      <c r="B302" s="461" t="s">
        <v>261</v>
      </c>
      <c r="C302" s="461"/>
      <c r="D302" s="461"/>
      <c r="E302" s="484"/>
      <c r="F302" s="461"/>
      <c r="G302" s="462"/>
      <c r="H302" s="463">
        <f t="shared" ref="H302:AW302" si="899">SUMIF(H295:H301, "&gt;0",$E295:$E301)</f>
        <v>0</v>
      </c>
      <c r="I302" s="464">
        <f t="shared" si="899"/>
        <v>0</v>
      </c>
      <c r="J302" s="464">
        <f t="shared" si="899"/>
        <v>0</v>
      </c>
      <c r="K302" s="464">
        <f t="shared" si="899"/>
        <v>0</v>
      </c>
      <c r="L302" s="464">
        <f t="shared" si="899"/>
        <v>0</v>
      </c>
      <c r="M302" s="464">
        <f t="shared" si="899"/>
        <v>0</v>
      </c>
      <c r="N302" s="464">
        <f t="shared" si="899"/>
        <v>0</v>
      </c>
      <c r="O302" s="464">
        <f t="shared" si="899"/>
        <v>0</v>
      </c>
      <c r="P302" s="464">
        <f t="shared" si="899"/>
        <v>0</v>
      </c>
      <c r="Q302" s="464">
        <f t="shared" si="899"/>
        <v>0</v>
      </c>
      <c r="R302" s="464">
        <f t="shared" si="899"/>
        <v>0</v>
      </c>
      <c r="S302" s="464">
        <f t="shared" si="899"/>
        <v>0</v>
      </c>
      <c r="T302" s="464">
        <f t="shared" si="899"/>
        <v>0</v>
      </c>
      <c r="U302" s="464">
        <f t="shared" si="899"/>
        <v>0</v>
      </c>
      <c r="V302" s="464">
        <f t="shared" si="899"/>
        <v>0</v>
      </c>
      <c r="W302" s="464">
        <f t="shared" si="899"/>
        <v>0</v>
      </c>
      <c r="X302" s="464">
        <f t="shared" si="899"/>
        <v>0</v>
      </c>
      <c r="Y302" s="464">
        <f t="shared" si="899"/>
        <v>0</v>
      </c>
      <c r="Z302" s="464">
        <f t="shared" si="899"/>
        <v>0</v>
      </c>
      <c r="AA302" s="464">
        <f t="shared" si="899"/>
        <v>0</v>
      </c>
      <c r="AB302" s="464">
        <f t="shared" si="899"/>
        <v>0</v>
      </c>
      <c r="AC302" s="464">
        <f t="shared" si="899"/>
        <v>0</v>
      </c>
      <c r="AD302" s="464">
        <f t="shared" si="899"/>
        <v>0</v>
      </c>
      <c r="AE302" s="464">
        <f t="shared" si="899"/>
        <v>0</v>
      </c>
      <c r="AF302" s="464">
        <f t="shared" si="899"/>
        <v>0</v>
      </c>
      <c r="AG302" s="464">
        <f t="shared" si="899"/>
        <v>0</v>
      </c>
      <c r="AH302" s="464">
        <f t="shared" si="899"/>
        <v>0</v>
      </c>
      <c r="AI302" s="464">
        <f t="shared" si="899"/>
        <v>0</v>
      </c>
      <c r="AJ302" s="464">
        <f t="shared" si="899"/>
        <v>0</v>
      </c>
      <c r="AK302" s="464">
        <f t="shared" si="899"/>
        <v>0</v>
      </c>
      <c r="AL302" s="464">
        <f t="shared" si="899"/>
        <v>0</v>
      </c>
      <c r="AM302" s="464">
        <f t="shared" si="899"/>
        <v>0</v>
      </c>
      <c r="AN302" s="464">
        <f t="shared" si="899"/>
        <v>0</v>
      </c>
      <c r="AO302" s="464">
        <f t="shared" si="899"/>
        <v>0</v>
      </c>
      <c r="AP302" s="464">
        <f t="shared" si="899"/>
        <v>0</v>
      </c>
      <c r="AQ302" s="464">
        <f t="shared" si="899"/>
        <v>0</v>
      </c>
      <c r="AR302" s="464">
        <f t="shared" si="899"/>
        <v>0</v>
      </c>
      <c r="AS302" s="464">
        <f t="shared" si="899"/>
        <v>0</v>
      </c>
      <c r="AT302" s="464">
        <f t="shared" si="899"/>
        <v>0</v>
      </c>
      <c r="AU302" s="464">
        <f t="shared" si="899"/>
        <v>0</v>
      </c>
      <c r="AV302" s="464">
        <f t="shared" si="899"/>
        <v>0</v>
      </c>
      <c r="AW302" s="464">
        <f t="shared" si="899"/>
        <v>0</v>
      </c>
      <c r="BD302" s="78"/>
      <c r="BE302" s="78"/>
    </row>
    <row r="303" spans="1:57" s="70" customFormat="1" ht="11.25" customHeight="1" x14ac:dyDescent="0.2">
      <c r="A303" s="126"/>
      <c r="B303" s="87" t="s">
        <v>262</v>
      </c>
      <c r="C303" s="87"/>
      <c r="D303" s="87"/>
      <c r="E303" s="483"/>
      <c r="F303" s="87"/>
      <c r="G303" s="91"/>
      <c r="H303" s="465" t="str">
        <f t="shared" ref="H303:AW303" si="900">IF(H302=0, "N/A", H$6/H302)</f>
        <v>N/A</v>
      </c>
      <c r="I303" s="370" t="str">
        <f t="shared" si="900"/>
        <v>N/A</v>
      </c>
      <c r="J303" s="370" t="str">
        <f t="shared" si="900"/>
        <v>N/A</v>
      </c>
      <c r="K303" s="370" t="str">
        <f t="shared" si="900"/>
        <v>N/A</v>
      </c>
      <c r="L303" s="370" t="str">
        <f t="shared" si="900"/>
        <v>N/A</v>
      </c>
      <c r="M303" s="370" t="str">
        <f t="shared" si="900"/>
        <v>N/A</v>
      </c>
      <c r="N303" s="370" t="str">
        <f t="shared" si="900"/>
        <v>N/A</v>
      </c>
      <c r="O303" s="370" t="str">
        <f t="shared" si="900"/>
        <v>N/A</v>
      </c>
      <c r="P303" s="370" t="str">
        <f t="shared" si="900"/>
        <v>N/A</v>
      </c>
      <c r="Q303" s="370" t="str">
        <f t="shared" si="900"/>
        <v>N/A</v>
      </c>
      <c r="R303" s="370" t="str">
        <f t="shared" si="900"/>
        <v>N/A</v>
      </c>
      <c r="S303" s="370" t="str">
        <f t="shared" si="900"/>
        <v>N/A</v>
      </c>
      <c r="T303" s="370" t="str">
        <f t="shared" si="900"/>
        <v>N/A</v>
      </c>
      <c r="U303" s="370" t="str">
        <f t="shared" si="900"/>
        <v>N/A</v>
      </c>
      <c r="V303" s="370" t="str">
        <f t="shared" si="900"/>
        <v>N/A</v>
      </c>
      <c r="W303" s="370" t="str">
        <f t="shared" si="900"/>
        <v>N/A</v>
      </c>
      <c r="X303" s="370" t="str">
        <f t="shared" si="900"/>
        <v>N/A</v>
      </c>
      <c r="Y303" s="370" t="str">
        <f t="shared" si="900"/>
        <v>N/A</v>
      </c>
      <c r="Z303" s="370" t="str">
        <f t="shared" si="900"/>
        <v>N/A</v>
      </c>
      <c r="AA303" s="370" t="str">
        <f t="shared" si="900"/>
        <v>N/A</v>
      </c>
      <c r="AB303" s="370" t="str">
        <f t="shared" si="900"/>
        <v>N/A</v>
      </c>
      <c r="AC303" s="370" t="str">
        <f t="shared" si="900"/>
        <v>N/A</v>
      </c>
      <c r="AD303" s="370" t="str">
        <f t="shared" si="900"/>
        <v>N/A</v>
      </c>
      <c r="AE303" s="370" t="str">
        <f t="shared" si="900"/>
        <v>N/A</v>
      </c>
      <c r="AF303" s="370" t="str">
        <f t="shared" si="900"/>
        <v>N/A</v>
      </c>
      <c r="AG303" s="370" t="str">
        <f t="shared" si="900"/>
        <v>N/A</v>
      </c>
      <c r="AH303" s="370" t="str">
        <f t="shared" si="900"/>
        <v>N/A</v>
      </c>
      <c r="AI303" s="370" t="str">
        <f t="shared" si="900"/>
        <v>N/A</v>
      </c>
      <c r="AJ303" s="370" t="str">
        <f t="shared" si="900"/>
        <v>N/A</v>
      </c>
      <c r="AK303" s="370" t="str">
        <f t="shared" si="900"/>
        <v>N/A</v>
      </c>
      <c r="AL303" s="370" t="str">
        <f t="shared" si="900"/>
        <v>N/A</v>
      </c>
      <c r="AM303" s="370" t="str">
        <f t="shared" si="900"/>
        <v>N/A</v>
      </c>
      <c r="AN303" s="370" t="str">
        <f t="shared" si="900"/>
        <v>N/A</v>
      </c>
      <c r="AO303" s="370" t="str">
        <f t="shared" si="900"/>
        <v>N/A</v>
      </c>
      <c r="AP303" s="370" t="str">
        <f t="shared" si="900"/>
        <v>N/A</v>
      </c>
      <c r="AQ303" s="370" t="str">
        <f t="shared" si="900"/>
        <v>N/A</v>
      </c>
      <c r="AR303" s="370" t="str">
        <f t="shared" si="900"/>
        <v>N/A</v>
      </c>
      <c r="AS303" s="370" t="str">
        <f t="shared" si="900"/>
        <v>N/A</v>
      </c>
      <c r="AT303" s="370" t="str">
        <f t="shared" si="900"/>
        <v>N/A</v>
      </c>
      <c r="AU303" s="370" t="str">
        <f t="shared" si="900"/>
        <v>N/A</v>
      </c>
      <c r="AV303" s="370" t="str">
        <f t="shared" si="900"/>
        <v>N/A</v>
      </c>
      <c r="AW303" s="370" t="str">
        <f t="shared" si="900"/>
        <v>N/A</v>
      </c>
      <c r="BD303" s="78"/>
      <c r="BE303" s="78"/>
    </row>
    <row r="304" spans="1:57" s="70" customFormat="1" ht="11.25" customHeight="1" x14ac:dyDescent="0.2">
      <c r="A304" s="126"/>
      <c r="E304" s="485"/>
      <c r="G304" s="86"/>
      <c r="H304" s="125"/>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71"/>
      <c r="AQ304" s="71"/>
      <c r="AR304" s="71"/>
      <c r="AS304" s="71"/>
      <c r="AT304" s="71"/>
      <c r="AU304" s="71"/>
      <c r="AV304" s="71"/>
      <c r="AW304" s="71"/>
      <c r="BD304" s="78"/>
      <c r="BE304" s="78"/>
    </row>
    <row r="305" spans="1:347" s="70" customFormat="1" ht="11.25" customHeight="1" x14ac:dyDescent="0.2">
      <c r="A305" s="126"/>
      <c r="E305" s="485"/>
      <c r="G305" s="86"/>
      <c r="H305" s="125"/>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71"/>
      <c r="AQ305" s="71"/>
      <c r="AR305" s="71"/>
      <c r="AS305" s="71"/>
      <c r="AT305" s="71"/>
      <c r="AU305" s="71"/>
      <c r="AV305" s="71"/>
      <c r="AW305" s="71"/>
      <c r="BD305" s="78"/>
      <c r="BE305" s="78"/>
    </row>
    <row r="306" spans="1:347" s="70" customFormat="1" ht="11.25" customHeight="1" x14ac:dyDescent="0.2">
      <c r="A306" s="127"/>
      <c r="B306" s="68" t="s">
        <v>270</v>
      </c>
      <c r="C306" s="452"/>
      <c r="D306" s="452"/>
      <c r="E306" s="486"/>
      <c r="F306" s="452"/>
      <c r="G306" s="453"/>
      <c r="H306" s="454"/>
      <c r="I306" s="455"/>
      <c r="J306" s="455"/>
      <c r="K306" s="455"/>
      <c r="L306" s="455"/>
      <c r="M306" s="455"/>
      <c r="N306" s="455"/>
      <c r="O306" s="455"/>
      <c r="P306" s="455"/>
      <c r="Q306" s="455"/>
      <c r="R306" s="455"/>
      <c r="S306" s="455"/>
      <c r="T306" s="455"/>
      <c r="U306" s="455"/>
      <c r="V306" s="455"/>
      <c r="W306" s="455"/>
      <c r="X306" s="455"/>
      <c r="Y306" s="455"/>
      <c r="Z306" s="455"/>
      <c r="AA306" s="455"/>
      <c r="AB306" s="455"/>
      <c r="AC306" s="455"/>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Y306" s="455"/>
      <c r="AZ306" s="455"/>
      <c r="BA306" s="455"/>
      <c r="BB306" s="455"/>
      <c r="BD306" s="78"/>
      <c r="BE306" s="78"/>
    </row>
    <row r="307" spans="1:347" s="70" customFormat="1" ht="11.25" customHeight="1" x14ac:dyDescent="0.2">
      <c r="A307" s="127"/>
      <c r="B307" s="456" t="str">
        <f>"&gt; "&amp;VLOOKUP(B306,ActMap,8, FALSE)</f>
        <v>&gt; 700 Salaries</v>
      </c>
      <c r="C307" s="457"/>
      <c r="D307" s="457"/>
      <c r="E307" s="487"/>
      <c r="F307" s="457"/>
      <c r="G307" s="457"/>
      <c r="H307" s="122"/>
      <c r="I307" s="458"/>
      <c r="J307" s="458"/>
      <c r="K307" s="458"/>
      <c r="L307" s="458"/>
      <c r="M307" s="458"/>
      <c r="N307" s="458"/>
      <c r="O307" s="458"/>
      <c r="P307" s="458"/>
      <c r="Q307" s="458"/>
      <c r="R307" s="458"/>
      <c r="S307" s="458"/>
      <c r="T307" s="458"/>
      <c r="U307" s="458"/>
      <c r="V307" s="458"/>
      <c r="W307" s="458"/>
      <c r="X307" s="458"/>
      <c r="Y307" s="458"/>
      <c r="Z307" s="458"/>
      <c r="AA307" s="458"/>
      <c r="AB307" s="458"/>
      <c r="AC307" s="458"/>
      <c r="AD307" s="458"/>
      <c r="AE307" s="458"/>
      <c r="AF307" s="458"/>
      <c r="AG307" s="458"/>
      <c r="AH307" s="458"/>
      <c r="AI307" s="458"/>
      <c r="AJ307" s="458"/>
      <c r="AK307" s="458"/>
      <c r="AL307" s="458"/>
      <c r="AM307" s="458"/>
      <c r="AN307" s="458"/>
      <c r="AO307" s="458"/>
      <c r="AP307" s="458"/>
      <c r="AQ307" s="458"/>
      <c r="AR307" s="458"/>
      <c r="AS307" s="458"/>
      <c r="AT307" s="458"/>
      <c r="AU307" s="458"/>
      <c r="AV307" s="458"/>
      <c r="AW307" s="458"/>
      <c r="AY307" s="458"/>
      <c r="AZ307" s="458"/>
      <c r="BA307" s="458"/>
      <c r="BB307" s="458"/>
      <c r="BD307" s="78"/>
      <c r="BE307" s="78"/>
    </row>
    <row r="308" spans="1:347" s="70" customFormat="1" ht="11.25" customHeight="1" x14ac:dyDescent="0.2">
      <c r="A308" s="126"/>
      <c r="B308" s="70" t="s">
        <v>270</v>
      </c>
      <c r="E308" s="482"/>
      <c r="G308" s="86"/>
      <c r="H308" s="123"/>
      <c r="I308" s="124">
        <f t="shared" ref="I308:AW308" si="901">H308*INDEX(SalInfl,I$1)</f>
        <v>0</v>
      </c>
      <c r="J308" s="124">
        <f t="shared" si="901"/>
        <v>0</v>
      </c>
      <c r="K308" s="124">
        <f t="shared" si="901"/>
        <v>0</v>
      </c>
      <c r="L308" s="124">
        <f t="shared" si="901"/>
        <v>0</v>
      </c>
      <c r="M308" s="124">
        <f t="shared" si="901"/>
        <v>0</v>
      </c>
      <c r="N308" s="124">
        <f t="shared" si="901"/>
        <v>0</v>
      </c>
      <c r="O308" s="124">
        <f t="shared" si="901"/>
        <v>0</v>
      </c>
      <c r="P308" s="124">
        <f t="shared" si="901"/>
        <v>0</v>
      </c>
      <c r="Q308" s="124">
        <f t="shared" si="901"/>
        <v>0</v>
      </c>
      <c r="R308" s="124">
        <f t="shared" si="901"/>
        <v>0</v>
      </c>
      <c r="S308" s="124">
        <f t="shared" si="901"/>
        <v>0</v>
      </c>
      <c r="T308" s="124">
        <f t="shared" si="901"/>
        <v>0</v>
      </c>
      <c r="U308" s="124">
        <f t="shared" si="901"/>
        <v>0</v>
      </c>
      <c r="V308" s="124">
        <f t="shared" si="901"/>
        <v>0</v>
      </c>
      <c r="W308" s="124">
        <f t="shared" si="901"/>
        <v>0</v>
      </c>
      <c r="X308" s="124">
        <f t="shared" si="901"/>
        <v>0</v>
      </c>
      <c r="Y308" s="124">
        <f t="shared" si="901"/>
        <v>0</v>
      </c>
      <c r="Z308" s="124">
        <f t="shared" si="901"/>
        <v>0</v>
      </c>
      <c r="AA308" s="124">
        <f t="shared" si="901"/>
        <v>0</v>
      </c>
      <c r="AB308" s="124">
        <f t="shared" si="901"/>
        <v>0</v>
      </c>
      <c r="AC308" s="124">
        <f t="shared" si="901"/>
        <v>0</v>
      </c>
      <c r="AD308" s="124">
        <f t="shared" si="901"/>
        <v>0</v>
      </c>
      <c r="AE308" s="124">
        <f t="shared" si="901"/>
        <v>0</v>
      </c>
      <c r="AF308" s="124">
        <f t="shared" si="901"/>
        <v>0</v>
      </c>
      <c r="AG308" s="124">
        <f t="shared" si="901"/>
        <v>0</v>
      </c>
      <c r="AH308" s="124">
        <f t="shared" si="901"/>
        <v>0</v>
      </c>
      <c r="AI308" s="124">
        <f t="shared" si="901"/>
        <v>0</v>
      </c>
      <c r="AJ308" s="124">
        <f t="shared" si="901"/>
        <v>0</v>
      </c>
      <c r="AK308" s="124">
        <f t="shared" si="901"/>
        <v>0</v>
      </c>
      <c r="AL308" s="124">
        <f t="shared" si="901"/>
        <v>0</v>
      </c>
      <c r="AM308" s="124">
        <f t="shared" si="901"/>
        <v>0</v>
      </c>
      <c r="AN308" s="124">
        <f t="shared" si="901"/>
        <v>0</v>
      </c>
      <c r="AO308" s="124">
        <f t="shared" si="901"/>
        <v>0</v>
      </c>
      <c r="AP308" s="124">
        <f t="shared" si="901"/>
        <v>0</v>
      </c>
      <c r="AQ308" s="124">
        <f t="shared" si="901"/>
        <v>0</v>
      </c>
      <c r="AR308" s="124">
        <f t="shared" si="901"/>
        <v>0</v>
      </c>
      <c r="AS308" s="124">
        <f t="shared" si="901"/>
        <v>0</v>
      </c>
      <c r="AT308" s="124">
        <f t="shared" si="901"/>
        <v>0</v>
      </c>
      <c r="AU308" s="124">
        <f t="shared" si="901"/>
        <v>0</v>
      </c>
      <c r="AV308" s="124">
        <f t="shared" si="901"/>
        <v>0</v>
      </c>
      <c r="AW308" s="124">
        <f t="shared" si="901"/>
        <v>0</v>
      </c>
      <c r="AY308" s="71"/>
      <c r="AZ308" s="71"/>
      <c r="BA308" s="71"/>
      <c r="BB308" s="71">
        <f>BA308-I308</f>
        <v>0</v>
      </c>
      <c r="BD308" s="78"/>
      <c r="BE308" s="78"/>
    </row>
    <row r="309" spans="1:347" s="70" customFormat="1" ht="11.25" customHeight="1" x14ac:dyDescent="0.2">
      <c r="A309" s="126"/>
      <c r="B309" s="87" t="s">
        <v>260</v>
      </c>
      <c r="C309" s="87"/>
      <c r="D309" s="87"/>
      <c r="E309" s="483"/>
      <c r="F309" s="87"/>
      <c r="G309" s="91"/>
      <c r="H309" s="459"/>
      <c r="I309" s="460"/>
      <c r="J309" s="460"/>
      <c r="K309" s="460"/>
      <c r="L309" s="460"/>
      <c r="M309" s="460"/>
      <c r="N309" s="460"/>
      <c r="O309" s="460"/>
      <c r="P309" s="460"/>
      <c r="Q309" s="460"/>
      <c r="R309" s="460"/>
      <c r="S309" s="460"/>
      <c r="T309" s="460"/>
      <c r="U309" s="460"/>
      <c r="V309" s="460"/>
      <c r="W309" s="460"/>
      <c r="X309" s="460"/>
      <c r="Y309" s="460"/>
      <c r="Z309" s="460"/>
      <c r="AA309" s="460"/>
      <c r="AB309" s="460"/>
      <c r="AC309" s="460"/>
      <c r="AD309" s="460"/>
      <c r="AE309" s="460"/>
      <c r="AF309" s="460"/>
      <c r="AG309" s="460"/>
      <c r="AH309" s="460"/>
      <c r="AI309" s="460"/>
      <c r="AJ309" s="460"/>
      <c r="AK309" s="460"/>
      <c r="AL309" s="460"/>
      <c r="AM309" s="460"/>
      <c r="AN309" s="460"/>
      <c r="AO309" s="460"/>
      <c r="AP309" s="460"/>
      <c r="AQ309" s="460"/>
      <c r="AR309" s="460"/>
      <c r="AS309" s="460"/>
      <c r="AT309" s="460"/>
      <c r="AU309" s="460"/>
      <c r="AV309" s="460"/>
      <c r="AW309" s="460"/>
      <c r="AY309" s="71"/>
      <c r="AZ309" s="71"/>
      <c r="BA309" s="71"/>
      <c r="BB309" s="71"/>
      <c r="BD309" s="78"/>
      <c r="BE309" s="78"/>
    </row>
    <row r="310" spans="1:347" s="70" customFormat="1" ht="11.25" customHeight="1" x14ac:dyDescent="0.2">
      <c r="A310" s="126"/>
      <c r="B310" s="461" t="s">
        <v>261</v>
      </c>
      <c r="C310" s="461"/>
      <c r="D310" s="461"/>
      <c r="E310" s="484"/>
      <c r="F310" s="461"/>
      <c r="G310" s="462"/>
      <c r="H310" s="463">
        <f t="shared" ref="H310:AW310" si="902">SUMIF(H306:H309, "&gt;0",$E306:$E309)</f>
        <v>0</v>
      </c>
      <c r="I310" s="464">
        <f t="shared" si="902"/>
        <v>0</v>
      </c>
      <c r="J310" s="464">
        <f t="shared" si="902"/>
        <v>0</v>
      </c>
      <c r="K310" s="464">
        <f t="shared" si="902"/>
        <v>0</v>
      </c>
      <c r="L310" s="464">
        <f t="shared" si="902"/>
        <v>0</v>
      </c>
      <c r="M310" s="464">
        <f t="shared" si="902"/>
        <v>0</v>
      </c>
      <c r="N310" s="464">
        <f t="shared" si="902"/>
        <v>0</v>
      </c>
      <c r="O310" s="464">
        <f t="shared" si="902"/>
        <v>0</v>
      </c>
      <c r="P310" s="464">
        <f t="shared" si="902"/>
        <v>0</v>
      </c>
      <c r="Q310" s="464">
        <f t="shared" si="902"/>
        <v>0</v>
      </c>
      <c r="R310" s="464">
        <f t="shared" si="902"/>
        <v>0</v>
      </c>
      <c r="S310" s="464">
        <f t="shared" si="902"/>
        <v>0</v>
      </c>
      <c r="T310" s="464">
        <f t="shared" si="902"/>
        <v>0</v>
      </c>
      <c r="U310" s="464">
        <f t="shared" si="902"/>
        <v>0</v>
      </c>
      <c r="V310" s="464">
        <f t="shared" si="902"/>
        <v>0</v>
      </c>
      <c r="W310" s="464">
        <f t="shared" si="902"/>
        <v>0</v>
      </c>
      <c r="X310" s="464">
        <f t="shared" si="902"/>
        <v>0</v>
      </c>
      <c r="Y310" s="464">
        <f t="shared" si="902"/>
        <v>0</v>
      </c>
      <c r="Z310" s="464">
        <f t="shared" si="902"/>
        <v>0</v>
      </c>
      <c r="AA310" s="464">
        <f t="shared" si="902"/>
        <v>0</v>
      </c>
      <c r="AB310" s="464">
        <f t="shared" si="902"/>
        <v>0</v>
      </c>
      <c r="AC310" s="464">
        <f t="shared" si="902"/>
        <v>0</v>
      </c>
      <c r="AD310" s="464">
        <f t="shared" si="902"/>
        <v>0</v>
      </c>
      <c r="AE310" s="464">
        <f t="shared" si="902"/>
        <v>0</v>
      </c>
      <c r="AF310" s="464">
        <f t="shared" si="902"/>
        <v>0</v>
      </c>
      <c r="AG310" s="464">
        <f t="shared" si="902"/>
        <v>0</v>
      </c>
      <c r="AH310" s="464">
        <f t="shared" si="902"/>
        <v>0</v>
      </c>
      <c r="AI310" s="464">
        <f t="shared" si="902"/>
        <v>0</v>
      </c>
      <c r="AJ310" s="464">
        <f t="shared" si="902"/>
        <v>0</v>
      </c>
      <c r="AK310" s="464">
        <f t="shared" si="902"/>
        <v>0</v>
      </c>
      <c r="AL310" s="464">
        <f t="shared" si="902"/>
        <v>0</v>
      </c>
      <c r="AM310" s="464">
        <f t="shared" si="902"/>
        <v>0</v>
      </c>
      <c r="AN310" s="464">
        <f t="shared" si="902"/>
        <v>0</v>
      </c>
      <c r="AO310" s="464">
        <f t="shared" si="902"/>
        <v>0</v>
      </c>
      <c r="AP310" s="464">
        <f t="shared" si="902"/>
        <v>0</v>
      </c>
      <c r="AQ310" s="464">
        <f t="shared" si="902"/>
        <v>0</v>
      </c>
      <c r="AR310" s="464">
        <f t="shared" si="902"/>
        <v>0</v>
      </c>
      <c r="AS310" s="464">
        <f t="shared" si="902"/>
        <v>0</v>
      </c>
      <c r="AT310" s="464">
        <f t="shared" si="902"/>
        <v>0</v>
      </c>
      <c r="AU310" s="464">
        <f t="shared" si="902"/>
        <v>0</v>
      </c>
      <c r="AV310" s="464">
        <f t="shared" si="902"/>
        <v>0</v>
      </c>
      <c r="AW310" s="464">
        <f t="shared" si="902"/>
        <v>0</v>
      </c>
      <c r="AY310" s="71"/>
      <c r="AZ310" s="71"/>
      <c r="BA310" s="71"/>
      <c r="BB310" s="71"/>
      <c r="BD310" s="78"/>
      <c r="BE310" s="78"/>
    </row>
    <row r="311" spans="1:347" s="70" customFormat="1" ht="11.25" customHeight="1" x14ac:dyDescent="0.2">
      <c r="A311" s="126"/>
      <c r="B311" s="87" t="s">
        <v>262</v>
      </c>
      <c r="C311" s="87"/>
      <c r="D311" s="87"/>
      <c r="E311" s="483"/>
      <c r="F311" s="87"/>
      <c r="G311" s="91"/>
      <c r="H311" s="465" t="str">
        <f t="shared" ref="H311:AW311" si="903">IF(H310=0, "N/A", H$6/H310)</f>
        <v>N/A</v>
      </c>
      <c r="I311" s="370" t="str">
        <f t="shared" si="903"/>
        <v>N/A</v>
      </c>
      <c r="J311" s="370" t="str">
        <f t="shared" si="903"/>
        <v>N/A</v>
      </c>
      <c r="K311" s="370" t="str">
        <f t="shared" si="903"/>
        <v>N/A</v>
      </c>
      <c r="L311" s="370" t="str">
        <f t="shared" si="903"/>
        <v>N/A</v>
      </c>
      <c r="M311" s="370" t="str">
        <f t="shared" si="903"/>
        <v>N/A</v>
      </c>
      <c r="N311" s="370" t="str">
        <f t="shared" si="903"/>
        <v>N/A</v>
      </c>
      <c r="O311" s="370" t="str">
        <f t="shared" si="903"/>
        <v>N/A</v>
      </c>
      <c r="P311" s="370" t="str">
        <f t="shared" si="903"/>
        <v>N/A</v>
      </c>
      <c r="Q311" s="370" t="str">
        <f t="shared" si="903"/>
        <v>N/A</v>
      </c>
      <c r="R311" s="370" t="str">
        <f t="shared" si="903"/>
        <v>N/A</v>
      </c>
      <c r="S311" s="370" t="str">
        <f t="shared" si="903"/>
        <v>N/A</v>
      </c>
      <c r="T311" s="370" t="str">
        <f t="shared" si="903"/>
        <v>N/A</v>
      </c>
      <c r="U311" s="370" t="str">
        <f t="shared" si="903"/>
        <v>N/A</v>
      </c>
      <c r="V311" s="370" t="str">
        <f t="shared" si="903"/>
        <v>N/A</v>
      </c>
      <c r="W311" s="370" t="str">
        <f t="shared" si="903"/>
        <v>N/A</v>
      </c>
      <c r="X311" s="370" t="str">
        <f t="shared" si="903"/>
        <v>N/A</v>
      </c>
      <c r="Y311" s="370" t="str">
        <f t="shared" si="903"/>
        <v>N/A</v>
      </c>
      <c r="Z311" s="370" t="str">
        <f t="shared" si="903"/>
        <v>N/A</v>
      </c>
      <c r="AA311" s="370" t="str">
        <f t="shared" si="903"/>
        <v>N/A</v>
      </c>
      <c r="AB311" s="370" t="str">
        <f t="shared" si="903"/>
        <v>N/A</v>
      </c>
      <c r="AC311" s="370" t="str">
        <f t="shared" si="903"/>
        <v>N/A</v>
      </c>
      <c r="AD311" s="370" t="str">
        <f t="shared" si="903"/>
        <v>N/A</v>
      </c>
      <c r="AE311" s="370" t="str">
        <f t="shared" si="903"/>
        <v>N/A</v>
      </c>
      <c r="AF311" s="370" t="str">
        <f t="shared" si="903"/>
        <v>N/A</v>
      </c>
      <c r="AG311" s="370" t="str">
        <f t="shared" si="903"/>
        <v>N/A</v>
      </c>
      <c r="AH311" s="370" t="str">
        <f t="shared" si="903"/>
        <v>N/A</v>
      </c>
      <c r="AI311" s="370" t="str">
        <f t="shared" si="903"/>
        <v>N/A</v>
      </c>
      <c r="AJ311" s="370" t="str">
        <f t="shared" si="903"/>
        <v>N/A</v>
      </c>
      <c r="AK311" s="370" t="str">
        <f t="shared" si="903"/>
        <v>N/A</v>
      </c>
      <c r="AL311" s="370" t="str">
        <f t="shared" si="903"/>
        <v>N/A</v>
      </c>
      <c r="AM311" s="370" t="str">
        <f t="shared" si="903"/>
        <v>N/A</v>
      </c>
      <c r="AN311" s="370" t="str">
        <f t="shared" si="903"/>
        <v>N/A</v>
      </c>
      <c r="AO311" s="370" t="str">
        <f t="shared" si="903"/>
        <v>N/A</v>
      </c>
      <c r="AP311" s="370" t="str">
        <f t="shared" si="903"/>
        <v>N/A</v>
      </c>
      <c r="AQ311" s="370" t="str">
        <f t="shared" si="903"/>
        <v>N/A</v>
      </c>
      <c r="AR311" s="370" t="str">
        <f t="shared" si="903"/>
        <v>N/A</v>
      </c>
      <c r="AS311" s="370" t="str">
        <f t="shared" si="903"/>
        <v>N/A</v>
      </c>
      <c r="AT311" s="370" t="str">
        <f t="shared" si="903"/>
        <v>N/A</v>
      </c>
      <c r="AU311" s="370" t="str">
        <f t="shared" si="903"/>
        <v>N/A</v>
      </c>
      <c r="AV311" s="370" t="str">
        <f t="shared" si="903"/>
        <v>N/A</v>
      </c>
      <c r="AW311" s="370" t="str">
        <f t="shared" si="903"/>
        <v>N/A</v>
      </c>
    </row>
    <row r="312" spans="1:347" s="70" customFormat="1" ht="11.25" customHeight="1" x14ac:dyDescent="0.2">
      <c r="A312" s="126"/>
      <c r="E312" s="485"/>
      <c r="G312" s="86"/>
      <c r="H312" s="125"/>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c r="AL312" s="71"/>
      <c r="AM312" s="71"/>
      <c r="AN312" s="71"/>
      <c r="AO312" s="71"/>
      <c r="AP312" s="71"/>
      <c r="AQ312" s="71"/>
      <c r="AR312" s="71"/>
      <c r="AS312" s="71"/>
      <c r="AT312" s="71"/>
      <c r="AU312" s="71"/>
      <c r="AV312" s="71"/>
      <c r="AW312" s="71"/>
    </row>
    <row r="313" spans="1:347" s="70" customFormat="1" ht="11.25" customHeight="1" x14ac:dyDescent="0.2">
      <c r="A313" s="126"/>
      <c r="B313" s="490" t="s">
        <v>271</v>
      </c>
      <c r="C313" s="490"/>
      <c r="D313" s="490"/>
      <c r="E313" s="491"/>
      <c r="F313" s="490"/>
      <c r="G313" s="492"/>
      <c r="H313" s="132">
        <f t="shared" ref="H313:AW313" si="904">SUM(H11:H312)-SUMIF($B$11:$B$312, "*FTEs*",H11:H312)-SUMIF($B$11:$B$312, "*/FTE*",H11:H312)</f>
        <v>5903103.8700000001</v>
      </c>
      <c r="I313" s="493">
        <f t="shared" si="904"/>
        <v>5956702.1357500004</v>
      </c>
      <c r="J313" s="493">
        <f t="shared" si="904"/>
        <v>6076505.6784650013</v>
      </c>
      <c r="K313" s="493">
        <f t="shared" si="904"/>
        <v>6198725.3770342981</v>
      </c>
      <c r="L313" s="493">
        <f t="shared" si="904"/>
        <v>6323410.1571249869</v>
      </c>
      <c r="M313" s="493">
        <f t="shared" si="904"/>
        <v>6450609.9409939842</v>
      </c>
      <c r="N313" s="493">
        <f t="shared" si="904"/>
        <v>6580375.6679621609</v>
      </c>
      <c r="O313" s="493">
        <f t="shared" si="904"/>
        <v>6712759.3153141504</v>
      </c>
      <c r="P313" s="493">
        <f t="shared" si="904"/>
        <v>6847813.9196329555</v>
      </c>
      <c r="Q313" s="493">
        <f t="shared" si="904"/>
        <v>6985593.5985785183</v>
      </c>
      <c r="R313" s="493">
        <f t="shared" si="904"/>
        <v>7126153.5731195789</v>
      </c>
      <c r="S313" s="493">
        <f t="shared" si="904"/>
        <v>7269550.1902285432</v>
      </c>
      <c r="T313" s="493">
        <f t="shared" si="904"/>
        <v>7415840.946049083</v>
      </c>
      <c r="U313" s="493">
        <f t="shared" si="904"/>
        <v>7565084.5095465165</v>
      </c>
      <c r="V313" s="493">
        <f t="shared" si="904"/>
        <v>7717340.7466511866</v>
      </c>
      <c r="W313" s="493">
        <f t="shared" si="904"/>
        <v>7872670.7449053722</v>
      </c>
      <c r="X313" s="493">
        <f t="shared" si="904"/>
        <v>8031136.8386242632</v>
      </c>
      <c r="Y313" s="493">
        <f t="shared" si="904"/>
        <v>8192802.6345821656</v>
      </c>
      <c r="Z313" s="493">
        <f t="shared" si="904"/>
        <v>8357733.0382347824</v>
      </c>
      <c r="AA313" s="493">
        <f t="shared" si="904"/>
        <v>8525994.2804892939</v>
      </c>
      <c r="AB313" s="493">
        <f t="shared" si="904"/>
        <v>8697653.9450335801</v>
      </c>
      <c r="AC313" s="493">
        <f t="shared" si="904"/>
        <v>8872780.9962367918</v>
      </c>
      <c r="AD313" s="493">
        <f t="shared" si="904"/>
        <v>9051445.8076331299</v>
      </c>
      <c r="AE313" s="493">
        <f t="shared" si="904"/>
        <v>9233720.1910015587</v>
      </c>
      <c r="AF313" s="493">
        <f t="shared" si="904"/>
        <v>9419677.4260538146</v>
      </c>
      <c r="AG313" s="493">
        <f t="shared" si="904"/>
        <v>9609392.2907440923</v>
      </c>
      <c r="AH313" s="493">
        <f t="shared" si="904"/>
        <v>9802941.0922132451</v>
      </c>
      <c r="AI313" s="493">
        <f t="shared" si="904"/>
        <v>10000401.698381418</v>
      </c>
      <c r="AJ313" s="493">
        <f t="shared" si="904"/>
        <v>10201853.570202669</v>
      </c>
      <c r="AK313" s="493">
        <f t="shared" si="904"/>
        <v>10407377.794595953</v>
      </c>
      <c r="AL313" s="493">
        <f t="shared" si="904"/>
        <v>10617057.118066771</v>
      </c>
      <c r="AM313" s="493">
        <f t="shared" si="904"/>
        <v>10830975.981034389</v>
      </c>
      <c r="AN313" s="493">
        <f t="shared" si="904"/>
        <v>11049220.552879538</v>
      </c>
      <c r="AO313" s="493">
        <f t="shared" si="904"/>
        <v>11271878.767728319</v>
      </c>
      <c r="AP313" s="493">
        <f t="shared" si="904"/>
        <v>11499040.360987823</v>
      </c>
      <c r="AQ313" s="493">
        <f t="shared" si="904"/>
        <v>11730796.906649649</v>
      </c>
      <c r="AR313" s="493">
        <f t="shared" si="904"/>
        <v>11967241.855377993</v>
      </c>
      <c r="AS313" s="493">
        <f t="shared" si="904"/>
        <v>12208470.573398758</v>
      </c>
      <c r="AT313" s="493">
        <f t="shared" si="904"/>
        <v>12454580.382207325</v>
      </c>
      <c r="AU313" s="493">
        <f t="shared" si="904"/>
        <v>12705670.599112291</v>
      </c>
      <c r="AV313" s="493">
        <f t="shared" si="904"/>
        <v>12961842.578633172</v>
      </c>
      <c r="AW313" s="493">
        <f t="shared" si="904"/>
        <v>13223199.754770637</v>
      </c>
      <c r="AX313" s="493"/>
      <c r="AY313" s="493"/>
      <c r="AZ313" s="493"/>
      <c r="BA313" s="493">
        <f>SUM(BA11:BA312)</f>
        <v>0</v>
      </c>
      <c r="BB313" s="493">
        <f>SUM(BB11:BB312)</f>
        <v>-2078807.5457500003</v>
      </c>
    </row>
    <row r="314" spans="1:347" s="70" customFormat="1" ht="11.25"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row>
    <row r="315" spans="1:347" s="70" customFormat="1" ht="11.25"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row>
    <row r="316" spans="1:347" x14ac:dyDescent="0.25">
      <c r="BC316" s="70"/>
      <c r="BD316" s="70"/>
      <c r="BE316" s="70"/>
      <c r="BF316" s="70"/>
      <c r="BG316" s="70"/>
      <c r="BH316" s="70"/>
      <c r="BI316" s="70"/>
      <c r="BJ316" s="70"/>
      <c r="BK316" s="70"/>
      <c r="BL316" s="70"/>
      <c r="BM316" s="70"/>
      <c r="BN316" s="70"/>
      <c r="BO316" s="70"/>
      <c r="BP316" s="70"/>
      <c r="BQ316" s="70"/>
      <c r="BR316" s="70"/>
      <c r="BS316" s="70"/>
      <c r="BT316" s="70"/>
      <c r="BU316" s="70"/>
      <c r="BV316" s="70"/>
      <c r="BW316" s="70"/>
      <c r="BX316" s="70"/>
      <c r="BY316" s="70"/>
      <c r="BZ316" s="70"/>
      <c r="CA316" s="70"/>
      <c r="CB316" s="70"/>
      <c r="CC316" s="70"/>
      <c r="CD316" s="70"/>
      <c r="CE316" s="70"/>
      <c r="CF316" s="70"/>
      <c r="CG316" s="70"/>
      <c r="CH316" s="70"/>
      <c r="CI316" s="70"/>
      <c r="CJ316" s="70"/>
      <c r="CK316" s="70"/>
      <c r="CL316" s="70"/>
      <c r="CM316" s="70"/>
      <c r="CN316" s="70"/>
      <c r="CO316" s="70"/>
      <c r="CP316" s="70"/>
      <c r="CQ316" s="70"/>
      <c r="CR316" s="70"/>
      <c r="CS316" s="70"/>
      <c r="CT316" s="70"/>
      <c r="CU316" s="70"/>
      <c r="CV316" s="70"/>
      <c r="CW316" s="70"/>
      <c r="CX316" s="70"/>
      <c r="CY316" s="70"/>
      <c r="CZ316" s="70"/>
      <c r="DA316" s="70"/>
      <c r="DB316" s="70"/>
      <c r="DC316" s="70"/>
      <c r="DD316" s="70"/>
      <c r="DE316" s="70"/>
      <c r="DF316" s="70"/>
      <c r="DG316" s="70"/>
      <c r="DH316" s="70"/>
      <c r="DI316" s="70"/>
      <c r="DJ316" s="70"/>
      <c r="DK316" s="70"/>
      <c r="DL316" s="70"/>
      <c r="DM316" s="70"/>
      <c r="DN316" s="70"/>
      <c r="DO316" s="70"/>
      <c r="DP316" s="70"/>
      <c r="DQ316" s="70"/>
      <c r="DR316" s="70"/>
      <c r="DS316" s="70"/>
      <c r="DT316" s="70"/>
      <c r="DU316" s="70"/>
      <c r="DV316" s="70"/>
      <c r="DW316" s="70"/>
      <c r="DX316" s="70"/>
      <c r="DY316" s="70"/>
      <c r="DZ316" s="70"/>
      <c r="EA316" s="70"/>
      <c r="EB316" s="70"/>
      <c r="EC316" s="70"/>
      <c r="ED316" s="70"/>
      <c r="EE316" s="70"/>
      <c r="EF316" s="70"/>
      <c r="EG316" s="70"/>
      <c r="EH316" s="70"/>
      <c r="EI316" s="70"/>
      <c r="EJ316" s="70"/>
      <c r="EK316" s="70"/>
      <c r="EL316" s="70"/>
      <c r="EM316" s="70"/>
      <c r="EN316" s="70"/>
      <c r="EO316" s="70"/>
      <c r="EP316" s="70"/>
      <c r="EQ316" s="70"/>
      <c r="ER316" s="70"/>
      <c r="ES316" s="70"/>
      <c r="ET316" s="70"/>
      <c r="EU316" s="70"/>
      <c r="EV316" s="70"/>
      <c r="EW316" s="70"/>
      <c r="EX316" s="70"/>
      <c r="EY316" s="70"/>
      <c r="EZ316" s="70"/>
      <c r="FA316" s="70"/>
      <c r="FB316" s="70"/>
      <c r="FC316" s="70"/>
      <c r="FD316" s="70"/>
      <c r="FE316" s="70"/>
      <c r="FF316" s="70"/>
      <c r="FG316" s="70"/>
      <c r="FH316" s="70"/>
      <c r="FI316" s="70"/>
      <c r="FJ316" s="70"/>
      <c r="FK316" s="70"/>
      <c r="FL316" s="70"/>
      <c r="FM316" s="70"/>
      <c r="FN316" s="70"/>
      <c r="FO316" s="70"/>
      <c r="FP316" s="70"/>
      <c r="FQ316" s="70"/>
      <c r="FR316" s="70"/>
      <c r="FS316" s="70"/>
      <c r="FT316" s="70"/>
      <c r="FU316" s="70"/>
      <c r="FV316" s="70"/>
      <c r="FW316" s="70"/>
      <c r="FX316" s="70"/>
      <c r="FY316" s="70"/>
      <c r="FZ316" s="70"/>
      <c r="GA316" s="70"/>
      <c r="GB316" s="70"/>
      <c r="GC316" s="70"/>
      <c r="GD316" s="70"/>
      <c r="GE316" s="70"/>
      <c r="GF316" s="70"/>
      <c r="GG316" s="70"/>
      <c r="GH316" s="70"/>
      <c r="GI316" s="70"/>
      <c r="GJ316" s="70"/>
      <c r="GK316" s="70"/>
      <c r="GL316" s="70"/>
      <c r="GM316" s="70"/>
      <c r="GN316" s="70"/>
      <c r="GO316" s="70"/>
      <c r="GP316" s="70"/>
      <c r="GQ316" s="70"/>
      <c r="GR316" s="70"/>
      <c r="GS316" s="70"/>
      <c r="GT316" s="70"/>
      <c r="GU316" s="70"/>
      <c r="GV316" s="70"/>
      <c r="GW316" s="70"/>
      <c r="GX316" s="70"/>
      <c r="GY316" s="70"/>
      <c r="GZ316" s="70"/>
      <c r="HA316" s="70"/>
      <c r="HB316" s="70"/>
      <c r="HC316" s="70"/>
      <c r="HD316" s="70"/>
      <c r="HE316" s="70"/>
      <c r="HF316" s="70"/>
      <c r="HG316" s="70"/>
      <c r="HH316" s="70"/>
      <c r="HI316" s="70"/>
      <c r="HJ316" s="70"/>
      <c r="HK316" s="70"/>
      <c r="HL316" s="70"/>
      <c r="HM316" s="70"/>
      <c r="HN316" s="70"/>
      <c r="HO316" s="70"/>
      <c r="HP316" s="70"/>
      <c r="HQ316" s="70"/>
      <c r="HR316" s="70"/>
      <c r="HS316" s="70"/>
      <c r="HT316" s="70"/>
      <c r="HU316" s="70"/>
      <c r="HV316" s="70"/>
      <c r="HW316" s="70"/>
      <c r="HX316" s="70"/>
      <c r="HY316" s="70"/>
      <c r="HZ316" s="70"/>
      <c r="IA316" s="70"/>
      <c r="IB316" s="70"/>
      <c r="IC316" s="70"/>
      <c r="ID316" s="70"/>
      <c r="IE316" s="70"/>
      <c r="IF316" s="70"/>
      <c r="IG316" s="70"/>
      <c r="IH316" s="70"/>
      <c r="II316" s="70"/>
      <c r="IJ316" s="70"/>
      <c r="IK316" s="70"/>
      <c r="IL316" s="70"/>
      <c r="IM316" s="70"/>
      <c r="IN316" s="70"/>
      <c r="IO316" s="70"/>
      <c r="IP316" s="70"/>
      <c r="IQ316" s="70"/>
      <c r="IR316" s="70"/>
      <c r="IS316" s="70"/>
      <c r="IT316" s="70"/>
      <c r="IU316" s="70"/>
      <c r="IV316" s="70"/>
      <c r="IW316" s="70"/>
      <c r="IX316" s="70"/>
      <c r="IY316" s="70"/>
      <c r="IZ316" s="70"/>
      <c r="JA316" s="70"/>
      <c r="JB316" s="70"/>
      <c r="JC316" s="70"/>
      <c r="JD316" s="70"/>
      <c r="JE316" s="70"/>
      <c r="JF316" s="70"/>
      <c r="JG316" s="70"/>
      <c r="JH316" s="70"/>
      <c r="JI316" s="70"/>
      <c r="JJ316" s="70"/>
      <c r="JK316" s="70"/>
      <c r="JL316" s="70"/>
      <c r="JM316" s="70"/>
      <c r="JN316" s="70"/>
      <c r="JO316" s="70"/>
      <c r="JP316" s="70"/>
      <c r="JQ316" s="70"/>
      <c r="JR316" s="70"/>
      <c r="JS316" s="70"/>
      <c r="JT316" s="70"/>
      <c r="JU316" s="70"/>
      <c r="JV316" s="70"/>
      <c r="JW316" s="70"/>
      <c r="JX316" s="70"/>
      <c r="JY316" s="70"/>
      <c r="JZ316" s="70"/>
      <c r="KA316" s="70"/>
      <c r="KB316" s="70"/>
      <c r="KC316" s="70"/>
      <c r="KD316" s="70"/>
      <c r="KE316" s="70"/>
      <c r="KF316" s="70"/>
      <c r="KG316" s="70"/>
      <c r="KH316" s="70"/>
      <c r="KI316" s="70"/>
      <c r="KJ316" s="70"/>
      <c r="KK316" s="70"/>
      <c r="KL316" s="70"/>
      <c r="KM316" s="70"/>
      <c r="KN316" s="70"/>
      <c r="KO316" s="70"/>
      <c r="KP316" s="70"/>
      <c r="KQ316" s="70"/>
      <c r="KR316" s="70"/>
      <c r="KS316" s="70"/>
      <c r="KT316" s="70"/>
      <c r="KU316" s="70"/>
      <c r="KV316" s="70"/>
      <c r="KW316" s="70"/>
      <c r="KX316" s="70"/>
      <c r="KY316" s="70"/>
      <c r="KZ316" s="70"/>
      <c r="LA316" s="70"/>
      <c r="LB316" s="70"/>
      <c r="LC316" s="70"/>
      <c r="LD316" s="70"/>
      <c r="LE316" s="70"/>
      <c r="LF316" s="70"/>
      <c r="LG316" s="70"/>
      <c r="LH316" s="70"/>
      <c r="LI316" s="70"/>
      <c r="LJ316" s="70"/>
      <c r="LK316" s="70"/>
      <c r="LL316" s="70"/>
      <c r="LM316" s="70"/>
      <c r="LN316" s="70"/>
      <c r="LO316" s="70"/>
      <c r="LP316" s="70"/>
      <c r="LQ316" s="70"/>
      <c r="LR316" s="70"/>
      <c r="LS316" s="70"/>
      <c r="LT316" s="70"/>
      <c r="LU316" s="70"/>
      <c r="LV316" s="70"/>
      <c r="LW316" s="70"/>
      <c r="LX316" s="70"/>
      <c r="LY316" s="70"/>
      <c r="LZ316" s="70"/>
      <c r="MA316" s="70"/>
      <c r="MB316" s="70"/>
      <c r="MC316" s="70"/>
      <c r="MD316" s="70"/>
      <c r="ME316" s="70"/>
      <c r="MF316" s="70"/>
      <c r="MG316" s="70"/>
      <c r="MH316" s="70"/>
      <c r="MI316" s="70"/>
    </row>
    <row r="317" spans="1:347" x14ac:dyDescent="0.25">
      <c r="BC317" s="70"/>
      <c r="BD317" s="70"/>
      <c r="BE317" s="70"/>
      <c r="BF317" s="70"/>
      <c r="BG317" s="70"/>
      <c r="BH317" s="70"/>
      <c r="BI317" s="70"/>
      <c r="BJ317" s="70"/>
      <c r="BK317" s="70"/>
      <c r="BL317" s="70"/>
      <c r="BM317" s="70"/>
      <c r="BN317" s="70"/>
      <c r="BO317" s="70"/>
      <c r="BP317" s="70"/>
      <c r="BQ317" s="70"/>
      <c r="BR317" s="70"/>
      <c r="BS317" s="70"/>
      <c r="BT317" s="70"/>
      <c r="BU317" s="70"/>
      <c r="BV317" s="70"/>
      <c r="BW317" s="70"/>
      <c r="BX317" s="70"/>
      <c r="BY317" s="70"/>
      <c r="BZ317" s="70"/>
      <c r="CA317" s="70"/>
      <c r="CB317" s="70"/>
      <c r="CC317" s="70"/>
      <c r="CD317" s="70"/>
      <c r="CE317" s="70"/>
      <c r="CF317" s="70"/>
      <c r="CG317" s="70"/>
      <c r="CH317" s="70"/>
      <c r="CI317" s="70"/>
      <c r="CJ317" s="70"/>
      <c r="CK317" s="70"/>
      <c r="CL317" s="70"/>
      <c r="CM317" s="70"/>
      <c r="CN317" s="70"/>
      <c r="CO317" s="70"/>
      <c r="CP317" s="70"/>
      <c r="CQ317" s="70"/>
      <c r="CR317" s="70"/>
      <c r="CS317" s="70"/>
      <c r="CT317" s="70"/>
      <c r="CU317" s="70"/>
      <c r="CV317" s="70"/>
      <c r="CW317" s="70"/>
      <c r="CX317" s="70"/>
      <c r="CY317" s="70"/>
      <c r="CZ317" s="70"/>
      <c r="DA317" s="70"/>
      <c r="DB317" s="70"/>
      <c r="DC317" s="70"/>
      <c r="DD317" s="70"/>
      <c r="DE317" s="70"/>
      <c r="DF317" s="70"/>
      <c r="DG317" s="70"/>
      <c r="DH317" s="70"/>
      <c r="DI317" s="70"/>
      <c r="DJ317" s="70"/>
      <c r="DK317" s="70"/>
      <c r="DL317" s="70"/>
      <c r="DM317" s="70"/>
      <c r="DN317" s="70"/>
      <c r="DO317" s="70"/>
      <c r="DP317" s="70"/>
      <c r="DQ317" s="70"/>
      <c r="DR317" s="70"/>
      <c r="DS317" s="70"/>
      <c r="DT317" s="70"/>
      <c r="DU317" s="70"/>
      <c r="DV317" s="70"/>
      <c r="DW317" s="70"/>
      <c r="DX317" s="70"/>
      <c r="DY317" s="70"/>
      <c r="DZ317" s="70"/>
      <c r="EA317" s="70"/>
      <c r="EB317" s="70"/>
      <c r="EC317" s="70"/>
      <c r="ED317" s="70"/>
      <c r="EE317" s="70"/>
      <c r="EF317" s="70"/>
      <c r="EG317" s="70"/>
      <c r="EH317" s="70"/>
      <c r="EI317" s="70"/>
      <c r="EJ317" s="70"/>
      <c r="EK317" s="70"/>
      <c r="EL317" s="70"/>
      <c r="EM317" s="70"/>
      <c r="EN317" s="70"/>
      <c r="EO317" s="70"/>
      <c r="EP317" s="70"/>
      <c r="EQ317" s="70"/>
      <c r="ER317" s="70"/>
      <c r="ES317" s="70"/>
      <c r="ET317" s="70"/>
      <c r="EU317" s="70"/>
      <c r="EV317" s="70"/>
      <c r="EW317" s="70"/>
      <c r="EX317" s="70"/>
      <c r="EY317" s="70"/>
      <c r="EZ317" s="70"/>
      <c r="FA317" s="70"/>
      <c r="FB317" s="70"/>
      <c r="FC317" s="70"/>
      <c r="FD317" s="70"/>
      <c r="FE317" s="70"/>
      <c r="FF317" s="70"/>
      <c r="FG317" s="70"/>
      <c r="FH317" s="70"/>
      <c r="FI317" s="70"/>
      <c r="FJ317" s="70"/>
      <c r="FK317" s="70"/>
      <c r="FL317" s="70"/>
      <c r="FM317" s="70"/>
      <c r="FN317" s="70"/>
      <c r="FO317" s="70"/>
      <c r="FP317" s="70"/>
      <c r="FQ317" s="70"/>
      <c r="FR317" s="70"/>
      <c r="FS317" s="70"/>
      <c r="FT317" s="70"/>
      <c r="FU317" s="70"/>
      <c r="FV317" s="70"/>
      <c r="FW317" s="70"/>
      <c r="FX317" s="70"/>
      <c r="FY317" s="70"/>
      <c r="FZ317" s="70"/>
      <c r="GA317" s="70"/>
      <c r="GB317" s="70"/>
      <c r="GC317" s="70"/>
      <c r="GD317" s="70"/>
      <c r="GE317" s="70"/>
      <c r="GF317" s="70"/>
      <c r="GG317" s="70"/>
      <c r="GH317" s="70"/>
      <c r="GI317" s="70"/>
      <c r="GJ317" s="70"/>
      <c r="GK317" s="70"/>
      <c r="GL317" s="70"/>
      <c r="GM317" s="70"/>
      <c r="GN317" s="70"/>
      <c r="GO317" s="70"/>
      <c r="GP317" s="70"/>
      <c r="GQ317" s="70"/>
      <c r="GR317" s="70"/>
      <c r="GS317" s="70"/>
      <c r="GT317" s="70"/>
      <c r="GU317" s="70"/>
      <c r="GV317" s="70"/>
      <c r="GW317" s="70"/>
      <c r="GX317" s="70"/>
      <c r="GY317" s="70"/>
      <c r="GZ317" s="70"/>
      <c r="HA317" s="70"/>
      <c r="HB317" s="70"/>
      <c r="HC317" s="70"/>
      <c r="HD317" s="70"/>
      <c r="HE317" s="70"/>
      <c r="HF317" s="70"/>
      <c r="HG317" s="70"/>
      <c r="HH317" s="70"/>
      <c r="HI317" s="70"/>
      <c r="HJ317" s="70"/>
      <c r="HK317" s="70"/>
      <c r="HL317" s="70"/>
      <c r="HM317" s="70"/>
      <c r="HN317" s="70"/>
      <c r="HO317" s="70"/>
      <c r="HP317" s="70"/>
      <c r="HQ317" s="70"/>
      <c r="HR317" s="70"/>
      <c r="HS317" s="70"/>
      <c r="HT317" s="70"/>
      <c r="HU317" s="70"/>
      <c r="HV317" s="70"/>
      <c r="HW317" s="70"/>
      <c r="HX317" s="70"/>
      <c r="HY317" s="70"/>
      <c r="HZ317" s="70"/>
      <c r="IA317" s="70"/>
      <c r="IB317" s="70"/>
      <c r="IC317" s="70"/>
      <c r="ID317" s="70"/>
      <c r="IE317" s="70"/>
      <c r="IF317" s="70"/>
      <c r="IG317" s="70"/>
      <c r="IH317" s="70"/>
      <c r="II317" s="70"/>
      <c r="IJ317" s="70"/>
      <c r="IK317" s="70"/>
      <c r="IL317" s="70"/>
      <c r="IM317" s="70"/>
      <c r="IN317" s="70"/>
      <c r="IO317" s="70"/>
      <c r="IP317" s="70"/>
      <c r="IQ317" s="70"/>
      <c r="IR317" s="70"/>
      <c r="IS317" s="70"/>
      <c r="IT317" s="70"/>
      <c r="IU317" s="70"/>
      <c r="IV317" s="70"/>
      <c r="IW317" s="70"/>
      <c r="IX317" s="70"/>
      <c r="IY317" s="70"/>
      <c r="IZ317" s="70"/>
      <c r="JA317" s="70"/>
      <c r="JB317" s="70"/>
      <c r="JC317" s="70"/>
      <c r="JD317" s="70"/>
      <c r="JE317" s="70"/>
      <c r="JF317" s="70"/>
      <c r="JG317" s="70"/>
      <c r="JH317" s="70"/>
      <c r="JI317" s="70"/>
      <c r="JJ317" s="70"/>
      <c r="JK317" s="70"/>
      <c r="JL317" s="70"/>
      <c r="JM317" s="70"/>
      <c r="JN317" s="70"/>
      <c r="JO317" s="70"/>
      <c r="JP317" s="70"/>
      <c r="JQ317" s="70"/>
      <c r="JR317" s="70"/>
      <c r="JS317" s="70"/>
      <c r="JT317" s="70"/>
      <c r="JU317" s="70"/>
      <c r="JV317" s="70"/>
      <c r="JW317" s="70"/>
      <c r="JX317" s="70"/>
      <c r="JY317" s="70"/>
      <c r="JZ317" s="70"/>
      <c r="KA317" s="70"/>
      <c r="KB317" s="70"/>
      <c r="KC317" s="70"/>
      <c r="KD317" s="70"/>
      <c r="KE317" s="70"/>
      <c r="KF317" s="70"/>
      <c r="KG317" s="70"/>
      <c r="KH317" s="70"/>
      <c r="KI317" s="70"/>
      <c r="KJ317" s="70"/>
      <c r="KK317" s="70"/>
      <c r="KL317" s="70"/>
      <c r="KM317" s="70"/>
      <c r="KN317" s="70"/>
      <c r="KO317" s="70"/>
      <c r="KP317" s="70"/>
      <c r="KQ317" s="70"/>
      <c r="KR317" s="70"/>
      <c r="KS317" s="70"/>
      <c r="KT317" s="70"/>
      <c r="KU317" s="70"/>
      <c r="KV317" s="70"/>
      <c r="KW317" s="70"/>
      <c r="KX317" s="70"/>
      <c r="KY317" s="70"/>
      <c r="KZ317" s="70"/>
      <c r="LA317" s="70"/>
      <c r="LB317" s="70"/>
      <c r="LC317" s="70"/>
      <c r="LD317" s="70"/>
      <c r="LE317" s="70"/>
      <c r="LF317" s="70"/>
      <c r="LG317" s="70"/>
      <c r="LH317" s="70"/>
      <c r="LI317" s="70"/>
      <c r="LJ317" s="70"/>
      <c r="LK317" s="70"/>
      <c r="LL317" s="70"/>
      <c r="LM317" s="70"/>
      <c r="LN317" s="70"/>
      <c r="LO317" s="70"/>
      <c r="LP317" s="70"/>
      <c r="LQ317" s="70"/>
      <c r="LR317" s="70"/>
      <c r="LS317" s="70"/>
      <c r="LT317" s="70"/>
      <c r="LU317" s="70"/>
      <c r="LV317" s="70"/>
      <c r="LW317" s="70"/>
      <c r="LX317" s="70"/>
      <c r="LY317" s="70"/>
      <c r="LZ317" s="70"/>
      <c r="MA317" s="70"/>
      <c r="MB317" s="70"/>
      <c r="MC317" s="70"/>
      <c r="MD317" s="70"/>
      <c r="ME317" s="70"/>
      <c r="MF317" s="70"/>
      <c r="MG317" s="70"/>
      <c r="MH317" s="70"/>
      <c r="MI317" s="70"/>
    </row>
    <row r="318" spans="1:347" s="70" customFormat="1" ht="11.25"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D318" s="78"/>
      <c r="BE318" s="78"/>
    </row>
    <row r="319" spans="1:347" s="70" customFormat="1" ht="11.25"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D319" s="78"/>
      <c r="BE319" s="78"/>
    </row>
    <row r="320" spans="1:347" s="70" customFormat="1" ht="11.25"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D320" s="78"/>
      <c r="BE320" s="78"/>
    </row>
    <row r="321" spans="1:347" s="70" customFormat="1" ht="11.25"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row>
    <row r="322" spans="1:347" s="70" customFormat="1" ht="11.25"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row>
    <row r="323" spans="1:347" s="70" customFormat="1" ht="11.25"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row>
    <row r="324" spans="1:347" s="70" customFormat="1" ht="11.25"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row>
    <row r="325" spans="1:347" s="70" customFormat="1" ht="11.25"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row>
    <row r="327" spans="1:347" x14ac:dyDescent="0.25">
      <c r="BC327" s="70"/>
      <c r="BD327" s="70"/>
      <c r="BE327" s="70"/>
      <c r="BF327" s="70"/>
      <c r="BG327" s="70"/>
      <c r="BH327" s="70"/>
      <c r="BI327" s="70"/>
      <c r="BJ327" s="70"/>
      <c r="BK327" s="70"/>
      <c r="BL327" s="70"/>
      <c r="BM327" s="70"/>
      <c r="BN327" s="70"/>
      <c r="BO327" s="70"/>
      <c r="BP327" s="70"/>
      <c r="BQ327" s="70"/>
      <c r="BR327" s="70"/>
      <c r="BS327" s="70"/>
      <c r="BT327" s="70"/>
      <c r="BU327" s="70"/>
      <c r="BV327" s="70"/>
      <c r="BW327" s="70"/>
      <c r="BX327" s="70"/>
      <c r="BY327" s="70"/>
      <c r="BZ327" s="70"/>
      <c r="CA327" s="70"/>
      <c r="CB327" s="70"/>
      <c r="CC327" s="70"/>
      <c r="CD327" s="70"/>
      <c r="CE327" s="70"/>
      <c r="CF327" s="70"/>
      <c r="CG327" s="70"/>
      <c r="CH327" s="70"/>
      <c r="CI327" s="70"/>
      <c r="CJ327" s="70"/>
      <c r="CK327" s="70"/>
      <c r="CL327" s="70"/>
      <c r="CM327" s="70"/>
      <c r="CN327" s="70"/>
      <c r="CO327" s="70"/>
      <c r="CP327" s="70"/>
      <c r="CQ327" s="70"/>
      <c r="CR327" s="70"/>
      <c r="CS327" s="70"/>
      <c r="CT327" s="70"/>
      <c r="CU327" s="70"/>
      <c r="CV327" s="70"/>
      <c r="CW327" s="70"/>
      <c r="CX327" s="70"/>
      <c r="CY327" s="70"/>
      <c r="CZ327" s="70"/>
      <c r="DA327" s="70"/>
      <c r="DB327" s="70"/>
      <c r="DC327" s="70"/>
      <c r="DD327" s="70"/>
      <c r="DE327" s="70"/>
      <c r="DF327" s="70"/>
      <c r="DG327" s="70"/>
      <c r="DH327" s="70"/>
      <c r="DI327" s="70"/>
      <c r="DJ327" s="70"/>
      <c r="DK327" s="70"/>
      <c r="DL327" s="70"/>
      <c r="DM327" s="70"/>
      <c r="DN327" s="70"/>
      <c r="DO327" s="70"/>
      <c r="DP327" s="70"/>
      <c r="DQ327" s="70"/>
      <c r="DR327" s="70"/>
      <c r="DS327" s="70"/>
      <c r="DT327" s="70"/>
      <c r="DU327" s="70"/>
      <c r="DV327" s="70"/>
      <c r="DW327" s="70"/>
      <c r="DX327" s="70"/>
      <c r="DY327" s="70"/>
      <c r="DZ327" s="70"/>
      <c r="EA327" s="70"/>
      <c r="EB327" s="70"/>
      <c r="EC327" s="70"/>
      <c r="ED327" s="70"/>
      <c r="EE327" s="70"/>
      <c r="EF327" s="70"/>
      <c r="EG327" s="70"/>
      <c r="EH327" s="70"/>
      <c r="EI327" s="70"/>
      <c r="EJ327" s="70"/>
      <c r="EK327" s="70"/>
      <c r="EL327" s="70"/>
      <c r="EM327" s="70"/>
      <c r="EN327" s="70"/>
      <c r="EO327" s="70"/>
      <c r="EP327" s="70"/>
      <c r="EQ327" s="70"/>
      <c r="ER327" s="70"/>
      <c r="ES327" s="70"/>
      <c r="ET327" s="70"/>
      <c r="EU327" s="70"/>
      <c r="EV327" s="70"/>
      <c r="EW327" s="70"/>
      <c r="EX327" s="70"/>
      <c r="EY327" s="70"/>
      <c r="EZ327" s="70"/>
      <c r="FA327" s="70"/>
      <c r="FB327" s="70"/>
      <c r="FC327" s="70"/>
      <c r="FD327" s="70"/>
      <c r="FE327" s="70"/>
      <c r="FF327" s="70"/>
      <c r="FG327" s="70"/>
      <c r="FH327" s="70"/>
      <c r="FI327" s="70"/>
      <c r="FJ327" s="70"/>
      <c r="FK327" s="70"/>
      <c r="FL327" s="70"/>
      <c r="FM327" s="70"/>
      <c r="FN327" s="70"/>
      <c r="FO327" s="70"/>
      <c r="FP327" s="70"/>
      <c r="FQ327" s="70"/>
      <c r="FR327" s="70"/>
      <c r="FS327" s="70"/>
      <c r="FT327" s="70"/>
      <c r="FU327" s="70"/>
      <c r="FV327" s="70"/>
      <c r="FW327" s="70"/>
      <c r="FX327" s="70"/>
      <c r="FY327" s="70"/>
      <c r="FZ327" s="70"/>
      <c r="GA327" s="70"/>
      <c r="GB327" s="70"/>
      <c r="GC327" s="70"/>
      <c r="GD327" s="70"/>
      <c r="GE327" s="70"/>
      <c r="GF327" s="70"/>
      <c r="GG327" s="70"/>
      <c r="GH327" s="70"/>
      <c r="GI327" s="70"/>
      <c r="GJ327" s="70"/>
      <c r="GK327" s="70"/>
      <c r="GL327" s="70"/>
      <c r="GM327" s="70"/>
      <c r="GN327" s="70"/>
      <c r="GO327" s="70"/>
      <c r="GP327" s="70"/>
      <c r="GQ327" s="70"/>
      <c r="GR327" s="70"/>
      <c r="GS327" s="70"/>
      <c r="GT327" s="70"/>
      <c r="GU327" s="70"/>
      <c r="GV327" s="70"/>
      <c r="GW327" s="70"/>
      <c r="GX327" s="70"/>
      <c r="GY327" s="70"/>
      <c r="GZ327" s="70"/>
      <c r="HA327" s="70"/>
      <c r="HB327" s="70"/>
      <c r="HC327" s="70"/>
      <c r="HD327" s="70"/>
      <c r="HE327" s="70"/>
      <c r="HF327" s="70"/>
      <c r="HG327" s="70"/>
      <c r="HH327" s="70"/>
      <c r="HI327" s="70"/>
      <c r="HJ327" s="70"/>
      <c r="HK327" s="70"/>
      <c r="HL327" s="70"/>
      <c r="HM327" s="70"/>
      <c r="HN327" s="70"/>
      <c r="HO327" s="70"/>
      <c r="HP327" s="70"/>
      <c r="HQ327" s="70"/>
      <c r="HR327" s="70"/>
      <c r="HS327" s="70"/>
      <c r="HT327" s="70"/>
      <c r="HU327" s="70"/>
      <c r="HV327" s="70"/>
      <c r="HW327" s="70"/>
      <c r="HX327" s="70"/>
      <c r="HY327" s="70"/>
      <c r="HZ327" s="70"/>
      <c r="IA327" s="70"/>
      <c r="IB327" s="70"/>
      <c r="IC327" s="70"/>
      <c r="ID327" s="70"/>
      <c r="IE327" s="70"/>
      <c r="IF327" s="70"/>
      <c r="IG327" s="70"/>
      <c r="IH327" s="70"/>
      <c r="II327" s="70"/>
      <c r="IJ327" s="70"/>
      <c r="IK327" s="70"/>
      <c r="IL327" s="70"/>
      <c r="IM327" s="70"/>
      <c r="IN327" s="70"/>
      <c r="IO327" s="70"/>
      <c r="IP327" s="70"/>
      <c r="IQ327" s="70"/>
      <c r="IR327" s="70"/>
      <c r="IS327" s="70"/>
      <c r="IT327" s="70"/>
      <c r="IU327" s="70"/>
      <c r="IV327" s="70"/>
      <c r="IW327" s="70"/>
      <c r="IX327" s="70"/>
      <c r="IY327" s="70"/>
      <c r="IZ327" s="70"/>
      <c r="JA327" s="70"/>
      <c r="JB327" s="70"/>
      <c r="JC327" s="70"/>
      <c r="JD327" s="70"/>
      <c r="JE327" s="70"/>
      <c r="JF327" s="70"/>
      <c r="JG327" s="70"/>
      <c r="JH327" s="70"/>
      <c r="JI327" s="70"/>
      <c r="JJ327" s="70"/>
      <c r="JK327" s="70"/>
      <c r="JL327" s="70"/>
      <c r="JM327" s="70"/>
      <c r="JN327" s="70"/>
      <c r="JO327" s="70"/>
      <c r="JP327" s="70"/>
      <c r="JQ327" s="70"/>
      <c r="JR327" s="70"/>
      <c r="JS327" s="70"/>
      <c r="JT327" s="70"/>
      <c r="JU327" s="70"/>
      <c r="JV327" s="70"/>
      <c r="JW327" s="70"/>
      <c r="JX327" s="70"/>
      <c r="JY327" s="70"/>
      <c r="JZ327" s="70"/>
      <c r="KA327" s="70"/>
      <c r="KB327" s="70"/>
      <c r="KC327" s="70"/>
      <c r="KD327" s="70"/>
      <c r="KE327" s="70"/>
      <c r="KF327" s="70"/>
      <c r="KG327" s="70"/>
      <c r="KH327" s="70"/>
      <c r="KI327" s="70"/>
      <c r="KJ327" s="70"/>
      <c r="KK327" s="70"/>
      <c r="KL327" s="70"/>
      <c r="KM327" s="70"/>
      <c r="KN327" s="70"/>
      <c r="KO327" s="70"/>
      <c r="KP327" s="70"/>
      <c r="KQ327" s="70"/>
      <c r="KR327" s="70"/>
      <c r="KS327" s="70"/>
      <c r="KT327" s="70"/>
      <c r="KU327" s="70"/>
      <c r="KV327" s="70"/>
      <c r="KW327" s="70"/>
      <c r="KX327" s="70"/>
      <c r="KY327" s="70"/>
      <c r="KZ327" s="70"/>
      <c r="LA327" s="70"/>
      <c r="LB327" s="70"/>
      <c r="LC327" s="70"/>
      <c r="LD327" s="70"/>
      <c r="LE327" s="70"/>
      <c r="LF327" s="70"/>
      <c r="LG327" s="70"/>
      <c r="LH327" s="70"/>
      <c r="LI327" s="70"/>
      <c r="LJ327" s="70"/>
      <c r="LK327" s="70"/>
      <c r="LL327" s="70"/>
      <c r="LM327" s="70"/>
      <c r="LN327" s="70"/>
      <c r="LO327" s="70"/>
      <c r="LP327" s="70"/>
      <c r="LQ327" s="70"/>
      <c r="LR327" s="70"/>
      <c r="LS327" s="70"/>
      <c r="LT327" s="70"/>
      <c r="LU327" s="70"/>
      <c r="LV327" s="70"/>
      <c r="LW327" s="70"/>
      <c r="LX327" s="70"/>
      <c r="LY327" s="70"/>
      <c r="LZ327" s="70"/>
      <c r="MA327" s="70"/>
      <c r="MB327" s="70"/>
      <c r="MC327" s="70"/>
      <c r="MD327" s="70"/>
      <c r="ME327" s="70"/>
      <c r="MF327" s="70"/>
      <c r="MG327" s="70"/>
      <c r="MH327" s="70"/>
      <c r="MI327" s="70"/>
    </row>
    <row r="328" spans="1:347" s="70" customFormat="1" ht="11.25"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D328" s="78"/>
      <c r="BE328" s="78"/>
    </row>
    <row r="329" spans="1:347" s="70" customFormat="1" ht="11.25"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D329" s="78"/>
      <c r="BE329" s="78"/>
    </row>
    <row r="330" spans="1:347" s="70" customFormat="1" ht="11.25"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D330" s="78"/>
      <c r="BE330" s="78"/>
    </row>
    <row r="331" spans="1:347" s="70" customFormat="1" ht="11.25"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D331" s="78"/>
      <c r="BE331" s="78"/>
    </row>
    <row r="332" spans="1:347" s="70" customFormat="1" ht="11.25"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row>
    <row r="333" spans="1:347" s="70" customFormat="1" ht="11.25"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row>
    <row r="334" spans="1:347" s="70" customFormat="1" ht="11.25"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row>
    <row r="336" spans="1:347" x14ac:dyDescent="0.25">
      <c r="BC336" s="70"/>
      <c r="BD336" s="70"/>
      <c r="BE336" s="70"/>
      <c r="BF336" s="70"/>
      <c r="BG336" s="70"/>
      <c r="BH336" s="70"/>
      <c r="BI336" s="70"/>
      <c r="BJ336" s="70"/>
      <c r="BK336" s="70"/>
      <c r="BL336" s="70"/>
      <c r="BM336" s="70"/>
      <c r="BN336" s="70"/>
      <c r="BO336" s="70"/>
      <c r="BP336" s="70"/>
      <c r="BQ336" s="70"/>
      <c r="BR336" s="70"/>
      <c r="BS336" s="70"/>
      <c r="BT336" s="70"/>
      <c r="BU336" s="70"/>
      <c r="BV336" s="70"/>
      <c r="BW336" s="70"/>
      <c r="BX336" s="70"/>
      <c r="BY336" s="70"/>
      <c r="BZ336" s="70"/>
      <c r="CA336" s="70"/>
      <c r="CB336" s="70"/>
      <c r="CC336" s="70"/>
      <c r="CD336" s="70"/>
      <c r="CE336" s="70"/>
      <c r="CF336" s="70"/>
      <c r="CG336" s="70"/>
      <c r="CH336" s="70"/>
      <c r="CI336" s="70"/>
      <c r="CJ336" s="70"/>
      <c r="CK336" s="70"/>
      <c r="CL336" s="70"/>
      <c r="CM336" s="70"/>
      <c r="CN336" s="70"/>
      <c r="CO336" s="70"/>
      <c r="CP336" s="70"/>
      <c r="CQ336" s="70"/>
      <c r="CR336" s="70"/>
      <c r="CS336" s="70"/>
      <c r="CT336" s="70"/>
      <c r="CU336" s="70"/>
      <c r="CV336" s="70"/>
      <c r="CW336" s="70"/>
      <c r="CX336" s="70"/>
      <c r="CY336" s="70"/>
      <c r="CZ336" s="70"/>
      <c r="DA336" s="70"/>
      <c r="DB336" s="70"/>
      <c r="DC336" s="70"/>
      <c r="DD336" s="70"/>
      <c r="DE336" s="70"/>
      <c r="DF336" s="70"/>
      <c r="DG336" s="70"/>
      <c r="DH336" s="70"/>
      <c r="DI336" s="70"/>
      <c r="DJ336" s="70"/>
      <c r="DK336" s="70"/>
      <c r="DL336" s="70"/>
      <c r="DM336" s="70"/>
      <c r="DN336" s="70"/>
      <c r="DO336" s="70"/>
      <c r="DP336" s="70"/>
      <c r="DQ336" s="70"/>
      <c r="DR336" s="70"/>
      <c r="DS336" s="70"/>
      <c r="DT336" s="70"/>
      <c r="DU336" s="70"/>
      <c r="DV336" s="70"/>
      <c r="DW336" s="70"/>
      <c r="DX336" s="70"/>
      <c r="DY336" s="70"/>
      <c r="DZ336" s="70"/>
      <c r="EA336" s="70"/>
      <c r="EB336" s="70"/>
      <c r="EC336" s="70"/>
      <c r="ED336" s="70"/>
      <c r="EE336" s="70"/>
      <c r="EF336" s="70"/>
      <c r="EG336" s="70"/>
      <c r="EH336" s="70"/>
      <c r="EI336" s="70"/>
      <c r="EJ336" s="70"/>
      <c r="EK336" s="70"/>
      <c r="EL336" s="70"/>
      <c r="EM336" s="70"/>
      <c r="EN336" s="70"/>
      <c r="EO336" s="70"/>
      <c r="EP336" s="70"/>
      <c r="EQ336" s="70"/>
      <c r="ER336" s="70"/>
      <c r="ES336" s="70"/>
      <c r="ET336" s="70"/>
      <c r="EU336" s="70"/>
      <c r="EV336" s="70"/>
      <c r="EW336" s="70"/>
      <c r="EX336" s="70"/>
      <c r="EY336" s="70"/>
      <c r="EZ336" s="70"/>
      <c r="FA336" s="70"/>
      <c r="FB336" s="70"/>
      <c r="FC336" s="70"/>
      <c r="FD336" s="70"/>
      <c r="FE336" s="70"/>
      <c r="FF336" s="70"/>
      <c r="FG336" s="70"/>
      <c r="FH336" s="70"/>
      <c r="FI336" s="70"/>
      <c r="FJ336" s="70"/>
      <c r="FK336" s="70"/>
      <c r="FL336" s="70"/>
      <c r="FM336" s="70"/>
      <c r="FN336" s="70"/>
      <c r="FO336" s="70"/>
      <c r="FP336" s="70"/>
      <c r="FQ336" s="70"/>
      <c r="FR336" s="70"/>
      <c r="FS336" s="70"/>
      <c r="FT336" s="70"/>
      <c r="FU336" s="70"/>
      <c r="FV336" s="70"/>
      <c r="FW336" s="70"/>
      <c r="FX336" s="70"/>
      <c r="FY336" s="70"/>
      <c r="FZ336" s="70"/>
      <c r="GA336" s="70"/>
      <c r="GB336" s="70"/>
      <c r="GC336" s="70"/>
      <c r="GD336" s="70"/>
      <c r="GE336" s="70"/>
      <c r="GF336" s="70"/>
      <c r="GG336" s="70"/>
      <c r="GH336" s="70"/>
      <c r="GI336" s="70"/>
      <c r="GJ336" s="70"/>
      <c r="GK336" s="70"/>
      <c r="GL336" s="70"/>
      <c r="GM336" s="70"/>
      <c r="GN336" s="70"/>
      <c r="GO336" s="70"/>
      <c r="GP336" s="70"/>
      <c r="GQ336" s="70"/>
      <c r="GR336" s="70"/>
      <c r="GS336" s="70"/>
      <c r="GT336" s="70"/>
      <c r="GU336" s="70"/>
      <c r="GV336" s="70"/>
      <c r="GW336" s="70"/>
      <c r="GX336" s="70"/>
      <c r="GY336" s="70"/>
      <c r="GZ336" s="70"/>
      <c r="HA336" s="70"/>
      <c r="HB336" s="70"/>
      <c r="HC336" s="70"/>
      <c r="HD336" s="70"/>
      <c r="HE336" s="70"/>
      <c r="HF336" s="70"/>
      <c r="HG336" s="70"/>
      <c r="HH336" s="70"/>
      <c r="HI336" s="70"/>
      <c r="HJ336" s="70"/>
      <c r="HK336" s="70"/>
      <c r="HL336" s="70"/>
      <c r="HM336" s="70"/>
      <c r="HN336" s="70"/>
      <c r="HO336" s="70"/>
      <c r="HP336" s="70"/>
      <c r="HQ336" s="70"/>
      <c r="HR336" s="70"/>
      <c r="HS336" s="70"/>
      <c r="HT336" s="70"/>
      <c r="HU336" s="70"/>
      <c r="HV336" s="70"/>
      <c r="HW336" s="70"/>
      <c r="HX336" s="70"/>
      <c r="HY336" s="70"/>
      <c r="HZ336" s="70"/>
      <c r="IA336" s="70"/>
      <c r="IB336" s="70"/>
      <c r="IC336" s="70"/>
      <c r="ID336" s="70"/>
      <c r="IE336" s="70"/>
      <c r="IF336" s="70"/>
      <c r="IG336" s="70"/>
      <c r="IH336" s="70"/>
      <c r="II336" s="70"/>
      <c r="IJ336" s="70"/>
      <c r="IK336" s="70"/>
      <c r="IL336" s="70"/>
      <c r="IM336" s="70"/>
      <c r="IN336" s="70"/>
      <c r="IO336" s="70"/>
      <c r="IP336" s="70"/>
      <c r="IQ336" s="70"/>
      <c r="IR336" s="70"/>
      <c r="IS336" s="70"/>
      <c r="IT336" s="70"/>
      <c r="IU336" s="70"/>
      <c r="IV336" s="70"/>
      <c r="IW336" s="70"/>
      <c r="IX336" s="70"/>
      <c r="IY336" s="70"/>
      <c r="IZ336" s="70"/>
      <c r="JA336" s="70"/>
      <c r="JB336" s="70"/>
      <c r="JC336" s="70"/>
      <c r="JD336" s="70"/>
      <c r="JE336" s="70"/>
      <c r="JF336" s="70"/>
      <c r="JG336" s="70"/>
      <c r="JH336" s="70"/>
      <c r="JI336" s="70"/>
      <c r="JJ336" s="70"/>
      <c r="JK336" s="70"/>
      <c r="JL336" s="70"/>
      <c r="JM336" s="70"/>
      <c r="JN336" s="70"/>
      <c r="JO336" s="70"/>
      <c r="JP336" s="70"/>
      <c r="JQ336" s="70"/>
      <c r="JR336" s="70"/>
      <c r="JS336" s="70"/>
      <c r="JT336" s="70"/>
      <c r="JU336" s="70"/>
      <c r="JV336" s="70"/>
      <c r="JW336" s="70"/>
      <c r="JX336" s="70"/>
      <c r="JY336" s="70"/>
      <c r="JZ336" s="70"/>
      <c r="KA336" s="70"/>
      <c r="KB336" s="70"/>
      <c r="KC336" s="70"/>
      <c r="KD336" s="70"/>
      <c r="KE336" s="70"/>
      <c r="KF336" s="70"/>
      <c r="KG336" s="70"/>
      <c r="KH336" s="70"/>
      <c r="KI336" s="70"/>
      <c r="KJ336" s="70"/>
      <c r="KK336" s="70"/>
      <c r="KL336" s="70"/>
      <c r="KM336" s="70"/>
      <c r="KN336" s="70"/>
      <c r="KO336" s="70"/>
      <c r="KP336" s="70"/>
      <c r="KQ336" s="70"/>
      <c r="KR336" s="70"/>
      <c r="KS336" s="70"/>
      <c r="KT336" s="70"/>
      <c r="KU336" s="70"/>
      <c r="KV336" s="70"/>
      <c r="KW336" s="70"/>
      <c r="KX336" s="70"/>
      <c r="KY336" s="70"/>
      <c r="KZ336" s="70"/>
      <c r="LA336" s="70"/>
      <c r="LB336" s="70"/>
      <c r="LC336" s="70"/>
      <c r="LD336" s="70"/>
      <c r="LE336" s="70"/>
      <c r="LF336" s="70"/>
      <c r="LG336" s="70"/>
      <c r="LH336" s="70"/>
      <c r="LI336" s="70"/>
      <c r="LJ336" s="70"/>
      <c r="LK336" s="70"/>
      <c r="LL336" s="70"/>
      <c r="LM336" s="70"/>
      <c r="LN336" s="70"/>
      <c r="LO336" s="70"/>
      <c r="LP336" s="70"/>
      <c r="LQ336" s="70"/>
      <c r="LR336" s="70"/>
      <c r="LS336" s="70"/>
      <c r="LT336" s="70"/>
      <c r="LU336" s="70"/>
      <c r="LV336" s="70"/>
      <c r="LW336" s="70"/>
      <c r="LX336" s="70"/>
      <c r="LY336" s="70"/>
      <c r="LZ336" s="70"/>
      <c r="MA336" s="70"/>
      <c r="MB336" s="70"/>
      <c r="MC336" s="70"/>
      <c r="MD336" s="70"/>
      <c r="ME336" s="70"/>
      <c r="MF336" s="70"/>
      <c r="MG336" s="70"/>
      <c r="MH336" s="70"/>
      <c r="MI336" s="70"/>
    </row>
    <row r="337" spans="1:57" s="70" customFormat="1" ht="11.25"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D337" s="78"/>
      <c r="BE337" s="78"/>
    </row>
    <row r="338" spans="1:57" s="70" customFormat="1" ht="11.25"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D338" s="78"/>
      <c r="BE338" s="78"/>
    </row>
    <row r="339" spans="1:57" s="70" customFormat="1" ht="11.25"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D339" s="78"/>
      <c r="BE339" s="78"/>
    </row>
    <row r="340" spans="1:57" s="70" customFormat="1" ht="11.25"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D340" s="78"/>
      <c r="BE340" s="78"/>
    </row>
    <row r="341" spans="1:57" s="70" customFormat="1" ht="11.25"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D341" s="78"/>
      <c r="BE341" s="78"/>
    </row>
    <row r="342" spans="1:57" s="70" customFormat="1" ht="11.25"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D342" s="78"/>
      <c r="BE342" s="78"/>
    </row>
    <row r="343" spans="1:57" s="70" customFormat="1" ht="11.25"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D343" s="78"/>
      <c r="BE343" s="78"/>
    </row>
    <row r="344" spans="1:57" s="70" customFormat="1" ht="11.25"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D344" s="78"/>
      <c r="BE344" s="78"/>
    </row>
    <row r="345" spans="1:57" s="70" customFormat="1" ht="11.25"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D345" s="78"/>
      <c r="BE345" s="78"/>
    </row>
    <row r="346" spans="1:57" s="70" customFormat="1" ht="11.25"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D346" s="78"/>
      <c r="BE346" s="78"/>
    </row>
    <row r="347" spans="1:57" s="70" customFormat="1" ht="11.25"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D347" s="78"/>
      <c r="BE347" s="78"/>
    </row>
    <row r="348" spans="1:57" s="70" customFormat="1" ht="11.25"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D348" s="78"/>
      <c r="BE348" s="78"/>
    </row>
    <row r="349" spans="1:57" s="70" customFormat="1" ht="11.25"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D349" s="78"/>
      <c r="BE349" s="78"/>
    </row>
    <row r="350" spans="1:57" s="70" customFormat="1" ht="11.25"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D350" s="78"/>
      <c r="BE350" s="78"/>
    </row>
    <row r="351" spans="1:57" s="70" customFormat="1" ht="11.25"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D351" s="78"/>
      <c r="BE351" s="78"/>
    </row>
    <row r="352" spans="1:57" s="70" customFormat="1" ht="11.25"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D352" s="78"/>
      <c r="BE352" s="78"/>
    </row>
    <row r="353" spans="1:57" s="70" customFormat="1" ht="11.25"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D353" s="78"/>
      <c r="BE353" s="78"/>
    </row>
    <row r="354" spans="1:57" s="70" customFormat="1" ht="11.25"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D354" s="78"/>
      <c r="BE354" s="78"/>
    </row>
    <row r="355" spans="1:57" s="70" customFormat="1" ht="11.25"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D355" s="78"/>
      <c r="BE355" s="78"/>
    </row>
    <row r="356" spans="1:57" s="70" customFormat="1" ht="11.25"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D356" s="78"/>
      <c r="BE356" s="78"/>
    </row>
    <row r="357" spans="1:57" s="70" customFormat="1" ht="11.25"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D357" s="78"/>
      <c r="BE357" s="78"/>
    </row>
    <row r="358" spans="1:57" s="70" customFormat="1" ht="11.25"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D358" s="78"/>
      <c r="BE358" s="78"/>
    </row>
    <row r="359" spans="1:57" s="70" customFormat="1" ht="11.25"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D359" s="78"/>
      <c r="BE359" s="78"/>
    </row>
    <row r="360" spans="1:57" s="70" customFormat="1" ht="11.25"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D360" s="78"/>
      <c r="BE360" s="78"/>
    </row>
    <row r="361" spans="1:57" s="70" customFormat="1" ht="11.25"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D361" s="78"/>
      <c r="BE361" s="78"/>
    </row>
    <row r="362" spans="1:57" s="70" customFormat="1" ht="11.25"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D362" s="78"/>
      <c r="BE362" s="78"/>
    </row>
    <row r="363" spans="1:57" s="70" customFormat="1" ht="11.25"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D363" s="78"/>
      <c r="BE363" s="78"/>
    </row>
    <row r="364" spans="1:57" s="70" customFormat="1" ht="11.25"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D364" s="78"/>
      <c r="BE364" s="78"/>
    </row>
    <row r="365" spans="1:57" s="70" customFormat="1" ht="11.25"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D365" s="78"/>
      <c r="BE365" s="78"/>
    </row>
    <row r="366" spans="1:57" s="70" customFormat="1" ht="11.25"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D366" s="78"/>
      <c r="BE366" s="78"/>
    </row>
    <row r="367" spans="1:57" s="70" customFormat="1" ht="11.25"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row>
    <row r="368" spans="1:57" s="70" customFormat="1" ht="11.25"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row>
    <row r="369" spans="1:347" s="70" customFormat="1" ht="11.25"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row>
    <row r="370" spans="1:347" s="70" customFormat="1" ht="11.25"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row>
    <row r="371" spans="1:347" s="70" customFormat="1" ht="11.25"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row>
    <row r="372" spans="1:347" x14ac:dyDescent="0.25">
      <c r="BC372" s="70"/>
      <c r="BD372" s="70"/>
      <c r="BE372" s="70"/>
      <c r="BF372" s="70"/>
      <c r="BG372" s="70"/>
      <c r="BH372" s="70"/>
      <c r="BI372" s="70"/>
      <c r="BJ372" s="70"/>
      <c r="BK372" s="70"/>
      <c r="BL372" s="70"/>
      <c r="BM372" s="70"/>
      <c r="BN372" s="70"/>
      <c r="BO372" s="70"/>
      <c r="BP372" s="70"/>
      <c r="BQ372" s="70"/>
      <c r="BR372" s="70"/>
      <c r="BS372" s="70"/>
      <c r="BT372" s="70"/>
      <c r="BU372" s="70"/>
      <c r="BV372" s="70"/>
      <c r="BW372" s="70"/>
      <c r="BX372" s="70"/>
      <c r="BY372" s="70"/>
      <c r="BZ372" s="70"/>
      <c r="CA372" s="70"/>
      <c r="CB372" s="70"/>
      <c r="CC372" s="70"/>
      <c r="CD372" s="70"/>
      <c r="CE372" s="70"/>
      <c r="CF372" s="70"/>
      <c r="CG372" s="70"/>
      <c r="CH372" s="70"/>
      <c r="CI372" s="70"/>
      <c r="CJ372" s="70"/>
      <c r="CK372" s="70"/>
      <c r="CL372" s="70"/>
      <c r="CM372" s="70"/>
      <c r="CN372" s="70"/>
      <c r="CO372" s="70"/>
      <c r="CP372" s="70"/>
      <c r="CQ372" s="70"/>
      <c r="CR372" s="70"/>
      <c r="CS372" s="70"/>
      <c r="CT372" s="70"/>
      <c r="CU372" s="70"/>
      <c r="CV372" s="70"/>
      <c r="CW372" s="70"/>
      <c r="CX372" s="70"/>
      <c r="CY372" s="70"/>
      <c r="CZ372" s="70"/>
      <c r="DA372" s="70"/>
      <c r="DB372" s="70"/>
      <c r="DC372" s="70"/>
      <c r="DD372" s="70"/>
      <c r="DE372" s="70"/>
      <c r="DF372" s="70"/>
      <c r="DG372" s="70"/>
      <c r="DH372" s="70"/>
      <c r="DI372" s="70"/>
      <c r="DJ372" s="70"/>
      <c r="DK372" s="70"/>
      <c r="DL372" s="70"/>
      <c r="DM372" s="70"/>
      <c r="DN372" s="70"/>
      <c r="DO372" s="70"/>
      <c r="DP372" s="70"/>
      <c r="DQ372" s="70"/>
      <c r="DR372" s="70"/>
      <c r="DS372" s="70"/>
      <c r="DT372" s="70"/>
      <c r="DU372" s="70"/>
      <c r="DV372" s="70"/>
      <c r="DW372" s="70"/>
      <c r="DX372" s="70"/>
      <c r="DY372" s="70"/>
      <c r="DZ372" s="70"/>
      <c r="EA372" s="70"/>
      <c r="EB372" s="70"/>
      <c r="EC372" s="70"/>
      <c r="ED372" s="70"/>
      <c r="EE372" s="70"/>
      <c r="EF372" s="70"/>
      <c r="EG372" s="70"/>
      <c r="EH372" s="70"/>
      <c r="EI372" s="70"/>
      <c r="EJ372" s="70"/>
      <c r="EK372" s="70"/>
      <c r="EL372" s="70"/>
      <c r="EM372" s="70"/>
      <c r="EN372" s="70"/>
      <c r="EO372" s="70"/>
      <c r="EP372" s="70"/>
      <c r="EQ372" s="70"/>
      <c r="ER372" s="70"/>
      <c r="ES372" s="70"/>
      <c r="ET372" s="70"/>
      <c r="EU372" s="70"/>
      <c r="EV372" s="70"/>
      <c r="EW372" s="70"/>
      <c r="EX372" s="70"/>
      <c r="EY372" s="70"/>
      <c r="EZ372" s="70"/>
      <c r="FA372" s="70"/>
      <c r="FB372" s="70"/>
      <c r="FC372" s="70"/>
      <c r="FD372" s="70"/>
      <c r="FE372" s="70"/>
      <c r="FF372" s="70"/>
      <c r="FG372" s="70"/>
      <c r="FH372" s="70"/>
      <c r="FI372" s="70"/>
      <c r="FJ372" s="70"/>
      <c r="FK372" s="70"/>
      <c r="FL372" s="70"/>
      <c r="FM372" s="70"/>
      <c r="FN372" s="70"/>
      <c r="FO372" s="70"/>
      <c r="FP372" s="70"/>
      <c r="FQ372" s="70"/>
      <c r="FR372" s="70"/>
      <c r="FS372" s="70"/>
      <c r="FT372" s="70"/>
      <c r="FU372" s="70"/>
      <c r="FV372" s="70"/>
      <c r="FW372" s="70"/>
      <c r="FX372" s="70"/>
      <c r="FY372" s="70"/>
      <c r="FZ372" s="70"/>
      <c r="GA372" s="70"/>
      <c r="GB372" s="70"/>
      <c r="GC372" s="70"/>
      <c r="GD372" s="70"/>
      <c r="GE372" s="70"/>
      <c r="GF372" s="70"/>
      <c r="GG372" s="70"/>
      <c r="GH372" s="70"/>
      <c r="GI372" s="70"/>
      <c r="GJ372" s="70"/>
      <c r="GK372" s="70"/>
      <c r="GL372" s="70"/>
      <c r="GM372" s="70"/>
      <c r="GN372" s="70"/>
      <c r="GO372" s="70"/>
      <c r="GP372" s="70"/>
      <c r="GQ372" s="70"/>
      <c r="GR372" s="70"/>
      <c r="GS372" s="70"/>
      <c r="GT372" s="70"/>
      <c r="GU372" s="70"/>
      <c r="GV372" s="70"/>
      <c r="GW372" s="70"/>
      <c r="GX372" s="70"/>
      <c r="GY372" s="70"/>
      <c r="GZ372" s="70"/>
      <c r="HA372" s="70"/>
      <c r="HB372" s="70"/>
      <c r="HC372" s="70"/>
      <c r="HD372" s="70"/>
      <c r="HE372" s="70"/>
      <c r="HF372" s="70"/>
      <c r="HG372" s="70"/>
      <c r="HH372" s="70"/>
      <c r="HI372" s="70"/>
      <c r="HJ372" s="70"/>
      <c r="HK372" s="70"/>
      <c r="HL372" s="70"/>
      <c r="HM372" s="70"/>
      <c r="HN372" s="70"/>
      <c r="HO372" s="70"/>
      <c r="HP372" s="70"/>
      <c r="HQ372" s="70"/>
      <c r="HR372" s="70"/>
      <c r="HS372" s="70"/>
      <c r="HT372" s="70"/>
      <c r="HU372" s="70"/>
      <c r="HV372" s="70"/>
      <c r="HW372" s="70"/>
      <c r="HX372" s="70"/>
      <c r="HY372" s="70"/>
      <c r="HZ372" s="70"/>
      <c r="IA372" s="70"/>
      <c r="IB372" s="70"/>
      <c r="IC372" s="70"/>
      <c r="ID372" s="70"/>
      <c r="IE372" s="70"/>
      <c r="IF372" s="70"/>
      <c r="IG372" s="70"/>
      <c r="IH372" s="70"/>
      <c r="II372" s="70"/>
      <c r="IJ372" s="70"/>
      <c r="IK372" s="70"/>
      <c r="IL372" s="70"/>
      <c r="IM372" s="70"/>
      <c r="IN372" s="70"/>
      <c r="IO372" s="70"/>
      <c r="IP372" s="70"/>
      <c r="IQ372" s="70"/>
      <c r="IR372" s="70"/>
      <c r="IS372" s="70"/>
      <c r="IT372" s="70"/>
      <c r="IU372" s="70"/>
      <c r="IV372" s="70"/>
      <c r="IW372" s="70"/>
      <c r="IX372" s="70"/>
      <c r="IY372" s="70"/>
      <c r="IZ372" s="70"/>
      <c r="JA372" s="70"/>
      <c r="JB372" s="70"/>
      <c r="JC372" s="70"/>
      <c r="JD372" s="70"/>
      <c r="JE372" s="70"/>
      <c r="JF372" s="70"/>
      <c r="JG372" s="70"/>
      <c r="JH372" s="70"/>
      <c r="JI372" s="70"/>
      <c r="JJ372" s="70"/>
      <c r="JK372" s="70"/>
      <c r="JL372" s="70"/>
      <c r="JM372" s="70"/>
      <c r="JN372" s="70"/>
      <c r="JO372" s="70"/>
      <c r="JP372" s="70"/>
      <c r="JQ372" s="70"/>
      <c r="JR372" s="70"/>
      <c r="JS372" s="70"/>
      <c r="JT372" s="70"/>
      <c r="JU372" s="70"/>
      <c r="JV372" s="70"/>
      <c r="JW372" s="70"/>
      <c r="JX372" s="70"/>
      <c r="JY372" s="70"/>
      <c r="JZ372" s="70"/>
      <c r="KA372" s="70"/>
      <c r="KB372" s="70"/>
      <c r="KC372" s="70"/>
      <c r="KD372" s="70"/>
      <c r="KE372" s="70"/>
      <c r="KF372" s="70"/>
      <c r="KG372" s="70"/>
      <c r="KH372" s="70"/>
      <c r="KI372" s="70"/>
      <c r="KJ372" s="70"/>
      <c r="KK372" s="70"/>
      <c r="KL372" s="70"/>
      <c r="KM372" s="70"/>
      <c r="KN372" s="70"/>
      <c r="KO372" s="70"/>
      <c r="KP372" s="70"/>
      <c r="KQ372" s="70"/>
      <c r="KR372" s="70"/>
      <c r="KS372" s="70"/>
      <c r="KT372" s="70"/>
      <c r="KU372" s="70"/>
      <c r="KV372" s="70"/>
      <c r="KW372" s="70"/>
      <c r="KX372" s="70"/>
      <c r="KY372" s="70"/>
      <c r="KZ372" s="70"/>
      <c r="LA372" s="70"/>
      <c r="LB372" s="70"/>
      <c r="LC372" s="70"/>
      <c r="LD372" s="70"/>
      <c r="LE372" s="70"/>
      <c r="LF372" s="70"/>
      <c r="LG372" s="70"/>
      <c r="LH372" s="70"/>
      <c r="LI372" s="70"/>
      <c r="LJ372" s="70"/>
      <c r="LK372" s="70"/>
      <c r="LL372" s="70"/>
      <c r="LM372" s="70"/>
      <c r="LN372" s="70"/>
      <c r="LO372" s="70"/>
      <c r="LP372" s="70"/>
      <c r="LQ372" s="70"/>
      <c r="LR372" s="70"/>
      <c r="LS372" s="70"/>
      <c r="LT372" s="70"/>
      <c r="LU372" s="70"/>
      <c r="LV372" s="70"/>
      <c r="LW372" s="70"/>
      <c r="LX372" s="70"/>
      <c r="LY372" s="70"/>
      <c r="LZ372" s="70"/>
      <c r="MA372" s="70"/>
      <c r="MB372" s="70"/>
      <c r="MC372" s="70"/>
      <c r="MD372" s="70"/>
      <c r="ME372" s="70"/>
      <c r="MF372" s="70"/>
      <c r="MG372" s="70"/>
      <c r="MH372" s="70"/>
      <c r="MI372" s="70"/>
    </row>
    <row r="373" spans="1:347" s="70" customFormat="1" ht="11.25"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D373" s="78"/>
      <c r="BE373" s="78"/>
    </row>
    <row r="374" spans="1:347" s="70" customFormat="1" ht="11.25"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D374" s="78"/>
      <c r="BE374" s="78"/>
    </row>
    <row r="375" spans="1:347" s="70" customFormat="1" ht="11.25"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D375" s="78"/>
      <c r="BE375" s="78"/>
    </row>
    <row r="376" spans="1:347" s="70" customFormat="1" ht="11.25"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D376" s="78"/>
      <c r="BE376" s="78"/>
    </row>
    <row r="377" spans="1:347" s="70" customFormat="1" ht="11.25"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D377" s="78"/>
      <c r="BE377" s="78"/>
    </row>
    <row r="378" spans="1:347" s="70" customFormat="1" ht="11.25"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D378" s="78"/>
      <c r="BE378" s="78"/>
    </row>
    <row r="380" spans="1:347" x14ac:dyDescent="0.25">
      <c r="BC380" s="70"/>
      <c r="BD380" s="70"/>
      <c r="BE380" s="70"/>
      <c r="BF380" s="70"/>
      <c r="BG380" s="70"/>
      <c r="BH380" s="70"/>
      <c r="BI380" s="70"/>
      <c r="BJ380" s="70"/>
      <c r="BK380" s="70"/>
      <c r="BL380" s="70"/>
      <c r="BM380" s="70"/>
      <c r="BN380" s="70"/>
      <c r="BO380" s="70"/>
      <c r="BP380" s="70"/>
      <c r="BQ380" s="70"/>
      <c r="BR380" s="70"/>
      <c r="BS380" s="70"/>
      <c r="BT380" s="70"/>
      <c r="BU380" s="70"/>
      <c r="BV380" s="70"/>
      <c r="BW380" s="70"/>
      <c r="BX380" s="70"/>
      <c r="BY380" s="70"/>
      <c r="BZ380" s="70"/>
      <c r="CA380" s="70"/>
      <c r="CB380" s="70"/>
      <c r="CC380" s="70"/>
      <c r="CD380" s="70"/>
      <c r="CE380" s="70"/>
      <c r="CF380" s="70"/>
      <c r="CG380" s="70"/>
      <c r="CH380" s="70"/>
      <c r="CI380" s="70"/>
      <c r="CJ380" s="70"/>
      <c r="CK380" s="70"/>
      <c r="CL380" s="70"/>
      <c r="CM380" s="70"/>
      <c r="CN380" s="70"/>
      <c r="CO380" s="70"/>
      <c r="CP380" s="70"/>
      <c r="CQ380" s="70"/>
      <c r="CR380" s="70"/>
      <c r="CS380" s="70"/>
      <c r="CT380" s="70"/>
      <c r="CU380" s="70"/>
      <c r="CV380" s="70"/>
      <c r="CW380" s="70"/>
      <c r="CX380" s="70"/>
      <c r="CY380" s="70"/>
      <c r="CZ380" s="70"/>
      <c r="DA380" s="70"/>
      <c r="DB380" s="70"/>
      <c r="DC380" s="70"/>
      <c r="DD380" s="70"/>
      <c r="DE380" s="70"/>
      <c r="DF380" s="70"/>
      <c r="DG380" s="70"/>
      <c r="DH380" s="70"/>
      <c r="DI380" s="70"/>
      <c r="DJ380" s="70"/>
      <c r="DK380" s="70"/>
      <c r="DL380" s="70"/>
      <c r="DM380" s="70"/>
      <c r="DN380" s="70"/>
      <c r="DO380" s="70"/>
      <c r="DP380" s="70"/>
      <c r="DQ380" s="70"/>
      <c r="DR380" s="70"/>
      <c r="DS380" s="70"/>
      <c r="DT380" s="70"/>
      <c r="DU380" s="70"/>
      <c r="DV380" s="70"/>
      <c r="DW380" s="70"/>
      <c r="DX380" s="70"/>
      <c r="DY380" s="70"/>
      <c r="DZ380" s="70"/>
      <c r="EA380" s="70"/>
      <c r="EB380" s="70"/>
      <c r="EC380" s="70"/>
      <c r="ED380" s="70"/>
      <c r="EE380" s="70"/>
      <c r="EF380" s="70"/>
      <c r="EG380" s="70"/>
      <c r="EH380" s="70"/>
      <c r="EI380" s="70"/>
      <c r="EJ380" s="70"/>
      <c r="EK380" s="70"/>
      <c r="EL380" s="70"/>
      <c r="EM380" s="70"/>
      <c r="EN380" s="70"/>
      <c r="EO380" s="70"/>
      <c r="EP380" s="70"/>
      <c r="EQ380" s="70"/>
      <c r="ER380" s="70"/>
      <c r="ES380" s="70"/>
      <c r="ET380" s="70"/>
      <c r="EU380" s="70"/>
      <c r="EV380" s="70"/>
      <c r="EW380" s="70"/>
      <c r="EX380" s="70"/>
      <c r="EY380" s="70"/>
      <c r="EZ380" s="70"/>
      <c r="FA380" s="70"/>
      <c r="FB380" s="70"/>
      <c r="FC380" s="70"/>
      <c r="FD380" s="70"/>
      <c r="FE380" s="70"/>
      <c r="FF380" s="70"/>
      <c r="FG380" s="70"/>
      <c r="FH380" s="70"/>
      <c r="FI380" s="70"/>
      <c r="FJ380" s="70"/>
      <c r="FK380" s="70"/>
      <c r="FL380" s="70"/>
      <c r="FM380" s="70"/>
      <c r="FN380" s="70"/>
      <c r="FO380" s="70"/>
      <c r="FP380" s="70"/>
      <c r="FQ380" s="70"/>
      <c r="FR380" s="70"/>
      <c r="FS380" s="70"/>
      <c r="FT380" s="70"/>
      <c r="FU380" s="70"/>
      <c r="FV380" s="70"/>
      <c r="FW380" s="70"/>
      <c r="FX380" s="70"/>
      <c r="FY380" s="70"/>
      <c r="FZ380" s="70"/>
      <c r="GA380" s="70"/>
      <c r="GB380" s="70"/>
      <c r="GC380" s="70"/>
      <c r="GD380" s="70"/>
      <c r="GE380" s="70"/>
      <c r="GF380" s="70"/>
      <c r="GG380" s="70"/>
      <c r="GH380" s="70"/>
      <c r="GI380" s="70"/>
      <c r="GJ380" s="70"/>
      <c r="GK380" s="70"/>
      <c r="GL380" s="70"/>
      <c r="GM380" s="70"/>
      <c r="GN380" s="70"/>
      <c r="GO380" s="70"/>
      <c r="GP380" s="70"/>
      <c r="GQ380" s="70"/>
      <c r="GR380" s="70"/>
      <c r="GS380" s="70"/>
      <c r="GT380" s="70"/>
      <c r="GU380" s="70"/>
      <c r="GV380" s="70"/>
      <c r="GW380" s="70"/>
      <c r="GX380" s="70"/>
      <c r="GY380" s="70"/>
      <c r="GZ380" s="70"/>
      <c r="HA380" s="70"/>
      <c r="HB380" s="70"/>
      <c r="HC380" s="70"/>
      <c r="HD380" s="70"/>
      <c r="HE380" s="70"/>
      <c r="HF380" s="70"/>
      <c r="HG380" s="70"/>
      <c r="HH380" s="70"/>
      <c r="HI380" s="70"/>
      <c r="HJ380" s="70"/>
      <c r="HK380" s="70"/>
      <c r="HL380" s="70"/>
      <c r="HM380" s="70"/>
      <c r="HN380" s="70"/>
      <c r="HO380" s="70"/>
      <c r="HP380" s="70"/>
      <c r="HQ380" s="70"/>
      <c r="HR380" s="70"/>
      <c r="HS380" s="70"/>
      <c r="HT380" s="70"/>
      <c r="HU380" s="70"/>
      <c r="HV380" s="70"/>
      <c r="HW380" s="70"/>
      <c r="HX380" s="70"/>
      <c r="HY380" s="70"/>
      <c r="HZ380" s="70"/>
      <c r="IA380" s="70"/>
      <c r="IB380" s="70"/>
      <c r="IC380" s="70"/>
      <c r="ID380" s="70"/>
      <c r="IE380" s="70"/>
      <c r="IF380" s="70"/>
      <c r="IG380" s="70"/>
      <c r="IH380" s="70"/>
      <c r="II380" s="70"/>
      <c r="IJ380" s="70"/>
      <c r="IK380" s="70"/>
      <c r="IL380" s="70"/>
      <c r="IM380" s="70"/>
      <c r="IN380" s="70"/>
      <c r="IO380" s="70"/>
      <c r="IP380" s="70"/>
      <c r="IQ380" s="70"/>
      <c r="IR380" s="70"/>
      <c r="IS380" s="70"/>
      <c r="IT380" s="70"/>
      <c r="IU380" s="70"/>
      <c r="IV380" s="70"/>
      <c r="IW380" s="70"/>
      <c r="IX380" s="70"/>
      <c r="IY380" s="70"/>
      <c r="IZ380" s="70"/>
      <c r="JA380" s="70"/>
      <c r="JB380" s="70"/>
      <c r="JC380" s="70"/>
      <c r="JD380" s="70"/>
      <c r="JE380" s="70"/>
      <c r="JF380" s="70"/>
      <c r="JG380" s="70"/>
      <c r="JH380" s="70"/>
      <c r="JI380" s="70"/>
      <c r="JJ380" s="70"/>
      <c r="JK380" s="70"/>
      <c r="JL380" s="70"/>
      <c r="JM380" s="70"/>
      <c r="JN380" s="70"/>
      <c r="JO380" s="70"/>
      <c r="JP380" s="70"/>
      <c r="JQ380" s="70"/>
      <c r="JR380" s="70"/>
      <c r="JS380" s="70"/>
      <c r="JT380" s="70"/>
      <c r="JU380" s="70"/>
      <c r="JV380" s="70"/>
      <c r="JW380" s="70"/>
      <c r="JX380" s="70"/>
      <c r="JY380" s="70"/>
      <c r="JZ380" s="70"/>
      <c r="KA380" s="70"/>
      <c r="KB380" s="70"/>
      <c r="KC380" s="70"/>
      <c r="KD380" s="70"/>
      <c r="KE380" s="70"/>
      <c r="KF380" s="70"/>
      <c r="KG380" s="70"/>
      <c r="KH380" s="70"/>
      <c r="KI380" s="70"/>
      <c r="KJ380" s="70"/>
      <c r="KK380" s="70"/>
      <c r="KL380" s="70"/>
      <c r="KM380" s="70"/>
      <c r="KN380" s="70"/>
      <c r="KO380" s="70"/>
      <c r="KP380" s="70"/>
      <c r="KQ380" s="70"/>
      <c r="KR380" s="70"/>
      <c r="KS380" s="70"/>
      <c r="KT380" s="70"/>
      <c r="KU380" s="70"/>
      <c r="KV380" s="70"/>
      <c r="KW380" s="70"/>
      <c r="KX380" s="70"/>
      <c r="KY380" s="70"/>
      <c r="KZ380" s="70"/>
      <c r="LA380" s="70"/>
      <c r="LB380" s="70"/>
      <c r="LC380" s="70"/>
      <c r="LD380" s="70"/>
      <c r="LE380" s="70"/>
      <c r="LF380" s="70"/>
      <c r="LG380" s="70"/>
      <c r="LH380" s="70"/>
      <c r="LI380" s="70"/>
      <c r="LJ380" s="70"/>
      <c r="LK380" s="70"/>
      <c r="LL380" s="70"/>
      <c r="LM380" s="70"/>
      <c r="LN380" s="70"/>
      <c r="LO380" s="70"/>
      <c r="LP380" s="70"/>
      <c r="LQ380" s="70"/>
      <c r="LR380" s="70"/>
      <c r="LS380" s="70"/>
      <c r="LT380" s="70"/>
      <c r="LU380" s="70"/>
      <c r="LV380" s="70"/>
      <c r="LW380" s="70"/>
      <c r="LX380" s="70"/>
      <c r="LY380" s="70"/>
      <c r="LZ380" s="70"/>
      <c r="MA380" s="70"/>
      <c r="MB380" s="70"/>
      <c r="MC380" s="70"/>
      <c r="MD380" s="70"/>
      <c r="ME380" s="70"/>
      <c r="MF380" s="70"/>
      <c r="MG380" s="70"/>
      <c r="MH380" s="70"/>
      <c r="MI380" s="70"/>
    </row>
    <row r="381" spans="1:347" s="70" customFormat="1" ht="11.25"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D381" s="78"/>
      <c r="BE381" s="78"/>
    </row>
    <row r="382" spans="1:347" s="70" customFormat="1" ht="11.25"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D382" s="78"/>
      <c r="BE382" s="78"/>
    </row>
    <row r="383" spans="1:347" s="70" customFormat="1" ht="11.25"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D383" s="78"/>
      <c r="BE383" s="78"/>
    </row>
    <row r="384" spans="1:347" s="70" customFormat="1" ht="11.25"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D384" s="78"/>
      <c r="BE384" s="78"/>
    </row>
    <row r="385" spans="1:347" s="70" customFormat="1" ht="11.25"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D385" s="78"/>
      <c r="BE385" s="78"/>
    </row>
    <row r="386" spans="1:347" s="70" customFormat="1" ht="11.25"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D386" s="78"/>
      <c r="BE386" s="78"/>
    </row>
    <row r="387" spans="1:347" s="70" customFormat="1" ht="11.25"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D387" s="78"/>
      <c r="BE387" s="78"/>
    </row>
    <row r="388" spans="1:347" s="70" customFormat="1" ht="11.25"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row>
    <row r="390" spans="1:347" x14ac:dyDescent="0.25">
      <c r="BC390" s="70"/>
      <c r="BD390" s="70"/>
      <c r="BE390" s="70"/>
      <c r="BF390" s="70"/>
      <c r="BG390" s="70"/>
      <c r="BH390" s="70"/>
      <c r="BI390" s="70"/>
      <c r="BJ390" s="70"/>
      <c r="BK390" s="70"/>
      <c r="BL390" s="70"/>
      <c r="BM390" s="70"/>
      <c r="BN390" s="70"/>
      <c r="BO390" s="70"/>
      <c r="BP390" s="70"/>
      <c r="BQ390" s="70"/>
      <c r="BR390" s="70"/>
      <c r="BS390" s="70"/>
      <c r="BT390" s="70"/>
      <c r="BU390" s="70"/>
      <c r="BV390" s="70"/>
      <c r="BW390" s="70"/>
      <c r="BX390" s="70"/>
      <c r="BY390" s="70"/>
      <c r="BZ390" s="70"/>
      <c r="CA390" s="70"/>
      <c r="CB390" s="70"/>
      <c r="CC390" s="70"/>
      <c r="CD390" s="70"/>
      <c r="CE390" s="70"/>
      <c r="CF390" s="70"/>
      <c r="CG390" s="70"/>
      <c r="CH390" s="70"/>
      <c r="CI390" s="70"/>
      <c r="CJ390" s="70"/>
      <c r="CK390" s="70"/>
      <c r="CL390" s="70"/>
      <c r="CM390" s="70"/>
      <c r="CN390" s="70"/>
      <c r="CO390" s="70"/>
      <c r="CP390" s="70"/>
      <c r="CQ390" s="70"/>
      <c r="CR390" s="70"/>
      <c r="CS390" s="70"/>
      <c r="CT390" s="70"/>
      <c r="CU390" s="70"/>
      <c r="CV390" s="70"/>
      <c r="CW390" s="70"/>
      <c r="CX390" s="70"/>
      <c r="CY390" s="70"/>
      <c r="CZ390" s="70"/>
      <c r="DA390" s="70"/>
      <c r="DB390" s="70"/>
      <c r="DC390" s="70"/>
      <c r="DD390" s="70"/>
      <c r="DE390" s="70"/>
      <c r="DF390" s="70"/>
      <c r="DG390" s="70"/>
      <c r="DH390" s="70"/>
      <c r="DI390" s="70"/>
      <c r="DJ390" s="70"/>
      <c r="DK390" s="70"/>
      <c r="DL390" s="70"/>
      <c r="DM390" s="70"/>
      <c r="DN390" s="70"/>
      <c r="DO390" s="70"/>
      <c r="DP390" s="70"/>
      <c r="DQ390" s="70"/>
      <c r="DR390" s="70"/>
      <c r="DS390" s="70"/>
      <c r="DT390" s="70"/>
      <c r="DU390" s="70"/>
      <c r="DV390" s="70"/>
      <c r="DW390" s="70"/>
      <c r="DX390" s="70"/>
      <c r="DY390" s="70"/>
      <c r="DZ390" s="70"/>
      <c r="EA390" s="70"/>
      <c r="EB390" s="70"/>
      <c r="EC390" s="70"/>
      <c r="ED390" s="70"/>
      <c r="EE390" s="70"/>
      <c r="EF390" s="70"/>
      <c r="EG390" s="70"/>
      <c r="EH390" s="70"/>
      <c r="EI390" s="70"/>
      <c r="EJ390" s="70"/>
      <c r="EK390" s="70"/>
      <c r="EL390" s="70"/>
      <c r="EM390" s="70"/>
      <c r="EN390" s="70"/>
      <c r="EO390" s="70"/>
      <c r="EP390" s="70"/>
      <c r="EQ390" s="70"/>
      <c r="ER390" s="70"/>
      <c r="ES390" s="70"/>
      <c r="ET390" s="70"/>
      <c r="EU390" s="70"/>
      <c r="EV390" s="70"/>
      <c r="EW390" s="70"/>
      <c r="EX390" s="70"/>
      <c r="EY390" s="70"/>
      <c r="EZ390" s="70"/>
      <c r="FA390" s="70"/>
      <c r="FB390" s="70"/>
      <c r="FC390" s="70"/>
      <c r="FD390" s="70"/>
      <c r="FE390" s="70"/>
      <c r="FF390" s="70"/>
      <c r="FG390" s="70"/>
      <c r="FH390" s="70"/>
      <c r="FI390" s="70"/>
      <c r="FJ390" s="70"/>
      <c r="FK390" s="70"/>
      <c r="FL390" s="70"/>
      <c r="FM390" s="70"/>
      <c r="FN390" s="70"/>
      <c r="FO390" s="70"/>
      <c r="FP390" s="70"/>
      <c r="FQ390" s="70"/>
      <c r="FR390" s="70"/>
      <c r="FS390" s="70"/>
      <c r="FT390" s="70"/>
      <c r="FU390" s="70"/>
      <c r="FV390" s="70"/>
      <c r="FW390" s="70"/>
      <c r="FX390" s="70"/>
      <c r="FY390" s="70"/>
      <c r="FZ390" s="70"/>
      <c r="GA390" s="70"/>
      <c r="GB390" s="70"/>
      <c r="GC390" s="70"/>
      <c r="GD390" s="70"/>
      <c r="GE390" s="70"/>
      <c r="GF390" s="70"/>
      <c r="GG390" s="70"/>
      <c r="GH390" s="70"/>
      <c r="GI390" s="70"/>
      <c r="GJ390" s="70"/>
      <c r="GK390" s="70"/>
      <c r="GL390" s="70"/>
      <c r="GM390" s="70"/>
      <c r="GN390" s="70"/>
      <c r="GO390" s="70"/>
      <c r="GP390" s="70"/>
      <c r="GQ390" s="70"/>
      <c r="GR390" s="70"/>
      <c r="GS390" s="70"/>
      <c r="GT390" s="70"/>
      <c r="GU390" s="70"/>
      <c r="GV390" s="70"/>
      <c r="GW390" s="70"/>
      <c r="GX390" s="70"/>
      <c r="GY390" s="70"/>
      <c r="GZ390" s="70"/>
      <c r="HA390" s="70"/>
      <c r="HB390" s="70"/>
      <c r="HC390" s="70"/>
      <c r="HD390" s="70"/>
      <c r="HE390" s="70"/>
      <c r="HF390" s="70"/>
      <c r="HG390" s="70"/>
      <c r="HH390" s="70"/>
      <c r="HI390" s="70"/>
      <c r="HJ390" s="70"/>
      <c r="HK390" s="70"/>
      <c r="HL390" s="70"/>
      <c r="HM390" s="70"/>
      <c r="HN390" s="70"/>
      <c r="HO390" s="70"/>
      <c r="HP390" s="70"/>
      <c r="HQ390" s="70"/>
      <c r="HR390" s="70"/>
      <c r="HS390" s="70"/>
      <c r="HT390" s="70"/>
      <c r="HU390" s="70"/>
      <c r="HV390" s="70"/>
      <c r="HW390" s="70"/>
      <c r="HX390" s="70"/>
      <c r="HY390" s="70"/>
      <c r="HZ390" s="70"/>
      <c r="IA390" s="70"/>
      <c r="IB390" s="70"/>
      <c r="IC390" s="70"/>
      <c r="ID390" s="70"/>
      <c r="IE390" s="70"/>
      <c r="IF390" s="70"/>
      <c r="IG390" s="70"/>
      <c r="IH390" s="70"/>
      <c r="II390" s="70"/>
      <c r="IJ390" s="70"/>
      <c r="IK390" s="70"/>
      <c r="IL390" s="70"/>
      <c r="IM390" s="70"/>
      <c r="IN390" s="70"/>
      <c r="IO390" s="70"/>
      <c r="IP390" s="70"/>
      <c r="IQ390" s="70"/>
      <c r="IR390" s="70"/>
      <c r="IS390" s="70"/>
      <c r="IT390" s="70"/>
      <c r="IU390" s="70"/>
      <c r="IV390" s="70"/>
      <c r="IW390" s="70"/>
      <c r="IX390" s="70"/>
      <c r="IY390" s="70"/>
      <c r="IZ390" s="70"/>
      <c r="JA390" s="70"/>
      <c r="JB390" s="70"/>
      <c r="JC390" s="70"/>
      <c r="JD390" s="70"/>
      <c r="JE390" s="70"/>
      <c r="JF390" s="70"/>
      <c r="JG390" s="70"/>
      <c r="JH390" s="70"/>
      <c r="JI390" s="70"/>
      <c r="JJ390" s="70"/>
      <c r="JK390" s="70"/>
      <c r="JL390" s="70"/>
      <c r="JM390" s="70"/>
      <c r="JN390" s="70"/>
      <c r="JO390" s="70"/>
      <c r="JP390" s="70"/>
      <c r="JQ390" s="70"/>
      <c r="JR390" s="70"/>
      <c r="JS390" s="70"/>
      <c r="JT390" s="70"/>
      <c r="JU390" s="70"/>
      <c r="JV390" s="70"/>
      <c r="JW390" s="70"/>
      <c r="JX390" s="70"/>
      <c r="JY390" s="70"/>
      <c r="JZ390" s="70"/>
      <c r="KA390" s="70"/>
      <c r="KB390" s="70"/>
      <c r="KC390" s="70"/>
      <c r="KD390" s="70"/>
      <c r="KE390" s="70"/>
      <c r="KF390" s="70"/>
      <c r="KG390" s="70"/>
      <c r="KH390" s="70"/>
      <c r="KI390" s="70"/>
      <c r="KJ390" s="70"/>
      <c r="KK390" s="70"/>
      <c r="KL390" s="70"/>
      <c r="KM390" s="70"/>
      <c r="KN390" s="70"/>
      <c r="KO390" s="70"/>
      <c r="KP390" s="70"/>
      <c r="KQ390" s="70"/>
      <c r="KR390" s="70"/>
      <c r="KS390" s="70"/>
      <c r="KT390" s="70"/>
      <c r="KU390" s="70"/>
      <c r="KV390" s="70"/>
      <c r="KW390" s="70"/>
      <c r="KX390" s="70"/>
      <c r="KY390" s="70"/>
      <c r="KZ390" s="70"/>
      <c r="LA390" s="70"/>
      <c r="LB390" s="70"/>
      <c r="LC390" s="70"/>
      <c r="LD390" s="70"/>
      <c r="LE390" s="70"/>
      <c r="LF390" s="70"/>
      <c r="LG390" s="70"/>
      <c r="LH390" s="70"/>
      <c r="LI390" s="70"/>
      <c r="LJ390" s="70"/>
      <c r="LK390" s="70"/>
      <c r="LL390" s="70"/>
      <c r="LM390" s="70"/>
      <c r="LN390" s="70"/>
      <c r="LO390" s="70"/>
      <c r="LP390" s="70"/>
      <c r="LQ390" s="70"/>
      <c r="LR390" s="70"/>
      <c r="LS390" s="70"/>
      <c r="LT390" s="70"/>
      <c r="LU390" s="70"/>
      <c r="LV390" s="70"/>
      <c r="LW390" s="70"/>
      <c r="LX390" s="70"/>
      <c r="LY390" s="70"/>
      <c r="LZ390" s="70"/>
      <c r="MA390" s="70"/>
      <c r="MB390" s="70"/>
      <c r="MC390" s="70"/>
      <c r="MD390" s="70"/>
      <c r="ME390" s="70"/>
      <c r="MF390" s="70"/>
      <c r="MG390" s="70"/>
      <c r="MH390" s="70"/>
      <c r="MI390" s="70"/>
    </row>
    <row r="391" spans="1:347" s="70" customFormat="1" ht="11.25"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D391" s="78"/>
      <c r="BE391" s="78"/>
    </row>
    <row r="392" spans="1:347" s="70" customFormat="1" ht="11.25"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row>
    <row r="393" spans="1:347" s="70" customFormat="1" ht="11.25"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row>
    <row r="394" spans="1:347" s="70" customFormat="1" ht="11.25"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row>
    <row r="395" spans="1:347" s="70" customFormat="1" ht="11.25"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row>
    <row r="397" spans="1:347" x14ac:dyDescent="0.25">
      <c r="BC397" s="70"/>
      <c r="BD397" s="70"/>
      <c r="BE397" s="70"/>
      <c r="BF397" s="70"/>
      <c r="BG397" s="70"/>
      <c r="BH397" s="70"/>
      <c r="BI397" s="70"/>
      <c r="BJ397" s="70"/>
      <c r="BK397" s="70"/>
      <c r="BL397" s="70"/>
      <c r="BM397" s="70"/>
      <c r="BN397" s="70"/>
      <c r="BO397" s="70"/>
      <c r="BP397" s="70"/>
      <c r="BQ397" s="70"/>
      <c r="BR397" s="70"/>
      <c r="BS397" s="70"/>
      <c r="BT397" s="70"/>
      <c r="BU397" s="70"/>
      <c r="BV397" s="70"/>
      <c r="BW397" s="70"/>
      <c r="BX397" s="70"/>
      <c r="BY397" s="70"/>
      <c r="BZ397" s="70"/>
      <c r="CA397" s="70"/>
      <c r="CB397" s="70"/>
      <c r="CC397" s="70"/>
      <c r="CD397" s="70"/>
      <c r="CE397" s="70"/>
      <c r="CF397" s="70"/>
      <c r="CG397" s="70"/>
      <c r="CH397" s="70"/>
      <c r="CI397" s="70"/>
      <c r="CJ397" s="70"/>
      <c r="CK397" s="70"/>
      <c r="CL397" s="70"/>
      <c r="CM397" s="70"/>
      <c r="CN397" s="70"/>
      <c r="CO397" s="70"/>
      <c r="CP397" s="70"/>
      <c r="CQ397" s="70"/>
      <c r="CR397" s="70"/>
      <c r="CS397" s="70"/>
      <c r="CT397" s="70"/>
      <c r="CU397" s="70"/>
      <c r="CV397" s="70"/>
      <c r="CW397" s="70"/>
      <c r="CX397" s="70"/>
      <c r="CY397" s="70"/>
      <c r="CZ397" s="70"/>
      <c r="DA397" s="70"/>
      <c r="DB397" s="70"/>
      <c r="DC397" s="70"/>
      <c r="DD397" s="70"/>
      <c r="DE397" s="70"/>
      <c r="DF397" s="70"/>
      <c r="DG397" s="70"/>
      <c r="DH397" s="70"/>
      <c r="DI397" s="70"/>
      <c r="DJ397" s="70"/>
      <c r="DK397" s="70"/>
      <c r="DL397" s="70"/>
      <c r="DM397" s="70"/>
      <c r="DN397" s="70"/>
      <c r="DO397" s="70"/>
      <c r="DP397" s="70"/>
      <c r="DQ397" s="70"/>
      <c r="DR397" s="70"/>
      <c r="DS397" s="70"/>
      <c r="DT397" s="70"/>
      <c r="DU397" s="70"/>
      <c r="DV397" s="70"/>
      <c r="DW397" s="70"/>
      <c r="DX397" s="70"/>
      <c r="DY397" s="70"/>
      <c r="DZ397" s="70"/>
      <c r="EA397" s="70"/>
      <c r="EB397" s="70"/>
      <c r="EC397" s="70"/>
      <c r="ED397" s="70"/>
      <c r="EE397" s="70"/>
      <c r="EF397" s="70"/>
      <c r="EG397" s="70"/>
      <c r="EH397" s="70"/>
      <c r="EI397" s="70"/>
      <c r="EJ397" s="70"/>
      <c r="EK397" s="70"/>
      <c r="EL397" s="70"/>
      <c r="EM397" s="70"/>
      <c r="EN397" s="70"/>
      <c r="EO397" s="70"/>
      <c r="EP397" s="70"/>
      <c r="EQ397" s="70"/>
      <c r="ER397" s="70"/>
      <c r="ES397" s="70"/>
      <c r="ET397" s="70"/>
      <c r="EU397" s="70"/>
      <c r="EV397" s="70"/>
      <c r="EW397" s="70"/>
      <c r="EX397" s="70"/>
      <c r="EY397" s="70"/>
      <c r="EZ397" s="70"/>
      <c r="FA397" s="70"/>
      <c r="FB397" s="70"/>
      <c r="FC397" s="70"/>
      <c r="FD397" s="70"/>
      <c r="FE397" s="70"/>
      <c r="FF397" s="70"/>
      <c r="FG397" s="70"/>
      <c r="FH397" s="70"/>
      <c r="FI397" s="70"/>
      <c r="FJ397" s="70"/>
      <c r="FK397" s="70"/>
      <c r="FL397" s="70"/>
      <c r="FM397" s="70"/>
      <c r="FN397" s="70"/>
      <c r="FO397" s="70"/>
      <c r="FP397" s="70"/>
      <c r="FQ397" s="70"/>
      <c r="FR397" s="70"/>
      <c r="FS397" s="70"/>
      <c r="FT397" s="70"/>
      <c r="FU397" s="70"/>
      <c r="FV397" s="70"/>
      <c r="FW397" s="70"/>
      <c r="FX397" s="70"/>
      <c r="FY397" s="70"/>
      <c r="FZ397" s="70"/>
      <c r="GA397" s="70"/>
      <c r="GB397" s="70"/>
      <c r="GC397" s="70"/>
      <c r="GD397" s="70"/>
      <c r="GE397" s="70"/>
      <c r="GF397" s="70"/>
      <c r="GG397" s="70"/>
      <c r="GH397" s="70"/>
      <c r="GI397" s="70"/>
      <c r="GJ397" s="70"/>
      <c r="GK397" s="70"/>
      <c r="GL397" s="70"/>
      <c r="GM397" s="70"/>
      <c r="GN397" s="70"/>
      <c r="GO397" s="70"/>
      <c r="GP397" s="70"/>
      <c r="GQ397" s="70"/>
      <c r="GR397" s="70"/>
      <c r="GS397" s="70"/>
      <c r="GT397" s="70"/>
      <c r="GU397" s="70"/>
      <c r="GV397" s="70"/>
      <c r="GW397" s="70"/>
      <c r="GX397" s="70"/>
      <c r="GY397" s="70"/>
      <c r="GZ397" s="70"/>
      <c r="HA397" s="70"/>
      <c r="HB397" s="70"/>
      <c r="HC397" s="70"/>
      <c r="HD397" s="70"/>
      <c r="HE397" s="70"/>
      <c r="HF397" s="70"/>
      <c r="HG397" s="70"/>
      <c r="HH397" s="70"/>
      <c r="HI397" s="70"/>
      <c r="HJ397" s="70"/>
      <c r="HK397" s="70"/>
      <c r="HL397" s="70"/>
      <c r="HM397" s="70"/>
      <c r="HN397" s="70"/>
      <c r="HO397" s="70"/>
      <c r="HP397" s="70"/>
      <c r="HQ397" s="70"/>
      <c r="HR397" s="70"/>
      <c r="HS397" s="70"/>
      <c r="HT397" s="70"/>
      <c r="HU397" s="70"/>
      <c r="HV397" s="70"/>
      <c r="HW397" s="70"/>
      <c r="HX397" s="70"/>
      <c r="HY397" s="70"/>
      <c r="HZ397" s="70"/>
      <c r="IA397" s="70"/>
      <c r="IB397" s="70"/>
      <c r="IC397" s="70"/>
      <c r="ID397" s="70"/>
      <c r="IE397" s="70"/>
      <c r="IF397" s="70"/>
      <c r="IG397" s="70"/>
      <c r="IH397" s="70"/>
      <c r="II397" s="70"/>
      <c r="IJ397" s="70"/>
      <c r="IK397" s="70"/>
      <c r="IL397" s="70"/>
      <c r="IM397" s="70"/>
      <c r="IN397" s="70"/>
      <c r="IO397" s="70"/>
      <c r="IP397" s="70"/>
      <c r="IQ397" s="70"/>
      <c r="IR397" s="70"/>
      <c r="IS397" s="70"/>
      <c r="IT397" s="70"/>
      <c r="IU397" s="70"/>
      <c r="IV397" s="70"/>
      <c r="IW397" s="70"/>
      <c r="IX397" s="70"/>
      <c r="IY397" s="70"/>
      <c r="IZ397" s="70"/>
      <c r="JA397" s="70"/>
      <c r="JB397" s="70"/>
      <c r="JC397" s="70"/>
      <c r="JD397" s="70"/>
      <c r="JE397" s="70"/>
      <c r="JF397" s="70"/>
      <c r="JG397" s="70"/>
      <c r="JH397" s="70"/>
      <c r="JI397" s="70"/>
      <c r="JJ397" s="70"/>
      <c r="JK397" s="70"/>
      <c r="JL397" s="70"/>
      <c r="JM397" s="70"/>
      <c r="JN397" s="70"/>
      <c r="JO397" s="70"/>
      <c r="JP397" s="70"/>
      <c r="JQ397" s="70"/>
      <c r="JR397" s="70"/>
      <c r="JS397" s="70"/>
      <c r="JT397" s="70"/>
      <c r="JU397" s="70"/>
      <c r="JV397" s="70"/>
      <c r="JW397" s="70"/>
      <c r="JX397" s="70"/>
      <c r="JY397" s="70"/>
      <c r="JZ397" s="70"/>
      <c r="KA397" s="70"/>
      <c r="KB397" s="70"/>
      <c r="KC397" s="70"/>
      <c r="KD397" s="70"/>
      <c r="KE397" s="70"/>
      <c r="KF397" s="70"/>
      <c r="KG397" s="70"/>
      <c r="KH397" s="70"/>
      <c r="KI397" s="70"/>
      <c r="KJ397" s="70"/>
      <c r="KK397" s="70"/>
      <c r="KL397" s="70"/>
      <c r="KM397" s="70"/>
      <c r="KN397" s="70"/>
      <c r="KO397" s="70"/>
      <c r="KP397" s="70"/>
      <c r="KQ397" s="70"/>
      <c r="KR397" s="70"/>
      <c r="KS397" s="70"/>
      <c r="KT397" s="70"/>
      <c r="KU397" s="70"/>
      <c r="KV397" s="70"/>
      <c r="KW397" s="70"/>
      <c r="KX397" s="70"/>
      <c r="KY397" s="70"/>
      <c r="KZ397" s="70"/>
      <c r="LA397" s="70"/>
      <c r="LB397" s="70"/>
      <c r="LC397" s="70"/>
      <c r="LD397" s="70"/>
      <c r="LE397" s="70"/>
      <c r="LF397" s="70"/>
      <c r="LG397" s="70"/>
      <c r="LH397" s="70"/>
      <c r="LI397" s="70"/>
      <c r="LJ397" s="70"/>
      <c r="LK397" s="70"/>
      <c r="LL397" s="70"/>
      <c r="LM397" s="70"/>
      <c r="LN397" s="70"/>
      <c r="LO397" s="70"/>
      <c r="LP397" s="70"/>
      <c r="LQ397" s="70"/>
      <c r="LR397" s="70"/>
      <c r="LS397" s="70"/>
      <c r="LT397" s="70"/>
      <c r="LU397" s="70"/>
      <c r="LV397" s="70"/>
      <c r="LW397" s="70"/>
      <c r="LX397" s="70"/>
      <c r="LY397" s="70"/>
      <c r="LZ397" s="70"/>
      <c r="MA397" s="70"/>
      <c r="MB397" s="70"/>
      <c r="MC397" s="70"/>
      <c r="MD397" s="70"/>
      <c r="ME397" s="70"/>
      <c r="MF397" s="70"/>
      <c r="MG397" s="70"/>
      <c r="MH397" s="70"/>
      <c r="MI397" s="70"/>
    </row>
    <row r="398" spans="1:347" s="70" customFormat="1" ht="11.25"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D398" s="78"/>
      <c r="BE398" s="78"/>
    </row>
    <row r="399" spans="1:347" s="70" customFormat="1" ht="11.25"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D399" s="78"/>
      <c r="BE399" s="78"/>
    </row>
    <row r="400" spans="1:347" s="70" customFormat="1" ht="11.25"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row>
    <row r="401" spans="1:347" s="70" customFormat="1" ht="11.25"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row>
    <row r="402" spans="1:347" s="70" customFormat="1" ht="11.25"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row>
    <row r="403" spans="1:347" s="70" customFormat="1" ht="11.25"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row>
    <row r="404" spans="1:347" s="70" customFormat="1" ht="11.25"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row>
    <row r="405" spans="1:347" s="70" customFormat="1" ht="11.25"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row>
    <row r="406" spans="1:347" s="70" customFormat="1" ht="11.25"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D406" s="78"/>
      <c r="BE406" s="78"/>
    </row>
    <row r="407" spans="1:347" s="70" customFormat="1" ht="11.25"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D407" s="78"/>
      <c r="BE407" s="78"/>
    </row>
    <row r="408" spans="1:347" s="70" customFormat="1" ht="11.25"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row>
    <row r="409" spans="1:347" s="70" customFormat="1" ht="11.25"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row>
    <row r="410" spans="1:347" s="70" customFormat="1" ht="11.25"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row>
    <row r="411" spans="1:347" s="70" customFormat="1" ht="11.25"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row>
    <row r="413" spans="1:347" x14ac:dyDescent="0.25">
      <c r="BC413" s="70"/>
      <c r="BD413" s="70"/>
      <c r="BE413" s="70"/>
      <c r="BF413" s="70"/>
      <c r="BG413" s="70"/>
      <c r="BH413" s="70"/>
      <c r="BI413" s="70"/>
      <c r="BJ413" s="70"/>
      <c r="BK413" s="70"/>
      <c r="BL413" s="70"/>
      <c r="BM413" s="70"/>
      <c r="BN413" s="70"/>
      <c r="BO413" s="70"/>
      <c r="BP413" s="70"/>
      <c r="BQ413" s="70"/>
      <c r="BR413" s="70"/>
      <c r="BS413" s="70"/>
      <c r="BT413" s="70"/>
      <c r="BU413" s="70"/>
      <c r="BV413" s="70"/>
      <c r="BW413" s="70"/>
      <c r="BX413" s="70"/>
      <c r="BY413" s="70"/>
      <c r="BZ413" s="70"/>
      <c r="CA413" s="70"/>
      <c r="CB413" s="70"/>
      <c r="CC413" s="70"/>
      <c r="CD413" s="70"/>
      <c r="CE413" s="70"/>
      <c r="CF413" s="70"/>
      <c r="CG413" s="70"/>
      <c r="CH413" s="70"/>
      <c r="CI413" s="70"/>
      <c r="CJ413" s="70"/>
      <c r="CK413" s="70"/>
      <c r="CL413" s="70"/>
      <c r="CM413" s="70"/>
      <c r="CN413" s="70"/>
      <c r="CO413" s="70"/>
      <c r="CP413" s="70"/>
      <c r="CQ413" s="70"/>
      <c r="CR413" s="70"/>
      <c r="CS413" s="70"/>
      <c r="CT413" s="70"/>
      <c r="CU413" s="70"/>
      <c r="CV413" s="70"/>
      <c r="CW413" s="70"/>
      <c r="CX413" s="70"/>
      <c r="CY413" s="70"/>
      <c r="CZ413" s="70"/>
      <c r="DA413" s="70"/>
      <c r="DB413" s="70"/>
      <c r="DC413" s="70"/>
      <c r="DD413" s="70"/>
      <c r="DE413" s="70"/>
      <c r="DF413" s="70"/>
      <c r="DG413" s="70"/>
      <c r="DH413" s="70"/>
      <c r="DI413" s="70"/>
      <c r="DJ413" s="70"/>
      <c r="DK413" s="70"/>
      <c r="DL413" s="70"/>
      <c r="DM413" s="70"/>
      <c r="DN413" s="70"/>
      <c r="DO413" s="70"/>
      <c r="DP413" s="70"/>
      <c r="DQ413" s="70"/>
      <c r="DR413" s="70"/>
      <c r="DS413" s="70"/>
      <c r="DT413" s="70"/>
      <c r="DU413" s="70"/>
      <c r="DV413" s="70"/>
      <c r="DW413" s="70"/>
      <c r="DX413" s="70"/>
      <c r="DY413" s="70"/>
      <c r="DZ413" s="70"/>
      <c r="EA413" s="70"/>
      <c r="EB413" s="70"/>
      <c r="EC413" s="70"/>
      <c r="ED413" s="70"/>
      <c r="EE413" s="70"/>
      <c r="EF413" s="70"/>
      <c r="EG413" s="70"/>
      <c r="EH413" s="70"/>
      <c r="EI413" s="70"/>
      <c r="EJ413" s="70"/>
      <c r="EK413" s="70"/>
      <c r="EL413" s="70"/>
      <c r="EM413" s="70"/>
      <c r="EN413" s="70"/>
      <c r="EO413" s="70"/>
      <c r="EP413" s="70"/>
      <c r="EQ413" s="70"/>
      <c r="ER413" s="70"/>
      <c r="ES413" s="70"/>
      <c r="ET413" s="70"/>
      <c r="EU413" s="70"/>
      <c r="EV413" s="70"/>
      <c r="EW413" s="70"/>
      <c r="EX413" s="70"/>
      <c r="EY413" s="70"/>
      <c r="EZ413" s="70"/>
      <c r="FA413" s="70"/>
      <c r="FB413" s="70"/>
      <c r="FC413" s="70"/>
      <c r="FD413" s="70"/>
      <c r="FE413" s="70"/>
      <c r="FF413" s="70"/>
      <c r="FG413" s="70"/>
      <c r="FH413" s="70"/>
      <c r="FI413" s="70"/>
      <c r="FJ413" s="70"/>
      <c r="FK413" s="70"/>
      <c r="FL413" s="70"/>
      <c r="FM413" s="70"/>
      <c r="FN413" s="70"/>
      <c r="FO413" s="70"/>
      <c r="FP413" s="70"/>
      <c r="FQ413" s="70"/>
      <c r="FR413" s="70"/>
      <c r="FS413" s="70"/>
      <c r="FT413" s="70"/>
      <c r="FU413" s="70"/>
      <c r="FV413" s="70"/>
      <c r="FW413" s="70"/>
      <c r="FX413" s="70"/>
      <c r="FY413" s="70"/>
      <c r="FZ413" s="70"/>
      <c r="GA413" s="70"/>
      <c r="GB413" s="70"/>
      <c r="GC413" s="70"/>
      <c r="GD413" s="70"/>
      <c r="GE413" s="70"/>
      <c r="GF413" s="70"/>
      <c r="GG413" s="70"/>
      <c r="GH413" s="70"/>
      <c r="GI413" s="70"/>
      <c r="GJ413" s="70"/>
      <c r="GK413" s="70"/>
      <c r="GL413" s="70"/>
      <c r="GM413" s="70"/>
      <c r="GN413" s="70"/>
      <c r="GO413" s="70"/>
      <c r="GP413" s="70"/>
      <c r="GQ413" s="70"/>
      <c r="GR413" s="70"/>
      <c r="GS413" s="70"/>
      <c r="GT413" s="70"/>
      <c r="GU413" s="70"/>
      <c r="GV413" s="70"/>
      <c r="GW413" s="70"/>
      <c r="GX413" s="70"/>
      <c r="GY413" s="70"/>
      <c r="GZ413" s="70"/>
      <c r="HA413" s="70"/>
      <c r="HB413" s="70"/>
      <c r="HC413" s="70"/>
      <c r="HD413" s="70"/>
      <c r="HE413" s="70"/>
      <c r="HF413" s="70"/>
      <c r="HG413" s="70"/>
      <c r="HH413" s="70"/>
      <c r="HI413" s="70"/>
      <c r="HJ413" s="70"/>
      <c r="HK413" s="70"/>
      <c r="HL413" s="70"/>
      <c r="HM413" s="70"/>
      <c r="HN413" s="70"/>
      <c r="HO413" s="70"/>
      <c r="HP413" s="70"/>
      <c r="HQ413" s="70"/>
      <c r="HR413" s="70"/>
      <c r="HS413" s="70"/>
      <c r="HT413" s="70"/>
      <c r="HU413" s="70"/>
      <c r="HV413" s="70"/>
      <c r="HW413" s="70"/>
      <c r="HX413" s="70"/>
      <c r="HY413" s="70"/>
      <c r="HZ413" s="70"/>
      <c r="IA413" s="70"/>
      <c r="IB413" s="70"/>
      <c r="IC413" s="70"/>
      <c r="ID413" s="70"/>
      <c r="IE413" s="70"/>
      <c r="IF413" s="70"/>
      <c r="IG413" s="70"/>
      <c r="IH413" s="70"/>
      <c r="II413" s="70"/>
      <c r="IJ413" s="70"/>
      <c r="IK413" s="70"/>
      <c r="IL413" s="70"/>
      <c r="IM413" s="70"/>
      <c r="IN413" s="70"/>
      <c r="IO413" s="70"/>
      <c r="IP413" s="70"/>
      <c r="IQ413" s="70"/>
      <c r="IR413" s="70"/>
      <c r="IS413" s="70"/>
      <c r="IT413" s="70"/>
      <c r="IU413" s="70"/>
      <c r="IV413" s="70"/>
      <c r="IW413" s="70"/>
      <c r="IX413" s="70"/>
      <c r="IY413" s="70"/>
      <c r="IZ413" s="70"/>
      <c r="JA413" s="70"/>
      <c r="JB413" s="70"/>
      <c r="JC413" s="70"/>
      <c r="JD413" s="70"/>
      <c r="JE413" s="70"/>
      <c r="JF413" s="70"/>
      <c r="JG413" s="70"/>
      <c r="JH413" s="70"/>
      <c r="JI413" s="70"/>
      <c r="JJ413" s="70"/>
      <c r="JK413" s="70"/>
      <c r="JL413" s="70"/>
      <c r="JM413" s="70"/>
      <c r="JN413" s="70"/>
      <c r="JO413" s="70"/>
      <c r="JP413" s="70"/>
      <c r="JQ413" s="70"/>
      <c r="JR413" s="70"/>
      <c r="JS413" s="70"/>
      <c r="JT413" s="70"/>
      <c r="JU413" s="70"/>
      <c r="JV413" s="70"/>
      <c r="JW413" s="70"/>
      <c r="JX413" s="70"/>
      <c r="JY413" s="70"/>
      <c r="JZ413" s="70"/>
      <c r="KA413" s="70"/>
      <c r="KB413" s="70"/>
      <c r="KC413" s="70"/>
      <c r="KD413" s="70"/>
      <c r="KE413" s="70"/>
      <c r="KF413" s="70"/>
      <c r="KG413" s="70"/>
      <c r="KH413" s="70"/>
      <c r="KI413" s="70"/>
      <c r="KJ413" s="70"/>
      <c r="KK413" s="70"/>
      <c r="KL413" s="70"/>
      <c r="KM413" s="70"/>
      <c r="KN413" s="70"/>
      <c r="KO413" s="70"/>
      <c r="KP413" s="70"/>
      <c r="KQ413" s="70"/>
      <c r="KR413" s="70"/>
      <c r="KS413" s="70"/>
      <c r="KT413" s="70"/>
      <c r="KU413" s="70"/>
      <c r="KV413" s="70"/>
      <c r="KW413" s="70"/>
      <c r="KX413" s="70"/>
      <c r="KY413" s="70"/>
      <c r="KZ413" s="70"/>
      <c r="LA413" s="70"/>
      <c r="LB413" s="70"/>
      <c r="LC413" s="70"/>
      <c r="LD413" s="70"/>
      <c r="LE413" s="70"/>
      <c r="LF413" s="70"/>
      <c r="LG413" s="70"/>
      <c r="LH413" s="70"/>
      <c r="LI413" s="70"/>
      <c r="LJ413" s="70"/>
      <c r="LK413" s="70"/>
      <c r="LL413" s="70"/>
      <c r="LM413" s="70"/>
      <c r="LN413" s="70"/>
      <c r="LO413" s="70"/>
      <c r="LP413" s="70"/>
      <c r="LQ413" s="70"/>
      <c r="LR413" s="70"/>
      <c r="LS413" s="70"/>
      <c r="LT413" s="70"/>
      <c r="LU413" s="70"/>
      <c r="LV413" s="70"/>
      <c r="LW413" s="70"/>
      <c r="LX413" s="70"/>
      <c r="LY413" s="70"/>
      <c r="LZ413" s="70"/>
      <c r="MA413" s="70"/>
      <c r="MB413" s="70"/>
      <c r="MC413" s="70"/>
      <c r="MD413" s="70"/>
      <c r="ME413" s="70"/>
      <c r="MF413" s="70"/>
      <c r="MG413" s="70"/>
      <c r="MH413" s="70"/>
      <c r="MI413" s="70"/>
    </row>
    <row r="414" spans="1:347" s="70" customFormat="1" ht="11.25"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D414" s="78"/>
      <c r="BE414" s="78"/>
    </row>
    <row r="415" spans="1:347" s="70" customFormat="1" ht="11.25"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D415" s="78"/>
      <c r="BE415" s="78"/>
    </row>
    <row r="416" spans="1:347" s="70" customFormat="1" ht="11.25"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D416" s="78"/>
      <c r="BE416" s="78"/>
    </row>
    <row r="417" spans="1:347" s="70" customFormat="1" ht="11.25"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row>
    <row r="418" spans="1:347" s="70" customFormat="1" ht="11.25"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row>
    <row r="420" spans="1:347" x14ac:dyDescent="0.25">
      <c r="BC420" s="70"/>
      <c r="BD420" s="70"/>
      <c r="BE420" s="70"/>
      <c r="BF420" s="70"/>
      <c r="BG420" s="70"/>
      <c r="BH420" s="70"/>
      <c r="BI420" s="70"/>
      <c r="BJ420" s="70"/>
      <c r="BK420" s="70"/>
      <c r="BL420" s="70"/>
      <c r="BM420" s="70"/>
      <c r="BN420" s="70"/>
      <c r="BO420" s="70"/>
      <c r="BP420" s="70"/>
      <c r="BQ420" s="70"/>
      <c r="BR420" s="70"/>
      <c r="BS420" s="70"/>
      <c r="BT420" s="70"/>
      <c r="BU420" s="70"/>
      <c r="BV420" s="70"/>
      <c r="BW420" s="70"/>
      <c r="BX420" s="70"/>
      <c r="BY420" s="70"/>
      <c r="BZ420" s="70"/>
      <c r="CA420" s="70"/>
      <c r="CB420" s="70"/>
      <c r="CC420" s="70"/>
      <c r="CD420" s="70"/>
      <c r="CE420" s="70"/>
      <c r="CF420" s="70"/>
      <c r="CG420" s="70"/>
      <c r="CH420" s="70"/>
      <c r="CI420" s="70"/>
      <c r="CJ420" s="70"/>
      <c r="CK420" s="70"/>
      <c r="CL420" s="70"/>
      <c r="CM420" s="70"/>
      <c r="CN420" s="70"/>
      <c r="CO420" s="70"/>
      <c r="CP420" s="70"/>
      <c r="CQ420" s="70"/>
      <c r="CR420" s="70"/>
      <c r="CS420" s="70"/>
      <c r="CT420" s="70"/>
      <c r="CU420" s="70"/>
      <c r="CV420" s="70"/>
      <c r="CW420" s="70"/>
      <c r="CX420" s="70"/>
      <c r="CY420" s="70"/>
      <c r="CZ420" s="70"/>
      <c r="DA420" s="70"/>
      <c r="DB420" s="70"/>
      <c r="DC420" s="70"/>
      <c r="DD420" s="70"/>
      <c r="DE420" s="70"/>
      <c r="DF420" s="70"/>
      <c r="DG420" s="70"/>
      <c r="DH420" s="70"/>
      <c r="DI420" s="70"/>
      <c r="DJ420" s="70"/>
      <c r="DK420" s="70"/>
      <c r="DL420" s="70"/>
      <c r="DM420" s="70"/>
      <c r="DN420" s="70"/>
      <c r="DO420" s="70"/>
      <c r="DP420" s="70"/>
      <c r="DQ420" s="70"/>
      <c r="DR420" s="70"/>
      <c r="DS420" s="70"/>
      <c r="DT420" s="70"/>
      <c r="DU420" s="70"/>
      <c r="DV420" s="70"/>
      <c r="DW420" s="70"/>
      <c r="DX420" s="70"/>
      <c r="DY420" s="70"/>
      <c r="DZ420" s="70"/>
      <c r="EA420" s="70"/>
      <c r="EB420" s="70"/>
      <c r="EC420" s="70"/>
      <c r="ED420" s="70"/>
      <c r="EE420" s="70"/>
      <c r="EF420" s="70"/>
      <c r="EG420" s="70"/>
      <c r="EH420" s="70"/>
      <c r="EI420" s="70"/>
      <c r="EJ420" s="70"/>
      <c r="EK420" s="70"/>
      <c r="EL420" s="70"/>
      <c r="EM420" s="70"/>
      <c r="EN420" s="70"/>
      <c r="EO420" s="70"/>
      <c r="EP420" s="70"/>
      <c r="EQ420" s="70"/>
      <c r="ER420" s="70"/>
      <c r="ES420" s="70"/>
      <c r="ET420" s="70"/>
      <c r="EU420" s="70"/>
      <c r="EV420" s="70"/>
      <c r="EW420" s="70"/>
      <c r="EX420" s="70"/>
      <c r="EY420" s="70"/>
      <c r="EZ420" s="70"/>
      <c r="FA420" s="70"/>
      <c r="FB420" s="70"/>
      <c r="FC420" s="70"/>
      <c r="FD420" s="70"/>
      <c r="FE420" s="70"/>
      <c r="FF420" s="70"/>
      <c r="FG420" s="70"/>
      <c r="FH420" s="70"/>
      <c r="FI420" s="70"/>
      <c r="FJ420" s="70"/>
      <c r="FK420" s="70"/>
      <c r="FL420" s="70"/>
      <c r="FM420" s="70"/>
      <c r="FN420" s="70"/>
      <c r="FO420" s="70"/>
      <c r="FP420" s="70"/>
      <c r="FQ420" s="70"/>
      <c r="FR420" s="70"/>
      <c r="FS420" s="70"/>
      <c r="FT420" s="70"/>
      <c r="FU420" s="70"/>
      <c r="FV420" s="70"/>
      <c r="FW420" s="70"/>
      <c r="FX420" s="70"/>
      <c r="FY420" s="70"/>
      <c r="FZ420" s="70"/>
      <c r="GA420" s="70"/>
      <c r="GB420" s="70"/>
      <c r="GC420" s="70"/>
      <c r="GD420" s="70"/>
      <c r="GE420" s="70"/>
      <c r="GF420" s="70"/>
      <c r="GG420" s="70"/>
      <c r="GH420" s="70"/>
      <c r="GI420" s="70"/>
      <c r="GJ420" s="70"/>
      <c r="GK420" s="70"/>
      <c r="GL420" s="70"/>
      <c r="GM420" s="70"/>
      <c r="GN420" s="70"/>
      <c r="GO420" s="70"/>
      <c r="GP420" s="70"/>
      <c r="GQ420" s="70"/>
      <c r="GR420" s="70"/>
      <c r="GS420" s="70"/>
      <c r="GT420" s="70"/>
      <c r="GU420" s="70"/>
      <c r="GV420" s="70"/>
      <c r="GW420" s="70"/>
      <c r="GX420" s="70"/>
      <c r="GY420" s="70"/>
      <c r="GZ420" s="70"/>
      <c r="HA420" s="70"/>
      <c r="HB420" s="70"/>
      <c r="HC420" s="70"/>
      <c r="HD420" s="70"/>
      <c r="HE420" s="70"/>
      <c r="HF420" s="70"/>
      <c r="HG420" s="70"/>
      <c r="HH420" s="70"/>
      <c r="HI420" s="70"/>
      <c r="HJ420" s="70"/>
      <c r="HK420" s="70"/>
      <c r="HL420" s="70"/>
      <c r="HM420" s="70"/>
      <c r="HN420" s="70"/>
      <c r="HO420" s="70"/>
      <c r="HP420" s="70"/>
      <c r="HQ420" s="70"/>
      <c r="HR420" s="70"/>
      <c r="HS420" s="70"/>
      <c r="HT420" s="70"/>
      <c r="HU420" s="70"/>
      <c r="HV420" s="70"/>
      <c r="HW420" s="70"/>
      <c r="HX420" s="70"/>
      <c r="HY420" s="70"/>
      <c r="HZ420" s="70"/>
      <c r="IA420" s="70"/>
      <c r="IB420" s="70"/>
      <c r="IC420" s="70"/>
      <c r="ID420" s="70"/>
      <c r="IE420" s="70"/>
      <c r="IF420" s="70"/>
      <c r="IG420" s="70"/>
      <c r="IH420" s="70"/>
      <c r="II420" s="70"/>
      <c r="IJ420" s="70"/>
      <c r="IK420" s="70"/>
      <c r="IL420" s="70"/>
      <c r="IM420" s="70"/>
      <c r="IN420" s="70"/>
      <c r="IO420" s="70"/>
      <c r="IP420" s="70"/>
      <c r="IQ420" s="70"/>
      <c r="IR420" s="70"/>
      <c r="IS420" s="70"/>
      <c r="IT420" s="70"/>
      <c r="IU420" s="70"/>
      <c r="IV420" s="70"/>
      <c r="IW420" s="70"/>
      <c r="IX420" s="70"/>
      <c r="IY420" s="70"/>
      <c r="IZ420" s="70"/>
      <c r="JA420" s="70"/>
      <c r="JB420" s="70"/>
      <c r="JC420" s="70"/>
      <c r="JD420" s="70"/>
      <c r="JE420" s="70"/>
      <c r="JF420" s="70"/>
      <c r="JG420" s="70"/>
      <c r="JH420" s="70"/>
      <c r="JI420" s="70"/>
      <c r="JJ420" s="70"/>
      <c r="JK420" s="70"/>
      <c r="JL420" s="70"/>
      <c r="JM420" s="70"/>
      <c r="JN420" s="70"/>
      <c r="JO420" s="70"/>
      <c r="JP420" s="70"/>
      <c r="JQ420" s="70"/>
      <c r="JR420" s="70"/>
      <c r="JS420" s="70"/>
      <c r="JT420" s="70"/>
      <c r="JU420" s="70"/>
      <c r="JV420" s="70"/>
      <c r="JW420" s="70"/>
      <c r="JX420" s="70"/>
      <c r="JY420" s="70"/>
      <c r="JZ420" s="70"/>
      <c r="KA420" s="70"/>
      <c r="KB420" s="70"/>
      <c r="KC420" s="70"/>
      <c r="KD420" s="70"/>
      <c r="KE420" s="70"/>
      <c r="KF420" s="70"/>
      <c r="KG420" s="70"/>
      <c r="KH420" s="70"/>
      <c r="KI420" s="70"/>
      <c r="KJ420" s="70"/>
      <c r="KK420" s="70"/>
      <c r="KL420" s="70"/>
      <c r="KM420" s="70"/>
      <c r="KN420" s="70"/>
      <c r="KO420" s="70"/>
      <c r="KP420" s="70"/>
      <c r="KQ420" s="70"/>
      <c r="KR420" s="70"/>
      <c r="KS420" s="70"/>
      <c r="KT420" s="70"/>
      <c r="KU420" s="70"/>
      <c r="KV420" s="70"/>
      <c r="KW420" s="70"/>
      <c r="KX420" s="70"/>
      <c r="KY420" s="70"/>
      <c r="KZ420" s="70"/>
      <c r="LA420" s="70"/>
      <c r="LB420" s="70"/>
      <c r="LC420" s="70"/>
      <c r="LD420" s="70"/>
      <c r="LE420" s="70"/>
      <c r="LF420" s="70"/>
      <c r="LG420" s="70"/>
      <c r="LH420" s="70"/>
      <c r="LI420" s="70"/>
      <c r="LJ420" s="70"/>
      <c r="LK420" s="70"/>
      <c r="LL420" s="70"/>
      <c r="LM420" s="70"/>
      <c r="LN420" s="70"/>
      <c r="LO420" s="70"/>
      <c r="LP420" s="70"/>
      <c r="LQ420" s="70"/>
      <c r="LR420" s="70"/>
      <c r="LS420" s="70"/>
      <c r="LT420" s="70"/>
      <c r="LU420" s="70"/>
      <c r="LV420" s="70"/>
      <c r="LW420" s="70"/>
      <c r="LX420" s="70"/>
      <c r="LY420" s="70"/>
      <c r="LZ420" s="70"/>
      <c r="MA420" s="70"/>
      <c r="MB420" s="70"/>
      <c r="MC420" s="70"/>
      <c r="MD420" s="70"/>
      <c r="ME420" s="70"/>
      <c r="MF420" s="70"/>
      <c r="MG420" s="70"/>
      <c r="MH420" s="70"/>
      <c r="MI420" s="70"/>
    </row>
    <row r="421" spans="1:347" s="70" customFormat="1" ht="11.25"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D421" s="78"/>
      <c r="BE421" s="78"/>
    </row>
    <row r="422" spans="1:347" s="70" customFormat="1" ht="11.25"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D422" s="78"/>
      <c r="BE422" s="78"/>
    </row>
    <row r="423" spans="1:347" s="70" customFormat="1" ht="11.25"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D423" s="78"/>
      <c r="BE423" s="78"/>
    </row>
    <row r="424" spans="1:347" s="70" customFormat="1" ht="11.25"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D424" s="78"/>
      <c r="BE424" s="78"/>
    </row>
    <row r="425" spans="1:347" s="70" customFormat="1" ht="11.25"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row>
    <row r="427" spans="1:347" x14ac:dyDescent="0.25">
      <c r="BC427" s="70"/>
      <c r="BD427" s="70"/>
      <c r="BE427" s="70"/>
      <c r="BF427" s="70"/>
      <c r="BG427" s="70"/>
      <c r="BH427" s="70"/>
      <c r="BI427" s="70"/>
      <c r="BJ427" s="70"/>
      <c r="BK427" s="70"/>
      <c r="BL427" s="70"/>
      <c r="BM427" s="70"/>
      <c r="BN427" s="70"/>
      <c r="BO427" s="70"/>
      <c r="BP427" s="70"/>
      <c r="BQ427" s="70"/>
      <c r="BR427" s="70"/>
      <c r="BS427" s="70"/>
      <c r="BT427" s="70"/>
      <c r="BU427" s="70"/>
      <c r="BV427" s="70"/>
      <c r="BW427" s="70"/>
      <c r="BX427" s="70"/>
      <c r="BY427" s="70"/>
      <c r="BZ427" s="70"/>
      <c r="CA427" s="70"/>
      <c r="CB427" s="70"/>
      <c r="CC427" s="70"/>
      <c r="CD427" s="70"/>
      <c r="CE427" s="70"/>
      <c r="CF427" s="70"/>
      <c r="CG427" s="70"/>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70"/>
      <c r="FI427" s="70"/>
      <c r="FJ427" s="70"/>
      <c r="FK427" s="70"/>
      <c r="FL427" s="70"/>
      <c r="FM427" s="70"/>
      <c r="FN427" s="70"/>
      <c r="FO427" s="70"/>
      <c r="FP427" s="70"/>
      <c r="FQ427" s="70"/>
      <c r="FR427" s="70"/>
      <c r="FS427" s="70"/>
      <c r="FT427" s="70"/>
      <c r="FU427" s="70"/>
      <c r="FV427" s="70"/>
      <c r="FW427" s="70"/>
      <c r="FX427" s="70"/>
      <c r="FY427" s="70"/>
      <c r="FZ427" s="70"/>
      <c r="GA427" s="70"/>
      <c r="GB427" s="70"/>
      <c r="GC427" s="70"/>
      <c r="GD427" s="70"/>
      <c r="GE427" s="70"/>
      <c r="GF427" s="70"/>
      <c r="GG427" s="70"/>
      <c r="GH427" s="70"/>
      <c r="GI427" s="70"/>
      <c r="GJ427" s="70"/>
      <c r="GK427" s="70"/>
      <c r="GL427" s="70"/>
      <c r="GM427" s="70"/>
      <c r="GN427" s="70"/>
      <c r="GO427" s="70"/>
      <c r="GP427" s="70"/>
      <c r="GQ427" s="70"/>
      <c r="GR427" s="70"/>
      <c r="GS427" s="70"/>
      <c r="GT427" s="70"/>
      <c r="GU427" s="70"/>
      <c r="GV427" s="70"/>
      <c r="GW427" s="70"/>
      <c r="GX427" s="70"/>
      <c r="GY427" s="70"/>
      <c r="GZ427" s="70"/>
      <c r="HA427" s="70"/>
      <c r="HB427" s="70"/>
      <c r="HC427" s="70"/>
      <c r="HD427" s="70"/>
      <c r="HE427" s="70"/>
      <c r="HF427" s="70"/>
      <c r="HG427" s="70"/>
      <c r="HH427" s="70"/>
      <c r="HI427" s="70"/>
      <c r="HJ427" s="70"/>
      <c r="HK427" s="70"/>
      <c r="HL427" s="70"/>
      <c r="HM427" s="70"/>
      <c r="HN427" s="70"/>
      <c r="HO427" s="70"/>
      <c r="HP427" s="70"/>
      <c r="HQ427" s="70"/>
      <c r="HR427" s="70"/>
      <c r="HS427" s="70"/>
      <c r="HT427" s="70"/>
      <c r="HU427" s="70"/>
      <c r="HV427" s="70"/>
      <c r="HW427" s="70"/>
      <c r="HX427" s="70"/>
      <c r="HY427" s="70"/>
      <c r="HZ427" s="70"/>
      <c r="IA427" s="70"/>
      <c r="IB427" s="70"/>
      <c r="IC427" s="70"/>
      <c r="ID427" s="70"/>
      <c r="IE427" s="70"/>
      <c r="IF427" s="70"/>
      <c r="IG427" s="70"/>
      <c r="IH427" s="70"/>
      <c r="II427" s="70"/>
      <c r="IJ427" s="70"/>
      <c r="IK427" s="70"/>
      <c r="IL427" s="70"/>
      <c r="IM427" s="70"/>
      <c r="IN427" s="70"/>
      <c r="IO427" s="70"/>
      <c r="IP427" s="70"/>
      <c r="IQ427" s="70"/>
      <c r="IR427" s="70"/>
      <c r="IS427" s="70"/>
      <c r="IT427" s="70"/>
      <c r="IU427" s="70"/>
      <c r="IV427" s="70"/>
      <c r="IW427" s="70"/>
      <c r="IX427" s="70"/>
      <c r="IY427" s="70"/>
      <c r="IZ427" s="70"/>
      <c r="JA427" s="70"/>
      <c r="JB427" s="70"/>
      <c r="JC427" s="70"/>
      <c r="JD427" s="70"/>
      <c r="JE427" s="70"/>
      <c r="JF427" s="70"/>
      <c r="JG427" s="70"/>
      <c r="JH427" s="70"/>
      <c r="JI427" s="70"/>
      <c r="JJ427" s="70"/>
      <c r="JK427" s="70"/>
      <c r="JL427" s="70"/>
      <c r="JM427" s="70"/>
      <c r="JN427" s="70"/>
      <c r="JO427" s="70"/>
      <c r="JP427" s="70"/>
      <c r="JQ427" s="70"/>
      <c r="JR427" s="70"/>
      <c r="JS427" s="70"/>
      <c r="JT427" s="70"/>
      <c r="JU427" s="70"/>
      <c r="JV427" s="70"/>
      <c r="JW427" s="70"/>
      <c r="JX427" s="70"/>
      <c r="JY427" s="70"/>
      <c r="JZ427" s="70"/>
      <c r="KA427" s="70"/>
      <c r="KB427" s="70"/>
      <c r="KC427" s="70"/>
      <c r="KD427" s="70"/>
      <c r="KE427" s="70"/>
      <c r="KF427" s="70"/>
      <c r="KG427" s="70"/>
      <c r="KH427" s="70"/>
      <c r="KI427" s="70"/>
      <c r="KJ427" s="70"/>
      <c r="KK427" s="70"/>
      <c r="KL427" s="70"/>
      <c r="KM427" s="70"/>
      <c r="KN427" s="70"/>
      <c r="KO427" s="70"/>
      <c r="KP427" s="70"/>
      <c r="KQ427" s="70"/>
      <c r="KR427" s="70"/>
      <c r="KS427" s="70"/>
      <c r="KT427" s="70"/>
      <c r="KU427" s="70"/>
      <c r="KV427" s="70"/>
      <c r="KW427" s="70"/>
      <c r="KX427" s="70"/>
      <c r="KY427" s="70"/>
      <c r="KZ427" s="70"/>
      <c r="LA427" s="70"/>
      <c r="LB427" s="70"/>
      <c r="LC427" s="70"/>
      <c r="LD427" s="70"/>
      <c r="LE427" s="70"/>
      <c r="LF427" s="70"/>
      <c r="LG427" s="70"/>
      <c r="LH427" s="70"/>
      <c r="LI427" s="70"/>
      <c r="LJ427" s="70"/>
      <c r="LK427" s="70"/>
      <c r="LL427" s="70"/>
      <c r="LM427" s="70"/>
      <c r="LN427" s="70"/>
      <c r="LO427" s="70"/>
      <c r="LP427" s="70"/>
      <c r="LQ427" s="70"/>
      <c r="LR427" s="70"/>
      <c r="LS427" s="70"/>
      <c r="LT427" s="70"/>
      <c r="LU427" s="70"/>
      <c r="LV427" s="70"/>
      <c r="LW427" s="70"/>
      <c r="LX427" s="70"/>
      <c r="LY427" s="70"/>
      <c r="LZ427" s="70"/>
      <c r="MA427" s="70"/>
      <c r="MB427" s="70"/>
      <c r="MC427" s="70"/>
      <c r="MD427" s="70"/>
      <c r="ME427" s="70"/>
      <c r="MF427" s="70"/>
      <c r="MG427" s="70"/>
      <c r="MH427" s="70"/>
      <c r="MI427" s="70"/>
    </row>
    <row r="428" spans="1:347" s="70" customFormat="1" ht="11.25"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D428" s="78"/>
      <c r="BE428" s="78"/>
    </row>
    <row r="429" spans="1:347" s="70" customFormat="1" ht="11.25"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D429" s="78"/>
      <c r="BE429" s="78"/>
    </row>
    <row r="430" spans="1:347" s="70" customFormat="1" ht="11.25"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D430" s="78"/>
      <c r="BE430" s="78"/>
    </row>
    <row r="431" spans="1:347" s="70" customFormat="1" ht="11.25"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D431" s="78"/>
      <c r="BE431" s="78"/>
    </row>
    <row r="432" spans="1:347" s="70" customFormat="1" ht="11.25"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D432" s="78"/>
      <c r="BE432" s="78"/>
    </row>
    <row r="433" spans="1:347" s="70" customFormat="1" ht="11.25"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D433" s="78"/>
      <c r="BE433" s="78"/>
    </row>
    <row r="435" spans="1:347" x14ac:dyDescent="0.25">
      <c r="BC435" s="70"/>
      <c r="BD435" s="70"/>
      <c r="BE435" s="70"/>
      <c r="BF435" s="70"/>
      <c r="BG435" s="70"/>
      <c r="BH435" s="70"/>
      <c r="BI435" s="70"/>
      <c r="BJ435" s="70"/>
      <c r="BK435" s="70"/>
      <c r="BL435" s="70"/>
      <c r="BM435" s="70"/>
      <c r="BN435" s="70"/>
      <c r="BO435" s="70"/>
      <c r="BP435" s="70"/>
      <c r="BQ435" s="70"/>
      <c r="BR435" s="70"/>
      <c r="BS435" s="70"/>
      <c r="BT435" s="70"/>
      <c r="BU435" s="70"/>
      <c r="BV435" s="70"/>
      <c r="BW435" s="70"/>
      <c r="BX435" s="70"/>
      <c r="BY435" s="70"/>
      <c r="BZ435" s="70"/>
      <c r="CA435" s="70"/>
      <c r="CB435" s="70"/>
      <c r="CC435" s="70"/>
      <c r="CD435" s="70"/>
      <c r="CE435" s="70"/>
      <c r="CF435" s="70"/>
      <c r="CG435" s="70"/>
      <c r="CH435" s="70"/>
      <c r="CI435" s="70"/>
      <c r="CJ435" s="70"/>
      <c r="CK435" s="70"/>
      <c r="CL435" s="70"/>
      <c r="CM435" s="70"/>
      <c r="CN435" s="70"/>
      <c r="CO435" s="70"/>
      <c r="CP435" s="70"/>
      <c r="CQ435" s="70"/>
      <c r="CR435" s="70"/>
      <c r="CS435" s="70"/>
      <c r="CT435" s="70"/>
      <c r="CU435" s="70"/>
      <c r="CV435" s="70"/>
      <c r="CW435" s="70"/>
      <c r="CX435" s="70"/>
      <c r="CY435" s="70"/>
      <c r="CZ435" s="70"/>
      <c r="DA435" s="70"/>
      <c r="DB435" s="70"/>
      <c r="DC435" s="70"/>
      <c r="DD435" s="70"/>
      <c r="DE435" s="70"/>
      <c r="DF435" s="70"/>
      <c r="DG435" s="70"/>
      <c r="DH435" s="70"/>
      <c r="DI435" s="70"/>
      <c r="DJ435" s="70"/>
      <c r="DK435" s="70"/>
      <c r="DL435" s="70"/>
      <c r="DM435" s="70"/>
      <c r="DN435" s="70"/>
      <c r="DO435" s="70"/>
      <c r="DP435" s="70"/>
      <c r="DQ435" s="70"/>
      <c r="DR435" s="70"/>
      <c r="DS435" s="70"/>
      <c r="DT435" s="70"/>
      <c r="DU435" s="70"/>
      <c r="DV435" s="70"/>
      <c r="DW435" s="70"/>
      <c r="DX435" s="70"/>
      <c r="DY435" s="70"/>
      <c r="DZ435" s="70"/>
      <c r="EA435" s="70"/>
      <c r="EB435" s="70"/>
      <c r="EC435" s="70"/>
      <c r="ED435" s="70"/>
      <c r="EE435" s="70"/>
      <c r="EF435" s="70"/>
      <c r="EG435" s="70"/>
      <c r="EH435" s="70"/>
      <c r="EI435" s="70"/>
      <c r="EJ435" s="70"/>
      <c r="EK435" s="70"/>
      <c r="EL435" s="70"/>
      <c r="EM435" s="70"/>
      <c r="EN435" s="70"/>
      <c r="EO435" s="70"/>
      <c r="EP435" s="70"/>
      <c r="EQ435" s="70"/>
      <c r="ER435" s="70"/>
      <c r="ES435" s="70"/>
      <c r="ET435" s="70"/>
      <c r="EU435" s="70"/>
      <c r="EV435" s="70"/>
      <c r="EW435" s="70"/>
      <c r="EX435" s="70"/>
      <c r="EY435" s="70"/>
      <c r="EZ435" s="70"/>
      <c r="FA435" s="70"/>
      <c r="FB435" s="70"/>
      <c r="FC435" s="70"/>
      <c r="FD435" s="70"/>
      <c r="FE435" s="70"/>
      <c r="FF435" s="70"/>
      <c r="FG435" s="70"/>
      <c r="FH435" s="70"/>
      <c r="FI435" s="70"/>
      <c r="FJ435" s="70"/>
      <c r="FK435" s="70"/>
      <c r="FL435" s="70"/>
      <c r="FM435" s="70"/>
      <c r="FN435" s="70"/>
      <c r="FO435" s="70"/>
      <c r="FP435" s="70"/>
      <c r="FQ435" s="70"/>
      <c r="FR435" s="70"/>
      <c r="FS435" s="70"/>
      <c r="FT435" s="70"/>
      <c r="FU435" s="70"/>
      <c r="FV435" s="70"/>
      <c r="FW435" s="70"/>
      <c r="FX435" s="70"/>
      <c r="FY435" s="70"/>
      <c r="FZ435" s="70"/>
      <c r="GA435" s="70"/>
      <c r="GB435" s="70"/>
      <c r="GC435" s="70"/>
      <c r="GD435" s="70"/>
      <c r="GE435" s="70"/>
      <c r="GF435" s="70"/>
      <c r="GG435" s="70"/>
      <c r="GH435" s="70"/>
      <c r="GI435" s="70"/>
      <c r="GJ435" s="70"/>
      <c r="GK435" s="70"/>
      <c r="GL435" s="70"/>
      <c r="GM435" s="70"/>
      <c r="GN435" s="70"/>
      <c r="GO435" s="70"/>
      <c r="GP435" s="70"/>
      <c r="GQ435" s="70"/>
      <c r="GR435" s="70"/>
      <c r="GS435" s="70"/>
      <c r="GT435" s="70"/>
      <c r="GU435" s="70"/>
      <c r="GV435" s="70"/>
      <c r="GW435" s="70"/>
      <c r="GX435" s="70"/>
      <c r="GY435" s="70"/>
      <c r="GZ435" s="70"/>
      <c r="HA435" s="70"/>
      <c r="HB435" s="70"/>
      <c r="HC435" s="70"/>
      <c r="HD435" s="70"/>
      <c r="HE435" s="70"/>
      <c r="HF435" s="70"/>
      <c r="HG435" s="70"/>
      <c r="HH435" s="70"/>
      <c r="HI435" s="70"/>
      <c r="HJ435" s="70"/>
      <c r="HK435" s="70"/>
      <c r="HL435" s="70"/>
      <c r="HM435" s="70"/>
      <c r="HN435" s="70"/>
      <c r="HO435" s="70"/>
      <c r="HP435" s="70"/>
      <c r="HQ435" s="70"/>
      <c r="HR435" s="70"/>
      <c r="HS435" s="70"/>
      <c r="HT435" s="70"/>
      <c r="HU435" s="70"/>
      <c r="HV435" s="70"/>
      <c r="HW435" s="70"/>
      <c r="HX435" s="70"/>
      <c r="HY435" s="70"/>
      <c r="HZ435" s="70"/>
      <c r="IA435" s="70"/>
      <c r="IB435" s="70"/>
      <c r="IC435" s="70"/>
      <c r="ID435" s="70"/>
      <c r="IE435" s="70"/>
      <c r="IF435" s="70"/>
      <c r="IG435" s="70"/>
      <c r="IH435" s="70"/>
      <c r="II435" s="70"/>
      <c r="IJ435" s="70"/>
      <c r="IK435" s="70"/>
      <c r="IL435" s="70"/>
      <c r="IM435" s="70"/>
      <c r="IN435" s="70"/>
      <c r="IO435" s="70"/>
      <c r="IP435" s="70"/>
      <c r="IQ435" s="70"/>
      <c r="IR435" s="70"/>
      <c r="IS435" s="70"/>
      <c r="IT435" s="70"/>
      <c r="IU435" s="70"/>
      <c r="IV435" s="70"/>
      <c r="IW435" s="70"/>
      <c r="IX435" s="70"/>
      <c r="IY435" s="70"/>
      <c r="IZ435" s="70"/>
      <c r="JA435" s="70"/>
      <c r="JB435" s="70"/>
      <c r="JC435" s="70"/>
      <c r="JD435" s="70"/>
      <c r="JE435" s="70"/>
      <c r="JF435" s="70"/>
      <c r="JG435" s="70"/>
      <c r="JH435" s="70"/>
      <c r="JI435" s="70"/>
      <c r="JJ435" s="70"/>
      <c r="JK435" s="70"/>
      <c r="JL435" s="70"/>
      <c r="JM435" s="70"/>
      <c r="JN435" s="70"/>
      <c r="JO435" s="70"/>
      <c r="JP435" s="70"/>
      <c r="JQ435" s="70"/>
      <c r="JR435" s="70"/>
      <c r="JS435" s="70"/>
      <c r="JT435" s="70"/>
      <c r="JU435" s="70"/>
      <c r="JV435" s="70"/>
      <c r="JW435" s="70"/>
      <c r="JX435" s="70"/>
      <c r="JY435" s="70"/>
      <c r="JZ435" s="70"/>
      <c r="KA435" s="70"/>
      <c r="KB435" s="70"/>
      <c r="KC435" s="70"/>
      <c r="KD435" s="70"/>
      <c r="KE435" s="70"/>
      <c r="KF435" s="70"/>
      <c r="KG435" s="70"/>
      <c r="KH435" s="70"/>
      <c r="KI435" s="70"/>
      <c r="KJ435" s="70"/>
      <c r="KK435" s="70"/>
      <c r="KL435" s="70"/>
      <c r="KM435" s="70"/>
      <c r="KN435" s="70"/>
      <c r="KO435" s="70"/>
      <c r="KP435" s="70"/>
      <c r="KQ435" s="70"/>
      <c r="KR435" s="70"/>
      <c r="KS435" s="70"/>
      <c r="KT435" s="70"/>
      <c r="KU435" s="70"/>
      <c r="KV435" s="70"/>
      <c r="KW435" s="70"/>
      <c r="KX435" s="70"/>
      <c r="KY435" s="70"/>
      <c r="KZ435" s="70"/>
      <c r="LA435" s="70"/>
      <c r="LB435" s="70"/>
      <c r="LC435" s="70"/>
      <c r="LD435" s="70"/>
      <c r="LE435" s="70"/>
      <c r="LF435" s="70"/>
      <c r="LG435" s="70"/>
      <c r="LH435" s="70"/>
      <c r="LI435" s="70"/>
      <c r="LJ435" s="70"/>
      <c r="LK435" s="70"/>
      <c r="LL435" s="70"/>
      <c r="LM435" s="70"/>
      <c r="LN435" s="70"/>
      <c r="LO435" s="70"/>
      <c r="LP435" s="70"/>
      <c r="LQ435" s="70"/>
      <c r="LR435" s="70"/>
      <c r="LS435" s="70"/>
      <c r="LT435" s="70"/>
      <c r="LU435" s="70"/>
      <c r="LV435" s="70"/>
      <c r="LW435" s="70"/>
      <c r="LX435" s="70"/>
      <c r="LY435" s="70"/>
      <c r="LZ435" s="70"/>
      <c r="MA435" s="70"/>
      <c r="MB435" s="70"/>
      <c r="MC435" s="70"/>
      <c r="MD435" s="70"/>
      <c r="ME435" s="70"/>
      <c r="MF435" s="70"/>
      <c r="MG435" s="70"/>
      <c r="MH435" s="70"/>
      <c r="MI435" s="70"/>
    </row>
    <row r="436" spans="1:347" s="70" customFormat="1" ht="11.25"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D436" s="78"/>
      <c r="BE436" s="78"/>
    </row>
    <row r="437" spans="1:347" s="70" customFormat="1" ht="11.25"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D437" s="78"/>
      <c r="BE437" s="78"/>
    </row>
    <row r="438" spans="1:347" s="70" customFormat="1" ht="11.25"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D438" s="78"/>
      <c r="BE438" s="78"/>
    </row>
    <row r="439" spans="1:347" s="70" customFormat="1" ht="11.25"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row>
    <row r="440" spans="1:347" s="70" customFormat="1" ht="11.25"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row>
    <row r="441" spans="1:347" s="70" customFormat="1" ht="11.25"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row>
    <row r="442" spans="1:347" s="70" customFormat="1" ht="11.25"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row>
    <row r="443" spans="1:347" s="70" customFormat="1" ht="11.25"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D443" s="78"/>
      <c r="BE443" s="78"/>
    </row>
    <row r="444" spans="1:347" s="70" customFormat="1" ht="11.25"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D444" s="78"/>
      <c r="BE444" s="78"/>
    </row>
    <row r="445" spans="1:347" s="70" customFormat="1" ht="11.25"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D445" s="78"/>
      <c r="BE445" s="78"/>
    </row>
    <row r="446" spans="1:347" s="70" customFormat="1" ht="11.25"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D446" s="78"/>
      <c r="BE446" s="78"/>
    </row>
    <row r="447" spans="1:347" s="70" customFormat="1" ht="11.25"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row>
    <row r="448" spans="1:347" s="70" customFormat="1" ht="11.25"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row>
    <row r="450" spans="1:347" x14ac:dyDescent="0.25">
      <c r="BC450" s="70"/>
      <c r="BD450" s="70"/>
      <c r="BE450" s="70"/>
      <c r="BF450" s="70"/>
      <c r="BG450" s="70"/>
      <c r="BH450" s="70"/>
      <c r="BI450" s="70"/>
      <c r="BJ450" s="70"/>
      <c r="BK450" s="70"/>
      <c r="BL450" s="70"/>
      <c r="BM450" s="70"/>
      <c r="BN450" s="70"/>
      <c r="BO450" s="70"/>
      <c r="BP450" s="70"/>
      <c r="BQ450" s="70"/>
      <c r="BR450" s="70"/>
      <c r="BS450" s="70"/>
      <c r="BT450" s="70"/>
      <c r="BU450" s="70"/>
      <c r="BV450" s="70"/>
      <c r="BW450" s="70"/>
      <c r="BX450" s="70"/>
      <c r="BY450" s="70"/>
      <c r="BZ450" s="70"/>
      <c r="CA450" s="70"/>
      <c r="CB450" s="70"/>
      <c r="CC450" s="70"/>
      <c r="CD450" s="70"/>
      <c r="CE450" s="70"/>
      <c r="CF450" s="70"/>
      <c r="CG450" s="70"/>
      <c r="CH450" s="70"/>
      <c r="CI450" s="70"/>
      <c r="CJ450" s="70"/>
      <c r="CK450" s="70"/>
      <c r="CL450" s="70"/>
      <c r="CM450" s="70"/>
      <c r="CN450" s="70"/>
      <c r="CO450" s="70"/>
      <c r="CP450" s="70"/>
      <c r="CQ450" s="70"/>
      <c r="CR450" s="70"/>
      <c r="CS450" s="70"/>
      <c r="CT450" s="70"/>
      <c r="CU450" s="70"/>
      <c r="CV450" s="70"/>
      <c r="CW450" s="70"/>
      <c r="CX450" s="70"/>
      <c r="CY450" s="70"/>
      <c r="CZ450" s="70"/>
      <c r="DA450" s="70"/>
      <c r="DB450" s="70"/>
      <c r="DC450" s="70"/>
      <c r="DD450" s="70"/>
      <c r="DE450" s="70"/>
      <c r="DF450" s="70"/>
      <c r="DG450" s="70"/>
      <c r="DH450" s="70"/>
      <c r="DI450" s="70"/>
      <c r="DJ450" s="70"/>
      <c r="DK450" s="70"/>
      <c r="DL450" s="70"/>
      <c r="DM450" s="70"/>
      <c r="DN450" s="70"/>
      <c r="DO450" s="70"/>
      <c r="DP450" s="70"/>
      <c r="DQ450" s="70"/>
      <c r="DR450" s="70"/>
      <c r="DS450" s="70"/>
      <c r="DT450" s="70"/>
      <c r="DU450" s="70"/>
      <c r="DV450" s="70"/>
      <c r="DW450" s="70"/>
      <c r="DX450" s="70"/>
      <c r="DY450" s="70"/>
      <c r="DZ450" s="70"/>
      <c r="EA450" s="70"/>
      <c r="EB450" s="70"/>
      <c r="EC450" s="70"/>
      <c r="ED450" s="70"/>
      <c r="EE450" s="70"/>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70"/>
      <c r="FE450" s="70"/>
      <c r="FF450" s="70"/>
      <c r="FG450" s="70"/>
      <c r="FH450" s="70"/>
      <c r="FI450" s="70"/>
      <c r="FJ450" s="70"/>
      <c r="FK450" s="70"/>
      <c r="FL450" s="70"/>
      <c r="FM450" s="70"/>
      <c r="FN450" s="70"/>
      <c r="FO450" s="70"/>
      <c r="FP450" s="70"/>
      <c r="FQ450" s="70"/>
      <c r="FR450" s="70"/>
      <c r="FS450" s="70"/>
      <c r="FT450" s="70"/>
      <c r="FU450" s="70"/>
      <c r="FV450" s="70"/>
      <c r="FW450" s="70"/>
      <c r="FX450" s="70"/>
      <c r="FY450" s="70"/>
      <c r="FZ450" s="70"/>
      <c r="GA450" s="70"/>
      <c r="GB450" s="70"/>
      <c r="GC450" s="70"/>
      <c r="GD450" s="70"/>
      <c r="GE450" s="70"/>
      <c r="GF450" s="70"/>
      <c r="GG450" s="70"/>
      <c r="GH450" s="70"/>
      <c r="GI450" s="70"/>
      <c r="GJ450" s="70"/>
      <c r="GK450" s="70"/>
      <c r="GL450" s="70"/>
      <c r="GM450" s="70"/>
      <c r="GN450" s="70"/>
      <c r="GO450" s="70"/>
      <c r="GP450" s="70"/>
      <c r="GQ450" s="70"/>
      <c r="GR450" s="70"/>
      <c r="GS450" s="70"/>
      <c r="GT450" s="70"/>
      <c r="GU450" s="70"/>
      <c r="GV450" s="70"/>
      <c r="GW450" s="70"/>
      <c r="GX450" s="70"/>
      <c r="GY450" s="70"/>
      <c r="GZ450" s="70"/>
      <c r="HA450" s="70"/>
      <c r="HB450" s="70"/>
      <c r="HC450" s="70"/>
      <c r="HD450" s="70"/>
      <c r="HE450" s="70"/>
      <c r="HF450" s="70"/>
      <c r="HG450" s="70"/>
      <c r="HH450" s="70"/>
      <c r="HI450" s="70"/>
      <c r="HJ450" s="70"/>
      <c r="HK450" s="70"/>
      <c r="HL450" s="70"/>
      <c r="HM450" s="70"/>
      <c r="HN450" s="70"/>
      <c r="HO450" s="70"/>
      <c r="HP450" s="70"/>
      <c r="HQ450" s="70"/>
      <c r="HR450" s="70"/>
      <c r="HS450" s="70"/>
      <c r="HT450" s="70"/>
      <c r="HU450" s="70"/>
      <c r="HV450" s="70"/>
      <c r="HW450" s="70"/>
      <c r="HX450" s="70"/>
      <c r="HY450" s="70"/>
      <c r="HZ450" s="70"/>
      <c r="IA450" s="70"/>
      <c r="IB450" s="70"/>
      <c r="IC450" s="70"/>
      <c r="ID450" s="70"/>
      <c r="IE450" s="70"/>
      <c r="IF450" s="70"/>
      <c r="IG450" s="70"/>
      <c r="IH450" s="70"/>
      <c r="II450" s="70"/>
      <c r="IJ450" s="70"/>
      <c r="IK450" s="70"/>
      <c r="IL450" s="70"/>
      <c r="IM450" s="70"/>
      <c r="IN450" s="70"/>
      <c r="IO450" s="70"/>
      <c r="IP450" s="70"/>
      <c r="IQ450" s="70"/>
      <c r="IR450" s="70"/>
      <c r="IS450" s="70"/>
      <c r="IT450" s="70"/>
      <c r="IU450" s="70"/>
      <c r="IV450" s="70"/>
      <c r="IW450" s="70"/>
      <c r="IX450" s="70"/>
      <c r="IY450" s="70"/>
      <c r="IZ450" s="70"/>
      <c r="JA450" s="70"/>
      <c r="JB450" s="70"/>
      <c r="JC450" s="70"/>
      <c r="JD450" s="70"/>
      <c r="JE450" s="70"/>
      <c r="JF450" s="70"/>
      <c r="JG450" s="70"/>
      <c r="JH450" s="70"/>
      <c r="JI450" s="70"/>
      <c r="JJ450" s="70"/>
      <c r="JK450" s="70"/>
      <c r="JL450" s="70"/>
      <c r="JM450" s="70"/>
      <c r="JN450" s="70"/>
      <c r="JO450" s="70"/>
      <c r="JP450" s="70"/>
      <c r="JQ450" s="70"/>
      <c r="JR450" s="70"/>
      <c r="JS450" s="70"/>
      <c r="JT450" s="70"/>
      <c r="JU450" s="70"/>
      <c r="JV450" s="70"/>
      <c r="JW450" s="70"/>
      <c r="JX450" s="70"/>
      <c r="JY450" s="70"/>
      <c r="JZ450" s="70"/>
      <c r="KA450" s="70"/>
      <c r="KB450" s="70"/>
      <c r="KC450" s="70"/>
      <c r="KD450" s="70"/>
      <c r="KE450" s="70"/>
      <c r="KF450" s="70"/>
      <c r="KG450" s="70"/>
      <c r="KH450" s="70"/>
      <c r="KI450" s="70"/>
      <c r="KJ450" s="70"/>
      <c r="KK450" s="70"/>
      <c r="KL450" s="70"/>
      <c r="KM450" s="70"/>
      <c r="KN450" s="70"/>
      <c r="KO450" s="70"/>
      <c r="KP450" s="70"/>
      <c r="KQ450" s="70"/>
      <c r="KR450" s="70"/>
      <c r="KS450" s="70"/>
      <c r="KT450" s="70"/>
      <c r="KU450" s="70"/>
      <c r="KV450" s="70"/>
      <c r="KW450" s="70"/>
      <c r="KX450" s="70"/>
      <c r="KY450" s="70"/>
      <c r="KZ450" s="70"/>
      <c r="LA450" s="70"/>
      <c r="LB450" s="70"/>
      <c r="LC450" s="70"/>
      <c r="LD450" s="70"/>
      <c r="LE450" s="70"/>
      <c r="LF450" s="70"/>
      <c r="LG450" s="70"/>
      <c r="LH450" s="70"/>
      <c r="LI450" s="70"/>
      <c r="LJ450" s="70"/>
      <c r="LK450" s="70"/>
      <c r="LL450" s="70"/>
      <c r="LM450" s="70"/>
      <c r="LN450" s="70"/>
      <c r="LO450" s="70"/>
      <c r="LP450" s="70"/>
      <c r="LQ450" s="70"/>
      <c r="LR450" s="70"/>
      <c r="LS450" s="70"/>
      <c r="LT450" s="70"/>
      <c r="LU450" s="70"/>
      <c r="LV450" s="70"/>
      <c r="LW450" s="70"/>
      <c r="LX450" s="70"/>
      <c r="LY450" s="70"/>
      <c r="LZ450" s="70"/>
      <c r="MA450" s="70"/>
      <c r="MB450" s="70"/>
      <c r="MC450" s="70"/>
      <c r="MD450" s="70"/>
      <c r="ME450" s="70"/>
      <c r="MF450" s="70"/>
      <c r="MG450" s="70"/>
      <c r="MH450" s="70"/>
      <c r="MI450" s="70"/>
    </row>
    <row r="451" spans="1:347" s="70" customFormat="1" ht="11.25"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D451" s="78"/>
      <c r="BE451" s="78"/>
    </row>
    <row r="452" spans="1:347" s="70" customFormat="1" ht="11.25"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D452" s="78"/>
      <c r="BE452" s="78"/>
    </row>
    <row r="453" spans="1:347" s="70" customFormat="1" ht="11.25"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D453" s="78"/>
      <c r="BE453" s="78"/>
    </row>
    <row r="454" spans="1:347" s="70" customFormat="1" ht="11.25"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D454" s="78"/>
      <c r="BE454" s="78"/>
    </row>
    <row r="455" spans="1:347" s="70" customFormat="1" ht="11.25"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D455" s="78"/>
      <c r="BE455" s="78"/>
    </row>
    <row r="456" spans="1:347" s="70" customFormat="1" ht="11.25"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D456" s="78"/>
      <c r="BE456" s="78"/>
    </row>
    <row r="457" spans="1:347" s="70" customFormat="1" ht="11.25"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D457" s="78"/>
      <c r="BE457" s="78"/>
    </row>
    <row r="458" spans="1:347" s="70" customFormat="1" ht="11.25"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D458" s="78"/>
      <c r="BE458" s="78"/>
    </row>
    <row r="459" spans="1:347" s="70" customFormat="1" ht="11.25"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row>
    <row r="460" spans="1:347" s="70" customFormat="1" ht="11.25"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row>
    <row r="461" spans="1:347" s="70" customFormat="1" ht="11.25"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row>
    <row r="462" spans="1:347" s="70" customFormat="1" ht="11.25"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row>
    <row r="463" spans="1:347" s="70" customFormat="1" ht="11.25"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row>
    <row r="465" spans="1:347" x14ac:dyDescent="0.25">
      <c r="BC465" s="70"/>
      <c r="BD465" s="70"/>
      <c r="BE465" s="70"/>
      <c r="BF465" s="70"/>
      <c r="BG465" s="70"/>
      <c r="BH465" s="70"/>
      <c r="BI465" s="70"/>
      <c r="BJ465" s="70"/>
      <c r="BK465" s="70"/>
      <c r="BL465" s="70"/>
      <c r="BM465" s="70"/>
      <c r="BN465" s="70"/>
      <c r="BO465" s="70"/>
      <c r="BP465" s="70"/>
      <c r="BQ465" s="70"/>
      <c r="BR465" s="70"/>
      <c r="BS465" s="70"/>
      <c r="BT465" s="70"/>
      <c r="BU465" s="70"/>
      <c r="BV465" s="70"/>
      <c r="BW465" s="70"/>
      <c r="BX465" s="70"/>
      <c r="BY465" s="70"/>
      <c r="BZ465" s="70"/>
      <c r="CA465" s="70"/>
      <c r="CB465" s="70"/>
      <c r="CC465" s="70"/>
      <c r="CD465" s="70"/>
      <c r="CE465" s="70"/>
      <c r="CF465" s="70"/>
      <c r="CG465" s="70"/>
      <c r="CH465" s="70"/>
      <c r="CI465" s="70"/>
      <c r="CJ465" s="70"/>
      <c r="CK465" s="70"/>
      <c r="CL465" s="70"/>
      <c r="CM465" s="70"/>
      <c r="CN465" s="70"/>
      <c r="CO465" s="70"/>
      <c r="CP465" s="70"/>
      <c r="CQ465" s="70"/>
      <c r="CR465" s="70"/>
      <c r="CS465" s="70"/>
      <c r="CT465" s="70"/>
      <c r="CU465" s="70"/>
      <c r="CV465" s="70"/>
      <c r="CW465" s="70"/>
      <c r="CX465" s="70"/>
      <c r="CY465" s="70"/>
      <c r="CZ465" s="70"/>
      <c r="DA465" s="70"/>
      <c r="DB465" s="70"/>
      <c r="DC465" s="70"/>
      <c r="DD465" s="70"/>
      <c r="DE465" s="70"/>
      <c r="DF465" s="70"/>
      <c r="DG465" s="70"/>
      <c r="DH465" s="70"/>
      <c r="DI465" s="70"/>
      <c r="DJ465" s="70"/>
      <c r="DK465" s="70"/>
      <c r="DL465" s="70"/>
      <c r="DM465" s="70"/>
      <c r="DN465" s="70"/>
      <c r="DO465" s="70"/>
      <c r="DP465" s="70"/>
      <c r="DQ465" s="70"/>
      <c r="DR465" s="70"/>
      <c r="DS465" s="70"/>
      <c r="DT465" s="70"/>
      <c r="DU465" s="70"/>
      <c r="DV465" s="70"/>
      <c r="DW465" s="70"/>
      <c r="DX465" s="70"/>
      <c r="DY465" s="70"/>
      <c r="DZ465" s="70"/>
      <c r="EA465" s="70"/>
      <c r="EB465" s="70"/>
      <c r="EC465" s="70"/>
      <c r="ED465" s="70"/>
      <c r="EE465" s="70"/>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70"/>
      <c r="FE465" s="70"/>
      <c r="FF465" s="70"/>
      <c r="FG465" s="70"/>
      <c r="FH465" s="70"/>
      <c r="FI465" s="70"/>
      <c r="FJ465" s="70"/>
      <c r="FK465" s="70"/>
      <c r="FL465" s="70"/>
      <c r="FM465" s="70"/>
      <c r="FN465" s="70"/>
      <c r="FO465" s="70"/>
      <c r="FP465" s="70"/>
      <c r="FQ465" s="70"/>
      <c r="FR465" s="70"/>
      <c r="FS465" s="70"/>
      <c r="FT465" s="70"/>
      <c r="FU465" s="70"/>
      <c r="FV465" s="70"/>
      <c r="FW465" s="70"/>
      <c r="FX465" s="70"/>
      <c r="FY465" s="70"/>
      <c r="FZ465" s="70"/>
      <c r="GA465" s="70"/>
      <c r="GB465" s="70"/>
      <c r="GC465" s="70"/>
      <c r="GD465" s="70"/>
      <c r="GE465" s="70"/>
      <c r="GF465" s="70"/>
      <c r="GG465" s="70"/>
      <c r="GH465" s="70"/>
      <c r="GI465" s="70"/>
      <c r="GJ465" s="70"/>
      <c r="GK465" s="70"/>
      <c r="GL465" s="70"/>
      <c r="GM465" s="70"/>
      <c r="GN465" s="70"/>
      <c r="GO465" s="70"/>
      <c r="GP465" s="70"/>
      <c r="GQ465" s="70"/>
      <c r="GR465" s="70"/>
      <c r="GS465" s="70"/>
      <c r="GT465" s="70"/>
      <c r="GU465" s="70"/>
      <c r="GV465" s="70"/>
      <c r="GW465" s="70"/>
      <c r="GX465" s="70"/>
      <c r="GY465" s="70"/>
      <c r="GZ465" s="70"/>
      <c r="HA465" s="70"/>
      <c r="HB465" s="70"/>
      <c r="HC465" s="70"/>
      <c r="HD465" s="70"/>
      <c r="HE465" s="70"/>
      <c r="HF465" s="70"/>
      <c r="HG465" s="70"/>
      <c r="HH465" s="70"/>
      <c r="HI465" s="70"/>
      <c r="HJ465" s="70"/>
      <c r="HK465" s="70"/>
      <c r="HL465" s="70"/>
      <c r="HM465" s="70"/>
      <c r="HN465" s="70"/>
      <c r="HO465" s="70"/>
      <c r="HP465" s="70"/>
      <c r="HQ465" s="70"/>
      <c r="HR465" s="70"/>
      <c r="HS465" s="70"/>
      <c r="HT465" s="70"/>
      <c r="HU465" s="70"/>
      <c r="HV465" s="70"/>
      <c r="HW465" s="70"/>
      <c r="HX465" s="70"/>
      <c r="HY465" s="70"/>
      <c r="HZ465" s="70"/>
      <c r="IA465" s="70"/>
      <c r="IB465" s="70"/>
      <c r="IC465" s="70"/>
      <c r="ID465" s="70"/>
      <c r="IE465" s="70"/>
      <c r="IF465" s="70"/>
      <c r="IG465" s="70"/>
      <c r="IH465" s="70"/>
      <c r="II465" s="70"/>
      <c r="IJ465" s="70"/>
      <c r="IK465" s="70"/>
      <c r="IL465" s="70"/>
      <c r="IM465" s="70"/>
      <c r="IN465" s="70"/>
      <c r="IO465" s="70"/>
      <c r="IP465" s="70"/>
      <c r="IQ465" s="70"/>
      <c r="IR465" s="70"/>
      <c r="IS465" s="70"/>
      <c r="IT465" s="70"/>
      <c r="IU465" s="70"/>
      <c r="IV465" s="70"/>
      <c r="IW465" s="70"/>
      <c r="IX465" s="70"/>
      <c r="IY465" s="70"/>
      <c r="IZ465" s="70"/>
      <c r="JA465" s="70"/>
      <c r="JB465" s="70"/>
      <c r="JC465" s="70"/>
      <c r="JD465" s="70"/>
      <c r="JE465" s="70"/>
      <c r="JF465" s="70"/>
      <c r="JG465" s="70"/>
      <c r="JH465" s="70"/>
      <c r="JI465" s="70"/>
      <c r="JJ465" s="70"/>
      <c r="JK465" s="70"/>
      <c r="JL465" s="70"/>
      <c r="JM465" s="70"/>
      <c r="JN465" s="70"/>
      <c r="JO465" s="70"/>
      <c r="JP465" s="70"/>
      <c r="JQ465" s="70"/>
      <c r="JR465" s="70"/>
      <c r="JS465" s="70"/>
      <c r="JT465" s="70"/>
      <c r="JU465" s="70"/>
      <c r="JV465" s="70"/>
      <c r="JW465" s="70"/>
      <c r="JX465" s="70"/>
      <c r="JY465" s="70"/>
      <c r="JZ465" s="70"/>
      <c r="KA465" s="70"/>
      <c r="KB465" s="70"/>
      <c r="KC465" s="70"/>
      <c r="KD465" s="70"/>
      <c r="KE465" s="70"/>
      <c r="KF465" s="70"/>
      <c r="KG465" s="70"/>
      <c r="KH465" s="70"/>
      <c r="KI465" s="70"/>
      <c r="KJ465" s="70"/>
      <c r="KK465" s="70"/>
      <c r="KL465" s="70"/>
      <c r="KM465" s="70"/>
      <c r="KN465" s="70"/>
      <c r="KO465" s="70"/>
      <c r="KP465" s="70"/>
      <c r="KQ465" s="70"/>
      <c r="KR465" s="70"/>
      <c r="KS465" s="70"/>
      <c r="KT465" s="70"/>
      <c r="KU465" s="70"/>
      <c r="KV465" s="70"/>
      <c r="KW465" s="70"/>
      <c r="KX465" s="70"/>
      <c r="KY465" s="70"/>
      <c r="KZ465" s="70"/>
      <c r="LA465" s="70"/>
      <c r="LB465" s="70"/>
      <c r="LC465" s="70"/>
      <c r="LD465" s="70"/>
      <c r="LE465" s="70"/>
      <c r="LF465" s="70"/>
      <c r="LG465" s="70"/>
      <c r="LH465" s="70"/>
      <c r="LI465" s="70"/>
      <c r="LJ465" s="70"/>
      <c r="LK465" s="70"/>
      <c r="LL465" s="70"/>
      <c r="LM465" s="70"/>
      <c r="LN465" s="70"/>
      <c r="LO465" s="70"/>
      <c r="LP465" s="70"/>
      <c r="LQ465" s="70"/>
      <c r="LR465" s="70"/>
      <c r="LS465" s="70"/>
      <c r="LT465" s="70"/>
      <c r="LU465" s="70"/>
      <c r="LV465" s="70"/>
      <c r="LW465" s="70"/>
      <c r="LX465" s="70"/>
      <c r="LY465" s="70"/>
      <c r="LZ465" s="70"/>
      <c r="MA465" s="70"/>
      <c r="MB465" s="70"/>
      <c r="MC465" s="70"/>
      <c r="MD465" s="70"/>
      <c r="ME465" s="70"/>
      <c r="MF465" s="70"/>
      <c r="MG465" s="70"/>
      <c r="MH465" s="70"/>
      <c r="MI465" s="70"/>
    </row>
    <row r="466" spans="1:347" s="70" customFormat="1" ht="11.25"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D466" s="78"/>
      <c r="BE466" s="78"/>
    </row>
    <row r="467" spans="1:347" s="70" customFormat="1" ht="11.25"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D467" s="78"/>
      <c r="BE467" s="78"/>
    </row>
    <row r="468" spans="1:347" s="70" customFormat="1" ht="11.25"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D468" s="78"/>
      <c r="BE468" s="78"/>
    </row>
    <row r="469" spans="1:347" s="70" customFormat="1" ht="11.25"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D469" s="78"/>
      <c r="BE469" s="78"/>
    </row>
    <row r="470" spans="1:347" s="70" customFormat="1" ht="11.25"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row>
    <row r="471" spans="1:347" s="70" customFormat="1" ht="11.25"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row>
    <row r="472" spans="1:347" s="70" customFormat="1" ht="11.25"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row>
    <row r="473" spans="1:347" ht="11.25" customHeight="1" x14ac:dyDescent="0.25"/>
    <row r="474" spans="1:347" ht="11.25" customHeight="1" x14ac:dyDescent="0.25"/>
    <row r="475" spans="1:347" ht="11.25" customHeight="1" x14ac:dyDescent="0.25"/>
    <row r="476" spans="1:347" ht="11.25" customHeight="1" x14ac:dyDescent="0.25"/>
    <row r="477" spans="1:347" ht="11.25" customHeight="1" x14ac:dyDescent="0.25"/>
    <row r="478" spans="1:347" ht="11.25" customHeight="1" x14ac:dyDescent="0.25"/>
    <row r="479" spans="1:347" ht="11.25" customHeight="1" x14ac:dyDescent="0.25"/>
    <row r="480" spans="1:347"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A6"/>
  <sheetViews>
    <sheetView workbookViewId="0">
      <selection activeCell="B13" sqref="B13"/>
    </sheetView>
  </sheetViews>
  <sheetFormatPr defaultColWidth="8.85546875" defaultRowHeight="15" x14ac:dyDescent="0.25"/>
  <cols>
    <col min="1" max="1" width="16.140625" bestFit="1" customWidth="1"/>
  </cols>
  <sheetData>
    <row r="2" spans="1:1" x14ac:dyDescent="0.25">
      <c r="A2" t="s">
        <v>82</v>
      </c>
    </row>
    <row r="3" spans="1:1" x14ac:dyDescent="0.25">
      <c r="A3" t="s">
        <v>83</v>
      </c>
    </row>
    <row r="4" spans="1:1" x14ac:dyDescent="0.25">
      <c r="A4" t="s">
        <v>84</v>
      </c>
    </row>
    <row r="5" spans="1:1" x14ac:dyDescent="0.25">
      <c r="A5" t="s">
        <v>85</v>
      </c>
    </row>
    <row r="6" spans="1:1" x14ac:dyDescent="0.25">
      <c r="A6"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Enrollment</vt:lpstr>
      <vt:lpstr>Annual Budget</vt:lpstr>
      <vt:lpstr>POP</vt:lpstr>
      <vt:lpstr>IS</vt:lpstr>
      <vt:lpstr>IS by month</vt:lpstr>
      <vt:lpstr>Staff</vt:lpstr>
      <vt:lpstr>References</vt:lpstr>
      <vt:lpstr>'Annual Budget'!Print_Area</vt:lpstr>
      <vt:lpstr>StudentGrowth</vt:lpstr>
      <vt:lpstr>StudentsDiscountNY</vt:lpstr>
      <vt:lpstr>StudentsDiscountOutYears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Marks</dc:creator>
  <cp:lastModifiedBy>Nathan Yufer</cp:lastModifiedBy>
  <cp:lastPrinted>2016-11-10T20:34:43Z</cp:lastPrinted>
  <dcterms:created xsi:type="dcterms:W3CDTF">2015-03-09T19:17:40Z</dcterms:created>
  <dcterms:modified xsi:type="dcterms:W3CDTF">2019-05-30T04:23:46Z</dcterms:modified>
</cp:coreProperties>
</file>