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E:\HU-MS\Budget\"/>
    </mc:Choice>
  </mc:AlternateContent>
  <xr:revisionPtr revIDLastSave="0" documentId="13_ncr:1_{4A611783-EBE8-4021-BF7E-2574CF5B52A6}" xr6:coauthVersionLast="43" xr6:coauthVersionMax="43" xr10:uidLastSave="{00000000-0000-0000-0000-000000000000}"/>
  <bookViews>
    <workbookView xWindow="-110" yWindow="-110" windowWidth="19420" windowHeight="1042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Budget'!$A:$X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5" i="5" l="1"/>
  <c r="F126" i="5" s="1"/>
  <c r="F128" i="5" s="1"/>
  <c r="F36" i="5"/>
  <c r="G126" i="5"/>
  <c r="V123" i="5"/>
  <c r="U123" i="5"/>
  <c r="T123" i="5"/>
  <c r="R123" i="5"/>
  <c r="Q123" i="5"/>
  <c r="P123" i="5"/>
  <c r="N123" i="5"/>
  <c r="M123" i="5"/>
  <c r="L123" i="5"/>
  <c r="J123" i="5"/>
  <c r="I123" i="5"/>
  <c r="H123" i="5"/>
  <c r="W122" i="5"/>
  <c r="S122" i="5"/>
  <c r="O122" i="5"/>
  <c r="K122" i="5"/>
  <c r="W121" i="5"/>
  <c r="S121" i="5"/>
  <c r="O121" i="5"/>
  <c r="K121" i="5"/>
  <c r="W120" i="5"/>
  <c r="S120" i="5"/>
  <c r="O120" i="5"/>
  <c r="K120" i="5"/>
  <c r="W119" i="5"/>
  <c r="S119" i="5"/>
  <c r="O119" i="5"/>
  <c r="K119" i="5"/>
  <c r="W118" i="5"/>
  <c r="S118" i="5"/>
  <c r="O118" i="5"/>
  <c r="K118" i="5"/>
  <c r="W117" i="5"/>
  <c r="S117" i="5"/>
  <c r="O117" i="5"/>
  <c r="K117" i="5"/>
  <c r="W116" i="5"/>
  <c r="S116" i="5"/>
  <c r="O116" i="5"/>
  <c r="K116" i="5"/>
  <c r="W115" i="5"/>
  <c r="S115" i="5"/>
  <c r="O115" i="5"/>
  <c r="K115" i="5"/>
  <c r="W114" i="5"/>
  <c r="S114" i="5"/>
  <c r="O114" i="5"/>
  <c r="K114" i="5"/>
  <c r="W113" i="5"/>
  <c r="S113" i="5"/>
  <c r="O113" i="5"/>
  <c r="K113" i="5"/>
  <c r="W112" i="5"/>
  <c r="S112" i="5"/>
  <c r="O112" i="5"/>
  <c r="K112" i="5"/>
  <c r="W111" i="5"/>
  <c r="S111" i="5"/>
  <c r="O111" i="5"/>
  <c r="K111" i="5"/>
  <c r="W110" i="5"/>
  <c r="S110" i="5"/>
  <c r="O110" i="5"/>
  <c r="K110" i="5"/>
  <c r="V108" i="5"/>
  <c r="U108" i="5"/>
  <c r="T108" i="5"/>
  <c r="R108" i="5"/>
  <c r="Q108" i="5"/>
  <c r="P108" i="5"/>
  <c r="N108" i="5"/>
  <c r="M108" i="5"/>
  <c r="L108" i="5"/>
  <c r="J108" i="5"/>
  <c r="I108" i="5"/>
  <c r="H108" i="5"/>
  <c r="S107" i="5"/>
  <c r="O107" i="5"/>
  <c r="K107" i="5"/>
  <c r="W106" i="5"/>
  <c r="S106" i="5"/>
  <c r="W105" i="5"/>
  <c r="S105" i="5"/>
  <c r="O105" i="5"/>
  <c r="K105" i="5"/>
  <c r="W104" i="5"/>
  <c r="S104" i="5"/>
  <c r="O104" i="5"/>
  <c r="K104" i="5"/>
  <c r="W103" i="5"/>
  <c r="S103" i="5"/>
  <c r="O103" i="5"/>
  <c r="K103" i="5"/>
  <c r="W102" i="5"/>
  <c r="S102" i="5"/>
  <c r="O102" i="5"/>
  <c r="K102" i="5"/>
  <c r="W101" i="5"/>
  <c r="S101" i="5"/>
  <c r="O101" i="5"/>
  <c r="K101" i="5"/>
  <c r="W100" i="5"/>
  <c r="S100" i="5"/>
  <c r="O100" i="5"/>
  <c r="K100" i="5"/>
  <c r="W99" i="5"/>
  <c r="S99" i="5"/>
  <c r="O99" i="5"/>
  <c r="K99" i="5"/>
  <c r="W98" i="5"/>
  <c r="S98" i="5"/>
  <c r="O98" i="5"/>
  <c r="K98" i="5"/>
  <c r="W97" i="5"/>
  <c r="S97" i="5"/>
  <c r="O97" i="5"/>
  <c r="K97" i="5"/>
  <c r="W96" i="5"/>
  <c r="W108" i="5" s="1"/>
  <c r="S96" i="5"/>
  <c r="O96" i="5"/>
  <c r="K96" i="5"/>
  <c r="V94" i="5"/>
  <c r="U94" i="5"/>
  <c r="T94" i="5"/>
  <c r="R94" i="5"/>
  <c r="Q94" i="5"/>
  <c r="P94" i="5"/>
  <c r="N94" i="5"/>
  <c r="M94" i="5"/>
  <c r="L94" i="5"/>
  <c r="J94" i="5"/>
  <c r="I94" i="5"/>
  <c r="H94" i="5"/>
  <c r="W93" i="5"/>
  <c r="S93" i="5"/>
  <c r="O93" i="5"/>
  <c r="K93" i="5"/>
  <c r="W92" i="5"/>
  <c r="S92" i="5"/>
  <c r="O92" i="5"/>
  <c r="K92" i="5"/>
  <c r="W91" i="5"/>
  <c r="S91" i="5"/>
  <c r="O91" i="5"/>
  <c r="K91" i="5"/>
  <c r="W90" i="5"/>
  <c r="S90" i="5"/>
  <c r="O90" i="5"/>
  <c r="K90" i="5"/>
  <c r="W89" i="5"/>
  <c r="S89" i="5"/>
  <c r="O89" i="5"/>
  <c r="K89" i="5"/>
  <c r="W88" i="5"/>
  <c r="S88" i="5"/>
  <c r="O88" i="5"/>
  <c r="K88" i="5"/>
  <c r="V85" i="5"/>
  <c r="U85" i="5"/>
  <c r="T85" i="5"/>
  <c r="R85" i="5"/>
  <c r="Q85" i="5"/>
  <c r="P85" i="5"/>
  <c r="N85" i="5"/>
  <c r="M85" i="5"/>
  <c r="L85" i="5"/>
  <c r="O85" i="5" s="1"/>
  <c r="J85" i="5"/>
  <c r="I85" i="5"/>
  <c r="H85" i="5"/>
  <c r="W84" i="5"/>
  <c r="S84" i="5"/>
  <c r="O84" i="5"/>
  <c r="K84" i="5"/>
  <c r="W83" i="5"/>
  <c r="S83" i="5"/>
  <c r="O83" i="5"/>
  <c r="K83" i="5"/>
  <c r="W82" i="5"/>
  <c r="S82" i="5"/>
  <c r="O82" i="5"/>
  <c r="K82" i="5"/>
  <c r="W81" i="5"/>
  <c r="S81" i="5"/>
  <c r="O81" i="5"/>
  <c r="K81" i="5"/>
  <c r="W80" i="5"/>
  <c r="S80" i="5"/>
  <c r="O80" i="5"/>
  <c r="K80" i="5"/>
  <c r="W79" i="5"/>
  <c r="S79" i="5"/>
  <c r="O79" i="5"/>
  <c r="K79" i="5"/>
  <c r="W78" i="5"/>
  <c r="S78" i="5"/>
  <c r="O78" i="5"/>
  <c r="K78" i="5"/>
  <c r="W77" i="5"/>
  <c r="S77" i="5"/>
  <c r="O77" i="5"/>
  <c r="K77" i="5"/>
  <c r="W76" i="5"/>
  <c r="S76" i="5"/>
  <c r="O76" i="5"/>
  <c r="K76" i="5"/>
  <c r="W75" i="5"/>
  <c r="S75" i="5"/>
  <c r="O75" i="5"/>
  <c r="K75" i="5"/>
  <c r="W74" i="5"/>
  <c r="S74" i="5"/>
  <c r="O74" i="5"/>
  <c r="K74" i="5"/>
  <c r="W73" i="5"/>
  <c r="S73" i="5"/>
  <c r="O73" i="5"/>
  <c r="K73" i="5"/>
  <c r="W72" i="5"/>
  <c r="S72" i="5"/>
  <c r="O72" i="5"/>
  <c r="K72" i="5"/>
  <c r="W71" i="5"/>
  <c r="S71" i="5"/>
  <c r="O71" i="5"/>
  <c r="K71" i="5"/>
  <c r="W70" i="5"/>
  <c r="S70" i="5"/>
  <c r="O70" i="5"/>
  <c r="K70" i="5"/>
  <c r="W69" i="5"/>
  <c r="S69" i="5"/>
  <c r="O69" i="5"/>
  <c r="K69" i="5"/>
  <c r="W68" i="5"/>
  <c r="S68" i="5"/>
  <c r="O68" i="5"/>
  <c r="K68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O62" i="5"/>
  <c r="K62" i="5"/>
  <c r="X61" i="5"/>
  <c r="W60" i="5"/>
  <c r="S60" i="5"/>
  <c r="O60" i="5"/>
  <c r="K60" i="5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K55" i="5"/>
  <c r="W54" i="5"/>
  <c r="W62" i="5" s="1"/>
  <c r="S54" i="5"/>
  <c r="S62" i="5" s="1"/>
  <c r="O54" i="5"/>
  <c r="K54" i="5"/>
  <c r="W53" i="5"/>
  <c r="S53" i="5"/>
  <c r="O53" i="5"/>
  <c r="K53" i="5"/>
  <c r="W52" i="5"/>
  <c r="S52" i="5"/>
  <c r="O52" i="5"/>
  <c r="K52" i="5"/>
  <c r="W51" i="5"/>
  <c r="S51" i="5"/>
  <c r="O51" i="5"/>
  <c r="K51" i="5"/>
  <c r="W50" i="5"/>
  <c r="S50" i="5"/>
  <c r="O50" i="5"/>
  <c r="K50" i="5"/>
  <c r="V49" i="5"/>
  <c r="U49" i="5"/>
  <c r="T49" i="5"/>
  <c r="R49" i="5"/>
  <c r="Q49" i="5"/>
  <c r="P49" i="5"/>
  <c r="S49" i="5" s="1"/>
  <c r="N49" i="5"/>
  <c r="M49" i="5"/>
  <c r="L49" i="5"/>
  <c r="J49" i="5"/>
  <c r="I49" i="5"/>
  <c r="H49" i="5"/>
  <c r="W48" i="5"/>
  <c r="S48" i="5"/>
  <c r="O48" i="5"/>
  <c r="K48" i="5"/>
  <c r="W47" i="5"/>
  <c r="S47" i="5"/>
  <c r="O47" i="5"/>
  <c r="K47" i="5"/>
  <c r="W46" i="5"/>
  <c r="S46" i="5"/>
  <c r="O46" i="5"/>
  <c r="K46" i="5"/>
  <c r="W45" i="5"/>
  <c r="S45" i="5"/>
  <c r="O45" i="5"/>
  <c r="K45" i="5"/>
  <c r="W44" i="5"/>
  <c r="S44" i="5"/>
  <c r="O44" i="5"/>
  <c r="K44" i="5"/>
  <c r="W43" i="5"/>
  <c r="S43" i="5"/>
  <c r="O43" i="5"/>
  <c r="K43" i="5"/>
  <c r="W42" i="5"/>
  <c r="S42" i="5"/>
  <c r="O42" i="5"/>
  <c r="K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W35" i="5"/>
  <c r="S35" i="5"/>
  <c r="O35" i="5"/>
  <c r="K35" i="5"/>
  <c r="V31" i="5"/>
  <c r="U31" i="5"/>
  <c r="T31" i="5"/>
  <c r="R31" i="5"/>
  <c r="Q31" i="5"/>
  <c r="P31" i="5"/>
  <c r="N31" i="5"/>
  <c r="M31" i="5"/>
  <c r="L31" i="5"/>
  <c r="J31" i="5"/>
  <c r="I31" i="5"/>
  <c r="H31" i="5"/>
  <c r="W30" i="5"/>
  <c r="S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W18" i="5"/>
  <c r="S18" i="5"/>
  <c r="O18" i="5"/>
  <c r="K18" i="5"/>
  <c r="W17" i="5"/>
  <c r="S17" i="5"/>
  <c r="O17" i="5"/>
  <c r="K17" i="5"/>
  <c r="W16" i="5"/>
  <c r="S16" i="5"/>
  <c r="O16" i="5"/>
  <c r="K16" i="5"/>
  <c r="W15" i="5"/>
  <c r="S15" i="5"/>
  <c r="O15" i="5"/>
  <c r="K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O31" i="5" s="1"/>
  <c r="K7" i="5"/>
  <c r="K31" i="5" s="1"/>
  <c r="K94" i="5" l="1"/>
  <c r="S108" i="5"/>
  <c r="W94" i="5"/>
  <c r="S94" i="5"/>
  <c r="O94" i="5"/>
  <c r="X64" i="5"/>
  <c r="X90" i="5"/>
  <c r="X60" i="5"/>
  <c r="X68" i="5"/>
  <c r="X84" i="5"/>
  <c r="X19" i="5"/>
  <c r="X47" i="5"/>
  <c r="X52" i="5"/>
  <c r="X56" i="5"/>
  <c r="X72" i="5"/>
  <c r="X76" i="5"/>
  <c r="X80" i="5"/>
  <c r="X91" i="5"/>
  <c r="X8" i="5"/>
  <c r="X17" i="5"/>
  <c r="X21" i="5"/>
  <c r="X25" i="5"/>
  <c r="X36" i="5"/>
  <c r="X37" i="5"/>
  <c r="X40" i="5"/>
  <c r="X41" i="5"/>
  <c r="X98" i="5"/>
  <c r="X102" i="5"/>
  <c r="K108" i="5"/>
  <c r="X114" i="5"/>
  <c r="X118" i="5"/>
  <c r="X122" i="5"/>
  <c r="X44" i="5"/>
  <c r="X45" i="5"/>
  <c r="X46" i="5"/>
  <c r="K49" i="5"/>
  <c r="X54" i="5"/>
  <c r="X58" i="5"/>
  <c r="X66" i="5"/>
  <c r="X70" i="5"/>
  <c r="X74" i="5"/>
  <c r="X78" i="5"/>
  <c r="X82" i="5"/>
  <c r="W85" i="5"/>
  <c r="X88" i="5"/>
  <c r="X92" i="5"/>
  <c r="H125" i="5"/>
  <c r="L125" i="5"/>
  <c r="L126" i="5" s="1"/>
  <c r="L128" i="5" s="1"/>
  <c r="P125" i="5"/>
  <c r="T125" i="5"/>
  <c r="T126" i="5" s="1"/>
  <c r="T128" i="5" s="1"/>
  <c r="X12" i="5"/>
  <c r="X16" i="5"/>
  <c r="X20" i="5"/>
  <c r="X24" i="5"/>
  <c r="X28" i="5"/>
  <c r="X35" i="5"/>
  <c r="X39" i="5"/>
  <c r="X43" i="5"/>
  <c r="X48" i="5"/>
  <c r="W49" i="5"/>
  <c r="X53" i="5"/>
  <c r="X57" i="5"/>
  <c r="X65" i="5"/>
  <c r="X69" i="5"/>
  <c r="X73" i="5"/>
  <c r="X77" i="5"/>
  <c r="X81" i="5"/>
  <c r="S85" i="5"/>
  <c r="I125" i="5"/>
  <c r="I126" i="5" s="1"/>
  <c r="I128" i="5" s="1"/>
  <c r="M125" i="5"/>
  <c r="M126" i="5" s="1"/>
  <c r="M128" i="5" s="1"/>
  <c r="Q125" i="5"/>
  <c r="U125" i="5"/>
  <c r="U126" i="5" s="1"/>
  <c r="U128" i="5" s="1"/>
  <c r="X7" i="5"/>
  <c r="X11" i="5"/>
  <c r="X15" i="5"/>
  <c r="X23" i="5"/>
  <c r="X27" i="5"/>
  <c r="P126" i="5"/>
  <c r="P128" i="5" s="1"/>
  <c r="X38" i="5"/>
  <c r="X42" i="5"/>
  <c r="X97" i="5"/>
  <c r="X100" i="5"/>
  <c r="X101" i="5"/>
  <c r="X104" i="5"/>
  <c r="X105" i="5"/>
  <c r="J125" i="5"/>
  <c r="J126" i="5" s="1"/>
  <c r="J128" i="5" s="1"/>
  <c r="N125" i="5"/>
  <c r="N126" i="5" s="1"/>
  <c r="N128" i="5" s="1"/>
  <c r="R125" i="5"/>
  <c r="R126" i="5" s="1"/>
  <c r="R128" i="5" s="1"/>
  <c r="V125" i="5"/>
  <c r="V126" i="5" s="1"/>
  <c r="V128" i="5" s="1"/>
  <c r="X9" i="5"/>
  <c r="X10" i="5"/>
  <c r="X13" i="5"/>
  <c r="X14" i="5"/>
  <c r="X18" i="5"/>
  <c r="X22" i="5"/>
  <c r="X26" i="5"/>
  <c r="X29" i="5"/>
  <c r="Q126" i="5"/>
  <c r="Q128" i="5" s="1"/>
  <c r="O49" i="5"/>
  <c r="X51" i="5"/>
  <c r="X55" i="5"/>
  <c r="X59" i="5"/>
  <c r="X67" i="5"/>
  <c r="X71" i="5"/>
  <c r="X75" i="5"/>
  <c r="X79" i="5"/>
  <c r="X83" i="5"/>
  <c r="K85" i="5"/>
  <c r="X89" i="5"/>
  <c r="X93" i="5"/>
  <c r="X99" i="5"/>
  <c r="X103" i="5"/>
  <c r="O108" i="5"/>
  <c r="X111" i="5"/>
  <c r="X112" i="5"/>
  <c r="X113" i="5"/>
  <c r="X115" i="5"/>
  <c r="X116" i="5"/>
  <c r="X117" i="5"/>
  <c r="X119" i="5"/>
  <c r="X120" i="5"/>
  <c r="X121" i="5"/>
  <c r="K123" i="5"/>
  <c r="O123" i="5"/>
  <c r="S123" i="5"/>
  <c r="W123" i="5"/>
  <c r="S31" i="5"/>
  <c r="W31" i="5"/>
  <c r="X108" i="5" l="1"/>
  <c r="X85" i="5"/>
  <c r="X123" i="5"/>
  <c r="X49" i="5"/>
  <c r="X31" i="5"/>
  <c r="X62" i="5"/>
  <c r="W125" i="5"/>
  <c r="S125" i="5"/>
  <c r="S126" i="5" s="1"/>
  <c r="S128" i="5" s="1"/>
  <c r="X94" i="5"/>
  <c r="O125" i="5"/>
  <c r="O126" i="5" s="1"/>
  <c r="O128" i="5" s="1"/>
  <c r="W126" i="5"/>
  <c r="W128" i="5" s="1"/>
  <c r="K125" i="5"/>
  <c r="K126" i="5" s="1"/>
  <c r="K128" i="5" s="1"/>
  <c r="H126" i="5"/>
  <c r="H128" i="5" s="1"/>
  <c r="X125" i="5" l="1"/>
  <c r="X126" i="5" s="1"/>
  <c r="X128" i="5" s="1"/>
  <c r="A1" i="2" l="1"/>
  <c r="T16" i="1"/>
  <c r="T59" i="1"/>
  <c r="T44" i="1"/>
  <c r="T35" i="1"/>
  <c r="T27" i="1"/>
  <c r="T61" i="1" s="1"/>
  <c r="S16" i="1"/>
  <c r="S59" i="1"/>
  <c r="S44" i="1"/>
  <c r="S35" i="1"/>
  <c r="S27" i="1"/>
  <c r="S61" i="1" s="1"/>
  <c r="R16" i="1"/>
  <c r="R59" i="1"/>
  <c r="R44" i="1"/>
  <c r="R35" i="1"/>
  <c r="R27" i="1"/>
  <c r="R61" i="1" s="1"/>
  <c r="P16" i="1"/>
  <c r="P59" i="1"/>
  <c r="P44" i="1"/>
  <c r="P35" i="1"/>
  <c r="P27" i="1"/>
  <c r="P61" i="1" s="1"/>
  <c r="O16" i="1"/>
  <c r="O59" i="1"/>
  <c r="O44" i="1"/>
  <c r="O35" i="1"/>
  <c r="O27" i="1"/>
  <c r="O61" i="1" s="1"/>
  <c r="N16" i="1"/>
  <c r="N59" i="1"/>
  <c r="N44" i="1"/>
  <c r="N35" i="1"/>
  <c r="N27" i="1"/>
  <c r="L16" i="1"/>
  <c r="L59" i="1"/>
  <c r="L44" i="1"/>
  <c r="L35" i="1"/>
  <c r="L27" i="1"/>
  <c r="L61" i="1" s="1"/>
  <c r="K16" i="1"/>
  <c r="K59" i="1"/>
  <c r="K44" i="1"/>
  <c r="K35" i="1"/>
  <c r="K27" i="1"/>
  <c r="K61" i="1" s="1"/>
  <c r="J16" i="1"/>
  <c r="J59" i="1"/>
  <c r="J44" i="1"/>
  <c r="J35" i="1"/>
  <c r="J27" i="1"/>
  <c r="J61" i="1" s="1"/>
  <c r="H16" i="1"/>
  <c r="H59" i="1"/>
  <c r="H44" i="1"/>
  <c r="H35" i="1"/>
  <c r="H27" i="1"/>
  <c r="H61" i="1" s="1"/>
  <c r="G16" i="1"/>
  <c r="G59" i="1"/>
  <c r="G44" i="1"/>
  <c r="G35" i="1"/>
  <c r="G27" i="1"/>
  <c r="F16" i="1"/>
  <c r="F59" i="1"/>
  <c r="F44" i="1"/>
  <c r="F35" i="1"/>
  <c r="F27" i="1"/>
  <c r="F61" i="1" s="1"/>
  <c r="X7" i="1"/>
  <c r="X8" i="1"/>
  <c r="Y8" i="1" s="1"/>
  <c r="X9" i="1"/>
  <c r="Y9" i="1" s="1"/>
  <c r="X11" i="1"/>
  <c r="X12" i="1"/>
  <c r="X14" i="1"/>
  <c r="X15" i="1"/>
  <c r="X49" i="1"/>
  <c r="Y49" i="1" s="1"/>
  <c r="X50" i="1"/>
  <c r="Y50" i="1" s="1"/>
  <c r="X52" i="1"/>
  <c r="X54" i="1"/>
  <c r="X56" i="1"/>
  <c r="Y56" i="1" s="1"/>
  <c r="X58" i="1"/>
  <c r="X38" i="1"/>
  <c r="X39" i="1"/>
  <c r="Y39" i="1" s="1"/>
  <c r="X42" i="1"/>
  <c r="X43" i="1"/>
  <c r="X31" i="1"/>
  <c r="X22" i="1"/>
  <c r="X23" i="1"/>
  <c r="X25" i="1"/>
  <c r="Y25" i="1" s="1"/>
  <c r="X26" i="1"/>
  <c r="I7" i="1"/>
  <c r="W7" i="1" s="1"/>
  <c r="M7" i="1"/>
  <c r="Q7" i="1"/>
  <c r="U7" i="1"/>
  <c r="I8" i="1"/>
  <c r="M8" i="1"/>
  <c r="Q8" i="1"/>
  <c r="U8" i="1"/>
  <c r="W8" i="1" s="1"/>
  <c r="I9" i="1"/>
  <c r="M9" i="1"/>
  <c r="Q9" i="1"/>
  <c r="W9" i="1" s="1"/>
  <c r="U9" i="1"/>
  <c r="I10" i="1"/>
  <c r="M10" i="1"/>
  <c r="W10" i="1" s="1"/>
  <c r="Q10" i="1"/>
  <c r="U10" i="1"/>
  <c r="I11" i="1"/>
  <c r="M11" i="1"/>
  <c r="Q11" i="1"/>
  <c r="U11" i="1"/>
  <c r="W11" i="1"/>
  <c r="Y11" i="1" s="1"/>
  <c r="I12" i="1"/>
  <c r="M12" i="1"/>
  <c r="Q12" i="1"/>
  <c r="U12" i="1"/>
  <c r="W12" i="1" s="1"/>
  <c r="I13" i="1"/>
  <c r="M13" i="1"/>
  <c r="Q13" i="1"/>
  <c r="W13" i="1" s="1"/>
  <c r="U13" i="1"/>
  <c r="I14" i="1"/>
  <c r="M14" i="1"/>
  <c r="W14" i="1" s="1"/>
  <c r="Q14" i="1"/>
  <c r="U14" i="1"/>
  <c r="I15" i="1"/>
  <c r="M15" i="1"/>
  <c r="Q15" i="1"/>
  <c r="U15" i="1"/>
  <c r="W15" i="1"/>
  <c r="I47" i="1"/>
  <c r="M47" i="1"/>
  <c r="Q47" i="1"/>
  <c r="W47" i="1" s="1"/>
  <c r="U47" i="1"/>
  <c r="I48" i="1"/>
  <c r="M48" i="1"/>
  <c r="W48" i="1" s="1"/>
  <c r="Q48" i="1"/>
  <c r="U48" i="1"/>
  <c r="I49" i="1"/>
  <c r="M49" i="1"/>
  <c r="Q49" i="1"/>
  <c r="U49" i="1"/>
  <c r="W49" i="1"/>
  <c r="I50" i="1"/>
  <c r="M50" i="1"/>
  <c r="Q50" i="1"/>
  <c r="U50" i="1"/>
  <c r="W50" i="1" s="1"/>
  <c r="I51" i="1"/>
  <c r="M51" i="1"/>
  <c r="Q51" i="1"/>
  <c r="W51" i="1" s="1"/>
  <c r="U51" i="1"/>
  <c r="I52" i="1"/>
  <c r="M52" i="1"/>
  <c r="W52" i="1" s="1"/>
  <c r="Q52" i="1"/>
  <c r="U52" i="1"/>
  <c r="I53" i="1"/>
  <c r="M53" i="1"/>
  <c r="Q53" i="1"/>
  <c r="U53" i="1"/>
  <c r="W53" i="1"/>
  <c r="I54" i="1"/>
  <c r="M54" i="1"/>
  <c r="Q54" i="1"/>
  <c r="U54" i="1"/>
  <c r="W54" i="1" s="1"/>
  <c r="I55" i="1"/>
  <c r="M55" i="1"/>
  <c r="Q55" i="1"/>
  <c r="W55" i="1" s="1"/>
  <c r="U55" i="1"/>
  <c r="I56" i="1"/>
  <c r="M56" i="1"/>
  <c r="W56" i="1" s="1"/>
  <c r="Q56" i="1"/>
  <c r="U56" i="1"/>
  <c r="I57" i="1"/>
  <c r="M57" i="1"/>
  <c r="Q57" i="1"/>
  <c r="U57" i="1"/>
  <c r="W57" i="1"/>
  <c r="I58" i="1"/>
  <c r="M58" i="1"/>
  <c r="Q58" i="1"/>
  <c r="U58" i="1"/>
  <c r="W58" i="1" s="1"/>
  <c r="I38" i="1"/>
  <c r="M38" i="1"/>
  <c r="W38" i="1" s="1"/>
  <c r="Q38" i="1"/>
  <c r="U38" i="1"/>
  <c r="I39" i="1"/>
  <c r="M39" i="1"/>
  <c r="Q39" i="1"/>
  <c r="U39" i="1"/>
  <c r="W39" i="1"/>
  <c r="I40" i="1"/>
  <c r="M40" i="1"/>
  <c r="Q40" i="1"/>
  <c r="U40" i="1"/>
  <c r="W40" i="1" s="1"/>
  <c r="I41" i="1"/>
  <c r="M41" i="1"/>
  <c r="Q41" i="1"/>
  <c r="W41" i="1" s="1"/>
  <c r="U41" i="1"/>
  <c r="I42" i="1"/>
  <c r="M42" i="1"/>
  <c r="Q42" i="1"/>
  <c r="U42" i="1"/>
  <c r="I43" i="1"/>
  <c r="M43" i="1"/>
  <c r="W43" i="1" s="1"/>
  <c r="Q43" i="1"/>
  <c r="U43" i="1"/>
  <c r="I30" i="1"/>
  <c r="M30" i="1"/>
  <c r="Q30" i="1"/>
  <c r="U30" i="1"/>
  <c r="I31" i="1"/>
  <c r="M31" i="1"/>
  <c r="Q31" i="1"/>
  <c r="U31" i="1"/>
  <c r="I32" i="1"/>
  <c r="M32" i="1"/>
  <c r="Q32" i="1"/>
  <c r="U32" i="1"/>
  <c r="W32" i="1"/>
  <c r="I33" i="1"/>
  <c r="M33" i="1"/>
  <c r="Q33" i="1"/>
  <c r="U33" i="1"/>
  <c r="W33" i="1" s="1"/>
  <c r="I34" i="1"/>
  <c r="M34" i="1"/>
  <c r="Q34" i="1"/>
  <c r="W34" i="1" s="1"/>
  <c r="U34" i="1"/>
  <c r="I20" i="1"/>
  <c r="M20" i="1"/>
  <c r="W20" i="1" s="1"/>
  <c r="Q20" i="1"/>
  <c r="U20" i="1"/>
  <c r="I21" i="1"/>
  <c r="M21" i="1"/>
  <c r="Q21" i="1"/>
  <c r="U21" i="1"/>
  <c r="W21" i="1"/>
  <c r="I22" i="1"/>
  <c r="M22" i="1"/>
  <c r="Q22" i="1"/>
  <c r="U22" i="1"/>
  <c r="I23" i="1"/>
  <c r="M23" i="1"/>
  <c r="Q23" i="1"/>
  <c r="U23" i="1"/>
  <c r="I24" i="1"/>
  <c r="M24" i="1"/>
  <c r="Q24" i="1"/>
  <c r="U24" i="1"/>
  <c r="W24" i="1"/>
  <c r="I25" i="1"/>
  <c r="M25" i="1"/>
  <c r="Q25" i="1"/>
  <c r="U25" i="1"/>
  <c r="W25" i="1" s="1"/>
  <c r="I26" i="1"/>
  <c r="M26" i="1"/>
  <c r="Q26" i="1"/>
  <c r="W26" i="1" s="1"/>
  <c r="Y26" i="1" s="1"/>
  <c r="U26" i="1"/>
  <c r="U59" i="1"/>
  <c r="U44" i="1"/>
  <c r="U35" i="1"/>
  <c r="Q59" i="1"/>
  <c r="Q44" i="1"/>
  <c r="Q35" i="1"/>
  <c r="M16" i="1"/>
  <c r="M59" i="1"/>
  <c r="M44" i="1"/>
  <c r="M35" i="1"/>
  <c r="M27" i="1"/>
  <c r="M61" i="1" s="1"/>
  <c r="I59" i="1"/>
  <c r="I44" i="1"/>
  <c r="I35" i="1"/>
  <c r="D16" i="1"/>
  <c r="D59" i="1"/>
  <c r="D44" i="1"/>
  <c r="D35" i="1"/>
  <c r="D27" i="1"/>
  <c r="D61" i="1" s="1"/>
  <c r="Y14" i="1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 s="1"/>
  <c r="H44" i="2" s="1"/>
  <c r="G34" i="2"/>
  <c r="E34" i="2"/>
  <c r="J29" i="2"/>
  <c r="J36" i="2" s="1"/>
  <c r="J44" i="2" s="1"/>
  <c r="I29" i="2"/>
  <c r="G29" i="2"/>
  <c r="E29" i="2"/>
  <c r="E36" i="2" s="1"/>
  <c r="A1" i="4"/>
  <c r="A1" i="5"/>
  <c r="AA7" i="1"/>
  <c r="A1" i="1"/>
  <c r="D58" i="4"/>
  <c r="D42" i="4"/>
  <c r="D31" i="4"/>
  <c r="D26" i="4"/>
  <c r="D34" i="4"/>
  <c r="D24" i="4"/>
  <c r="B58" i="4"/>
  <c r="B42" i="4"/>
  <c r="B24" i="4"/>
  <c r="I36" i="2"/>
  <c r="G36" i="2"/>
  <c r="G44" i="2" s="1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/>
  <c r="B26" i="4"/>
  <c r="B34" i="4" s="1"/>
  <c r="C58" i="4"/>
  <c r="C42" i="4"/>
  <c r="C24" i="4"/>
  <c r="C37" i="4"/>
  <c r="C44" i="4"/>
  <c r="Y12" i="1"/>
  <c r="Y58" i="1" l="1"/>
  <c r="Y43" i="1"/>
  <c r="Y15" i="1"/>
  <c r="W59" i="1"/>
  <c r="R62" i="1"/>
  <c r="R64" i="1" s="1"/>
  <c r="R70" i="1" s="1"/>
  <c r="W42" i="1"/>
  <c r="Y42" i="1" s="1"/>
  <c r="X34" i="1"/>
  <c r="Y34" i="1" s="1"/>
  <c r="Y38" i="1"/>
  <c r="Y52" i="1"/>
  <c r="X47" i="1"/>
  <c r="H62" i="1"/>
  <c r="H64" i="1" s="1"/>
  <c r="H70" i="1" s="1"/>
  <c r="N61" i="1"/>
  <c r="N62" i="1" s="1"/>
  <c r="N64" i="1" s="1"/>
  <c r="N70" i="1" s="1"/>
  <c r="Q70" i="1" s="1"/>
  <c r="Q27" i="1"/>
  <c r="Q61" i="1" s="1"/>
  <c r="Q16" i="1"/>
  <c r="S62" i="1"/>
  <c r="S64" i="1" s="1"/>
  <c r="S70" i="1" s="1"/>
  <c r="C53" i="4"/>
  <c r="C47" i="4"/>
  <c r="C50" i="4" s="1"/>
  <c r="X20" i="1"/>
  <c r="X30" i="1"/>
  <c r="X40" i="1"/>
  <c r="Y40" i="1" s="1"/>
  <c r="X57" i="1"/>
  <c r="Y57" i="1" s="1"/>
  <c r="X53" i="1"/>
  <c r="Y53" i="1" s="1"/>
  <c r="X48" i="1"/>
  <c r="Y48" i="1" s="1"/>
  <c r="X13" i="1"/>
  <c r="Y13" i="1" s="1"/>
  <c r="D44" i="4"/>
  <c r="D37" i="4"/>
  <c r="M62" i="1"/>
  <c r="M64" i="1" s="1"/>
  <c r="W16" i="1"/>
  <c r="G61" i="1"/>
  <c r="I27" i="1"/>
  <c r="I61" i="1" s="1"/>
  <c r="G62" i="1"/>
  <c r="G64" i="1" s="1"/>
  <c r="G70" i="1" s="1"/>
  <c r="I16" i="1"/>
  <c r="I62" i="1" s="1"/>
  <c r="I64" i="1" s="1"/>
  <c r="L62" i="1"/>
  <c r="L64" i="1" s="1"/>
  <c r="L70" i="1" s="1"/>
  <c r="B37" i="4"/>
  <c r="B44" i="4"/>
  <c r="E44" i="2"/>
  <c r="U27" i="1"/>
  <c r="U61" i="1" s="1"/>
  <c r="U16" i="1"/>
  <c r="U62" i="1" s="1"/>
  <c r="U64" i="1" s="1"/>
  <c r="X24" i="1"/>
  <c r="Y24" i="1" s="1"/>
  <c r="Y7" i="1"/>
  <c r="D62" i="1"/>
  <c r="D64" i="1" s="1"/>
  <c r="D70" i="1" s="1"/>
  <c r="I44" i="2"/>
  <c r="W22" i="1"/>
  <c r="Y22" i="1" s="1"/>
  <c r="W30" i="1"/>
  <c r="X21" i="1"/>
  <c r="Y21" i="1" s="1"/>
  <c r="X32" i="1"/>
  <c r="Y32" i="1" s="1"/>
  <c r="Y31" i="1"/>
  <c r="X41" i="1"/>
  <c r="Y41" i="1" s="1"/>
  <c r="Y54" i="1"/>
  <c r="J62" i="1"/>
  <c r="J64" i="1" s="1"/>
  <c r="J70" i="1" s="1"/>
  <c r="O62" i="1"/>
  <c r="O64" i="1" s="1"/>
  <c r="O70" i="1" s="1"/>
  <c r="T62" i="1"/>
  <c r="T64" i="1" s="1"/>
  <c r="T70" i="1" s="1"/>
  <c r="W23" i="1"/>
  <c r="Y23" i="1" s="1"/>
  <c r="W31" i="1"/>
  <c r="X33" i="1"/>
  <c r="Y33" i="1" s="1"/>
  <c r="X55" i="1"/>
  <c r="Y55" i="1" s="1"/>
  <c r="X51" i="1"/>
  <c r="Y51" i="1" s="1"/>
  <c r="X10" i="1"/>
  <c r="Y10" i="1" s="1"/>
  <c r="F62" i="1"/>
  <c r="F64" i="1" s="1"/>
  <c r="F70" i="1" s="1"/>
  <c r="K62" i="1"/>
  <c r="K64" i="1" s="1"/>
  <c r="K70" i="1" s="1"/>
  <c r="P62" i="1"/>
  <c r="P64" i="1" s="1"/>
  <c r="P70" i="1" s="1"/>
  <c r="X16" i="1" l="1"/>
  <c r="Y16" i="1" s="1"/>
  <c r="Y30" i="1"/>
  <c r="X35" i="1"/>
  <c r="X59" i="1"/>
  <c r="Y47" i="1"/>
  <c r="B47" i="4"/>
  <c r="B50" i="4" s="1"/>
  <c r="B53" i="4"/>
  <c r="M70" i="1"/>
  <c r="X27" i="1"/>
  <c r="Y27" i="1" s="1"/>
  <c r="Y20" i="1"/>
  <c r="Q62" i="1"/>
  <c r="Q64" i="1" s="1"/>
  <c r="W35" i="1"/>
  <c r="W61" i="1" s="1"/>
  <c r="W62" i="1" s="1"/>
  <c r="W64" i="1" s="1"/>
  <c r="I70" i="1"/>
  <c r="W27" i="1"/>
  <c r="D47" i="4"/>
  <c r="D50" i="4" s="1"/>
  <c r="D53" i="4"/>
  <c r="X44" i="1"/>
  <c r="Y44" i="1" s="1"/>
  <c r="U70" i="1"/>
  <c r="W44" i="1"/>
  <c r="Y35" i="1" l="1"/>
  <c r="X61" i="1"/>
  <c r="Y59" i="1"/>
  <c r="Y61" i="1" l="1"/>
  <c r="X62" i="1"/>
  <c r="X64" i="1" l="1"/>
  <c r="Y64" i="1" s="1"/>
  <c r="Y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<sst xmlns="http://schemas.openxmlformats.org/spreadsheetml/2006/main" count="459" uniqueCount="371">
  <si>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</si>
  <si>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</si>
  <si>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</si>
  <si>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</si>
  <si>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</si>
  <si>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</si>
  <si>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</si>
  <si>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</si>
  <si>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</si>
  <si>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</si>
  <si>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</si>
  <si>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</si>
  <si>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</si>
  <si>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</si>
  <si>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</si>
  <si>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</si>
  <si>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</si>
  <si>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</si>
  <si>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</si>
  <si>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</si>
  <si>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</si>
  <si>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</si>
  <si>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</si>
  <si>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</si>
  <si>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</si>
  <si>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</si>
  <si>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</si>
  <si>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</si>
  <si>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</si>
  <si>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</si>
  <si>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</si>
  <si>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</si>
  <si>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</si>
  <si>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</si>
  <si>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</si>
  <si>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</si>
  <si>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</si>
  <si>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</si>
  <si>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</si>
  <si>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</si>
  <si>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</si>
  <si>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</si>
  <si>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</si>
  <si>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</si>
  <si>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</si>
  <si>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</si>
  <si>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</si>
  <si>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</si>
  <si>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</si>
  <si>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</si>
  <si>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</si>
  <si>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</si>
  <si>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</si>
  <si>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</si>
  <si>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</si>
  <si>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</si>
  <si>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</si>
  <si>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</si>
  <si>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</si>
  <si>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</si>
  <si>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</si>
  <si>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</si>
  <si>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</si>
  <si>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</si>
  <si>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</si>
  <si>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</si>
  <si>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</si>
  <si>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</si>
  <si>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</si>
  <si>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</si>
  <si>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</si>
  <si>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</si>
  <si>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</si>
  <si>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</si>
  <si>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</si>
  <si>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</si>
  <si>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</si>
  <si>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</si>
  <si>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</si>
  <si>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</si>
  <si>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</si>
  <si>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</si>
  <si>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</si>
  <si>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</si>
  <si>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</si>
  <si>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</si>
  <si>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</si>
  <si>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</si>
  <si>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</si>
  <si>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</si>
  <si>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</si>
  <si>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</si>
  <si>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</si>
  <si>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</si>
  <si>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</si>
  <si>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</si>
  <si>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</si>
  <si>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</si>
  <si>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</si>
  <si>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</si>
  <si>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</si>
  <si>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</si>
  <si>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</si>
  <si>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</si>
  <si>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</si>
  <si>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</si>
  <si>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</si>
  <si>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</si>
  <si>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</si>
  <si>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</si>
  <si>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</si>
  <si>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</si>
  <si>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</si>
  <si>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</si>
  <si>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</si>
  <si>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</si>
  <si>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</si>
  <si>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</si>
  <si>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</si>
  <si>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</si>
  <si>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</si>
  <si>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</si>
  <si>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</si>
  <si>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</si>
  <si>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</si>
  <si>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</si>
  <si>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</si>
  <si>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</si>
  <si>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</si>
  <si>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</si>
  <si>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</si>
  <si>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</si>
  <si>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</si>
  <si>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</si>
  <si>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</si>
  <si>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</si>
  <si>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</si>
  <si>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</si>
  <si>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</si>
  <si>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</si>
  <si>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</si>
  <si>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</si>
  <si>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</si>
  <si>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</si>
  <si>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</si>
  <si>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</si>
  <si>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</si>
  <si>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</si>
  <si>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</si>
  <si>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</si>
  <si>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</si>
  <si>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</si>
  <si>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</si>
  <si>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</si>
  <si>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</si>
  <si>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</si>
  <si>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</si>
  <si>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</si>
  <si>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</si>
  <si>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</si>
  <si>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</si>
  <si>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</si>
  <si>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</si>
  <si>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</si>
  <si>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</si>
  <si>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</si>
  <si>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</si>
  <si>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</si>
  <si>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</si>
  <si>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</si>
  <si>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</si>
  <si>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</si>
  <si>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</si>
  <si>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</si>
  <si>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</si>
  <si>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</si>
  <si>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</si>
  <si>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</si>
  <si>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</si>
  <si>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</si>
  <si>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SY19-20</t>
  </si>
  <si>
    <t>FY20</t>
  </si>
  <si>
    <t>Howard University Middle School of Mathematics &amp; Science Public Charter School</t>
  </si>
  <si>
    <t>Kahryn Procope</t>
  </si>
  <si>
    <t>kprocope@hu-ms2.org</t>
  </si>
  <si>
    <t>202.806.7725</t>
  </si>
  <si>
    <t>July'19</t>
  </si>
  <si>
    <t>August'19</t>
  </si>
  <si>
    <t>September'19</t>
  </si>
  <si>
    <t>Q1, 2019</t>
  </si>
  <si>
    <t>October'19</t>
  </si>
  <si>
    <t>November'19</t>
  </si>
  <si>
    <t>December'19</t>
  </si>
  <si>
    <t>Q2, 2019</t>
  </si>
  <si>
    <t>Q3, 2020</t>
  </si>
  <si>
    <t>Q4, 2020</t>
  </si>
  <si>
    <t>Proposed Budget</t>
  </si>
  <si>
    <t>FY 2019-20</t>
  </si>
  <si>
    <t>Per Pupil funding</t>
  </si>
  <si>
    <t>Per Pupil Allocation</t>
  </si>
  <si>
    <t>Non Residential Facilities PPA</t>
  </si>
  <si>
    <t>SPED Funding</t>
  </si>
  <si>
    <t>OSSE</t>
  </si>
  <si>
    <t>Title IA</t>
  </si>
  <si>
    <t>Title IIA</t>
  </si>
  <si>
    <t>4010</t>
  </si>
  <si>
    <t>Grants And Donations</t>
  </si>
  <si>
    <t>Title IV</t>
  </si>
  <si>
    <t>IDEA</t>
  </si>
  <si>
    <t>National School Equipment Grant</t>
  </si>
  <si>
    <t>SOAR</t>
  </si>
  <si>
    <t>Technology</t>
  </si>
  <si>
    <t>SPED Add on</t>
  </si>
  <si>
    <t>Private</t>
  </si>
  <si>
    <t>Howard University</t>
  </si>
  <si>
    <t>Misc. Donations</t>
  </si>
  <si>
    <t>4020.1</t>
  </si>
  <si>
    <t>NSLP Food Reimbursements</t>
  </si>
  <si>
    <t>4020.2</t>
  </si>
  <si>
    <t>HSA Food Reimbursements</t>
  </si>
  <si>
    <t>In house</t>
  </si>
  <si>
    <t>4024</t>
  </si>
  <si>
    <t>Uniform Income</t>
  </si>
  <si>
    <t>4025</t>
  </si>
  <si>
    <t>4035</t>
  </si>
  <si>
    <t>Interest Income</t>
  </si>
  <si>
    <t>4040</t>
  </si>
  <si>
    <t>E-Rate</t>
  </si>
  <si>
    <t>Employee Parking</t>
  </si>
  <si>
    <t>4667</t>
  </si>
  <si>
    <t>TBD</t>
  </si>
  <si>
    <t>5000 Personnel Salaries and Benefits</t>
  </si>
  <si>
    <t>5017</t>
  </si>
  <si>
    <t>5012</t>
  </si>
  <si>
    <t>Salaries Teachers</t>
  </si>
  <si>
    <t>5011</t>
  </si>
  <si>
    <t>Salaries - Interns</t>
  </si>
  <si>
    <t>5013</t>
  </si>
  <si>
    <t>5014</t>
  </si>
  <si>
    <t>5015</t>
  </si>
  <si>
    <t>School Nurse</t>
  </si>
  <si>
    <t>5016</t>
  </si>
  <si>
    <t>Cafeteria Staff</t>
  </si>
  <si>
    <t>5020</t>
  </si>
  <si>
    <t>Employee Benefits</t>
  </si>
  <si>
    <t>5021</t>
  </si>
  <si>
    <t>5030</t>
  </si>
  <si>
    <t>Payroll Taxes</t>
  </si>
  <si>
    <t>5031</t>
  </si>
  <si>
    <t>DC Suta Tax</t>
  </si>
  <si>
    <t>5032</t>
  </si>
  <si>
    <t>Workers Compensation Premium</t>
  </si>
  <si>
    <t>5060</t>
  </si>
  <si>
    <t>Staff Bonuses</t>
  </si>
  <si>
    <t>5080</t>
  </si>
  <si>
    <t>Retirement</t>
  </si>
  <si>
    <t>5040</t>
  </si>
  <si>
    <t>Travel</t>
  </si>
  <si>
    <t>5042</t>
  </si>
  <si>
    <t>Recruitment</t>
  </si>
  <si>
    <t>5043</t>
  </si>
  <si>
    <t>Lodging</t>
  </si>
  <si>
    <t>5045</t>
  </si>
  <si>
    <t>Food</t>
  </si>
  <si>
    <t>5050 Professional Development</t>
  </si>
  <si>
    <t>5051</t>
  </si>
  <si>
    <t>Meetings and Conferences</t>
  </si>
  <si>
    <t>5052</t>
  </si>
  <si>
    <t xml:space="preserve">Travel </t>
  </si>
  <si>
    <t>5053</t>
  </si>
  <si>
    <t>5054</t>
  </si>
  <si>
    <t>5056</t>
  </si>
  <si>
    <t>Certification - Teacher</t>
  </si>
  <si>
    <t>5065</t>
  </si>
  <si>
    <t>Staff Celebrations</t>
  </si>
  <si>
    <t>Subtotal: Professional Development</t>
  </si>
  <si>
    <t>5100 Direct Student Expense</t>
  </si>
  <si>
    <t>5110</t>
  </si>
  <si>
    <t>Textbooks</t>
  </si>
  <si>
    <t>5120</t>
  </si>
  <si>
    <t>5121</t>
  </si>
  <si>
    <t>Science</t>
  </si>
  <si>
    <t>5121.5</t>
  </si>
  <si>
    <t>Field Trips</t>
  </si>
  <si>
    <t>5123</t>
  </si>
  <si>
    <t>Language Arts</t>
  </si>
  <si>
    <t>5125</t>
  </si>
  <si>
    <t>Spanish</t>
  </si>
  <si>
    <t>5126</t>
  </si>
  <si>
    <t>Social Studies</t>
  </si>
  <si>
    <t>5127</t>
  </si>
  <si>
    <t>Extended Day</t>
  </si>
  <si>
    <t>5128</t>
  </si>
  <si>
    <t>Music</t>
  </si>
  <si>
    <t>5130</t>
  </si>
  <si>
    <t>Library &amp; Media Center Material</t>
  </si>
  <si>
    <t>5135</t>
  </si>
  <si>
    <t>Computer and Related, Students</t>
  </si>
  <si>
    <t>5140</t>
  </si>
  <si>
    <t>5150</t>
  </si>
  <si>
    <t>5151</t>
  </si>
  <si>
    <t>SPED Contractors</t>
  </si>
  <si>
    <t>5160</t>
  </si>
  <si>
    <t>Food Service Catering- Non NSLP</t>
  </si>
  <si>
    <t>5161</t>
  </si>
  <si>
    <t>NSLP/HSA Food Expense</t>
  </si>
  <si>
    <t>5170</t>
  </si>
  <si>
    <t>Miscellaneous Student Costs</t>
  </si>
  <si>
    <t>5171</t>
  </si>
  <si>
    <t>Student Uniforms</t>
  </si>
  <si>
    <t>5180</t>
  </si>
  <si>
    <t>Awards, Gifts, and Premiums</t>
  </si>
  <si>
    <t>5185</t>
  </si>
  <si>
    <t>CelebrationsCeremonies</t>
  </si>
  <si>
    <t>5190</t>
  </si>
  <si>
    <t>Equipment Instructional</t>
  </si>
  <si>
    <t>5200 Occupancy Expenses</t>
  </si>
  <si>
    <t>5205</t>
  </si>
  <si>
    <t>Maintenance and Repairs</t>
  </si>
  <si>
    <t>5210</t>
  </si>
  <si>
    <t>5215</t>
  </si>
  <si>
    <t>Utilities</t>
  </si>
  <si>
    <t>5220</t>
  </si>
  <si>
    <t>Building Supplies &amp; Materials</t>
  </si>
  <si>
    <t>5225</t>
  </si>
  <si>
    <t>5235</t>
  </si>
  <si>
    <t>Building Equipment</t>
  </si>
  <si>
    <t>5300 Administrative Expenses</t>
  </si>
  <si>
    <t>5305</t>
  </si>
  <si>
    <t>5310</t>
  </si>
  <si>
    <t>5315</t>
  </si>
  <si>
    <t>5325</t>
  </si>
  <si>
    <t>Printing and Copying</t>
  </si>
  <si>
    <t>5330</t>
  </si>
  <si>
    <t>Postage and Shipping</t>
  </si>
  <si>
    <t>5335</t>
  </si>
  <si>
    <t>Computer and Related; Admin.</t>
  </si>
  <si>
    <t>5340</t>
  </si>
  <si>
    <t>Memberships and Subscriptions</t>
  </si>
  <si>
    <t>5345</t>
  </si>
  <si>
    <t>Other Office Expense</t>
  </si>
  <si>
    <t>5350</t>
  </si>
  <si>
    <t>Marketing Promotion</t>
  </si>
  <si>
    <t>5351</t>
  </si>
  <si>
    <t>Website Maintenance &amp; Repair</t>
  </si>
  <si>
    <t>5355</t>
  </si>
  <si>
    <t>Temporary Staff</t>
  </si>
  <si>
    <t>5300</t>
  </si>
  <si>
    <t>Subtotal: Administrative Expenses</t>
  </si>
  <si>
    <t>5400 General Expenses</t>
  </si>
  <si>
    <t>5405</t>
  </si>
  <si>
    <t>5410</t>
  </si>
  <si>
    <t>5415</t>
  </si>
  <si>
    <t>Adminiostration Fee</t>
  </si>
  <si>
    <t>5425</t>
  </si>
  <si>
    <t>5430</t>
  </si>
  <si>
    <t>Fees and Licenses</t>
  </si>
  <si>
    <t>5435</t>
  </si>
  <si>
    <t>5445</t>
  </si>
  <si>
    <t>Professional Fees</t>
  </si>
  <si>
    <t>5450</t>
  </si>
  <si>
    <t>Charitable Donations</t>
  </si>
  <si>
    <t>5465</t>
  </si>
  <si>
    <t>Accounting Services</t>
  </si>
  <si>
    <t>5470</t>
  </si>
  <si>
    <t>Legal Services</t>
  </si>
  <si>
    <t>5055</t>
  </si>
  <si>
    <t>Consultants outside</t>
  </si>
  <si>
    <t>5485</t>
  </si>
  <si>
    <t>Payroll Expense</t>
  </si>
  <si>
    <t>FY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</si>
</sst>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4" formatCode="&quot;$&quot;#,##0.00;[Red]&quot;$&quot;#,##0.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8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38" fontId="3" fillId="2" borderId="24" xfId="28" applyNumberFormat="1" applyFont="1" applyFill="1" applyBorder="1" applyAlignment="1">
      <alignment horizontal="center"/>
    </xf>
    <xf numFmtId="43" fontId="3" fillId="0" borderId="0" xfId="2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0" fontId="70" fillId="61" borderId="0" xfId="981" applyFill="1"/>
    <xf numFmtId="0" fontId="3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0" fontId="62" fillId="0" borderId="0" xfId="2" applyFont="1" applyAlignment="1">
      <alignment vertical="center"/>
    </xf>
    <xf numFmtId="17" fontId="22" fillId="0" borderId="1" xfId="2" applyNumberFormat="1" applyFont="1" applyBorder="1" applyAlignment="1">
      <alignment horizontal="center" vertical="center"/>
    </xf>
    <xf numFmtId="17" fontId="22" fillId="0" borderId="0" xfId="2" applyNumberFormat="1" applyFont="1" applyAlignment="1">
      <alignment horizontal="center" vertical="center"/>
    </xf>
    <xf numFmtId="44" fontId="22" fillId="0" borderId="13" xfId="980" applyFont="1" applyBorder="1" applyAlignment="1">
      <alignment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44" fontId="71" fillId="0" borderId="13" xfId="980" applyFont="1" applyBorder="1" applyAlignment="1">
      <alignment horizontal="center"/>
    </xf>
    <xf numFmtId="0" fontId="22" fillId="0" borderId="0" xfId="2" applyFont="1" applyAlignment="1">
      <alignment vertical="center"/>
    </xf>
    <xf numFmtId="49" fontId="22" fillId="0" borderId="0" xfId="2" applyNumberFormat="1" applyFont="1" applyAlignment="1">
      <alignment horizontal="center" vertical="center"/>
    </xf>
    <xf numFmtId="44" fontId="3" fillId="0" borderId="0" xfId="980" applyFont="1" applyAlignment="1">
      <alignment vertical="center"/>
    </xf>
    <xf numFmtId="44" fontId="3" fillId="2" borderId="24" xfId="323" applyNumberFormat="1" applyFont="1" applyFill="1" applyBorder="1" applyAlignment="1">
      <alignment horizontal="center" vertical="center"/>
    </xf>
    <xf numFmtId="165" fontId="3" fillId="0" borderId="0" xfId="323" applyNumberFormat="1" applyFont="1" applyAlignment="1">
      <alignment horizontal="center" vertical="center"/>
    </xf>
    <xf numFmtId="165" fontId="3" fillId="2" borderId="24" xfId="323" applyNumberFormat="1" applyFont="1" applyFill="1" applyBorder="1" applyAlignment="1">
      <alignment horizontal="center" vertical="center"/>
    </xf>
    <xf numFmtId="165" fontId="22" fillId="2" borderId="24" xfId="323" applyNumberFormat="1" applyFont="1" applyFill="1" applyBorder="1" applyAlignment="1">
      <alignment horizontal="center" vertical="center"/>
    </xf>
    <xf numFmtId="43" fontId="3" fillId="2" borderId="24" xfId="323" applyFont="1" applyFill="1" applyBorder="1" applyAlignment="1">
      <alignment horizontal="center" vertical="center"/>
    </xf>
    <xf numFmtId="0" fontId="22" fillId="0" borderId="3" xfId="2" applyFont="1" applyBorder="1" applyAlignment="1">
      <alignment vertical="center"/>
    </xf>
    <xf numFmtId="165" fontId="22" fillId="0" borderId="0" xfId="2" applyNumberFormat="1" applyFont="1" applyAlignment="1">
      <alignment vertical="center"/>
    </xf>
    <xf numFmtId="5" fontId="22" fillId="0" borderId="0" xfId="2" applyNumberFormat="1" applyFont="1" applyAlignment="1">
      <alignment vertical="center"/>
    </xf>
    <xf numFmtId="0" fontId="25" fillId="0" borderId="0" xfId="2" applyFont="1" applyAlignment="1">
      <alignment vertical="center"/>
    </xf>
    <xf numFmtId="49" fontId="25" fillId="0" borderId="0" xfId="2" applyNumberFormat="1" applyFont="1" applyAlignment="1">
      <alignment horizontal="center" vertical="center"/>
    </xf>
    <xf numFmtId="44" fontId="3" fillId="2" borderId="24" xfId="323" applyNumberFormat="1" applyFont="1" applyFill="1" applyBorder="1" applyAlignment="1">
      <alignment vertical="center"/>
    </xf>
    <xf numFmtId="165" fontId="3" fillId="0" borderId="0" xfId="323" applyNumberFormat="1" applyFont="1" applyAlignment="1">
      <alignment vertical="center"/>
    </xf>
    <xf numFmtId="174" fontId="3" fillId="2" borderId="24" xfId="323" applyNumberFormat="1" applyFont="1" applyFill="1" applyBorder="1" applyAlignment="1">
      <alignment vertical="center"/>
    </xf>
    <xf numFmtId="165" fontId="3" fillId="2" borderId="24" xfId="323" applyNumberFormat="1" applyFont="1" applyFill="1" applyBorder="1" applyAlignment="1">
      <alignment vertical="center"/>
    </xf>
    <xf numFmtId="44" fontId="72" fillId="0" borderId="0" xfId="980" applyFont="1" applyAlignment="1">
      <alignment vertical="center"/>
    </xf>
    <xf numFmtId="44" fontId="3" fillId="63" borderId="24" xfId="980" applyFont="1" applyFill="1" applyBorder="1" applyAlignment="1">
      <alignment horizontal="center" vertical="center"/>
    </xf>
    <xf numFmtId="44" fontId="3" fillId="63" borderId="28" xfId="980" applyFont="1" applyFill="1" applyBorder="1" applyAlignment="1">
      <alignment horizontal="center" vertical="center"/>
    </xf>
    <xf numFmtId="44" fontId="3" fillId="2" borderId="29" xfId="323" applyNumberFormat="1" applyFont="1" applyFill="1" applyBorder="1" applyAlignment="1">
      <alignment vertical="center"/>
    </xf>
    <xf numFmtId="44" fontId="3" fillId="2" borderId="28" xfId="323" applyNumberFormat="1" applyFont="1" applyFill="1" applyBorder="1" applyAlignment="1">
      <alignment vertical="center"/>
    </xf>
    <xf numFmtId="44" fontId="3" fillId="2" borderId="25" xfId="323" applyNumberFormat="1" applyFont="1" applyFill="1" applyBorder="1" applyAlignment="1">
      <alignment vertical="center"/>
    </xf>
    <xf numFmtId="44" fontId="3" fillId="63" borderId="24" xfId="323" applyNumberFormat="1" applyFont="1" applyFill="1" applyBorder="1" applyAlignment="1">
      <alignment vertical="center"/>
    </xf>
    <xf numFmtId="44" fontId="3" fillId="2" borderId="25" xfId="323" applyNumberFormat="1" applyFont="1" applyFill="1" applyBorder="1" applyAlignment="1">
      <alignment horizontal="center" vertical="center"/>
    </xf>
    <xf numFmtId="165" fontId="3" fillId="2" borderId="25" xfId="323" applyNumberFormat="1" applyFont="1" applyFill="1" applyBorder="1" applyAlignment="1">
      <alignment horizontal="center" vertical="center"/>
    </xf>
    <xf numFmtId="44" fontId="3" fillId="63" borderId="25" xfId="980" applyFont="1" applyFill="1" applyBorder="1" applyAlignment="1">
      <alignment horizontal="center" vertical="center"/>
    </xf>
    <xf numFmtId="44" fontId="3" fillId="2" borderId="26" xfId="323" applyNumberFormat="1" applyFont="1" applyFill="1" applyBorder="1" applyAlignment="1">
      <alignment vertical="center"/>
    </xf>
    <xf numFmtId="44" fontId="3" fillId="63" borderId="26" xfId="980" applyFont="1" applyFill="1" applyBorder="1" applyAlignment="1">
      <alignment horizontal="center" vertical="center"/>
    </xf>
    <xf numFmtId="44" fontId="22" fillId="0" borderId="24" xfId="980" applyFont="1" applyFill="1" applyBorder="1" applyAlignment="1">
      <alignment vertical="center"/>
    </xf>
    <xf numFmtId="44" fontId="22" fillId="0" borderId="0" xfId="2" applyNumberFormat="1" applyFont="1" applyFill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44" fontId="22" fillId="0" borderId="0" xfId="980" applyFont="1" applyFill="1" applyBorder="1" applyAlignment="1">
      <alignment vertical="center"/>
    </xf>
    <xf numFmtId="5" fontId="22" fillId="0" borderId="0" xfId="2" applyNumberFormat="1" applyFont="1" applyFill="1" applyBorder="1" applyAlignment="1">
      <alignment vertical="center"/>
    </xf>
    <xf numFmtId="44" fontId="3" fillId="0" borderId="0" xfId="980" applyFont="1" applyFill="1" applyBorder="1" applyAlignment="1">
      <alignment vertical="center"/>
    </xf>
    <xf numFmtId="44" fontId="3" fillId="0" borderId="0" xfId="2" applyNumberFormat="1" applyFont="1" applyFill="1" applyBorder="1" applyAlignment="1">
      <alignment vertical="center"/>
    </xf>
    <xf numFmtId="5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4" fontId="3" fillId="63" borderId="30" xfId="980" applyFont="1" applyFill="1" applyBorder="1" applyAlignment="1">
      <alignment horizontal="center" vertical="center"/>
    </xf>
    <xf numFmtId="44" fontId="22" fillId="0" borderId="0" xfId="323" applyNumberFormat="1" applyFont="1" applyFill="1" applyBorder="1" applyAlignment="1">
      <alignment vertical="center"/>
    </xf>
    <xf numFmtId="44" fontId="3" fillId="0" borderId="0" xfId="323" applyNumberFormat="1" applyFont="1" applyFill="1" applyBorder="1" applyAlignment="1">
      <alignment vertical="center"/>
    </xf>
    <xf numFmtId="165" fontId="3" fillId="0" borderId="0" xfId="323" applyNumberFormat="1" applyFont="1" applyFill="1" applyBorder="1" applyAlignment="1">
      <alignment vertical="center"/>
    </xf>
    <xf numFmtId="44" fontId="3" fillId="0" borderId="0" xfId="980" applyFont="1" applyFill="1" applyBorder="1" applyAlignment="1">
      <alignment horizontal="center" vertical="center"/>
    </xf>
    <xf numFmtId="165" fontId="3" fillId="2" borderId="25" xfId="323" applyNumberFormat="1" applyFont="1" applyFill="1" applyBorder="1" applyAlignment="1">
      <alignment vertical="center"/>
    </xf>
    <xf numFmtId="44" fontId="3" fillId="63" borderId="31" xfId="980" applyFont="1" applyFill="1" applyBorder="1" applyAlignment="1">
      <alignment horizontal="center" vertical="center"/>
    </xf>
    <xf numFmtId="165" fontId="22" fillId="0" borderId="0" xfId="323" applyNumberFormat="1" applyFont="1" applyFill="1" applyBorder="1" applyAlignment="1">
      <alignment vertical="center"/>
    </xf>
    <xf numFmtId="44" fontId="22" fillId="0" borderId="24" xfId="323" applyNumberFormat="1" applyFont="1" applyFill="1" applyBorder="1" applyAlignment="1">
      <alignment vertical="center"/>
    </xf>
    <xf numFmtId="165" fontId="22" fillId="0" borderId="0" xfId="2" applyNumberFormat="1" applyFont="1" applyFill="1" applyAlignment="1">
      <alignment vertical="center"/>
    </xf>
    <xf numFmtId="44" fontId="22" fillId="0" borderId="3" xfId="980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165" fontId="3" fillId="0" borderId="24" xfId="323" applyNumberFormat="1" applyFont="1" applyFill="1" applyBorder="1" applyAlignment="1">
      <alignment vertical="center"/>
    </xf>
    <xf numFmtId="44" fontId="3" fillId="2" borderId="27" xfId="323" applyNumberFormat="1" applyFont="1" applyFill="1" applyBorder="1" applyAlignment="1">
      <alignment vertical="center"/>
    </xf>
    <xf numFmtId="44" fontId="3" fillId="2" borderId="30" xfId="323" applyNumberFormat="1" applyFont="1" applyFill="1" applyBorder="1" applyAlignment="1">
      <alignment vertical="center"/>
    </xf>
    <xf numFmtId="44" fontId="3" fillId="2" borderId="32" xfId="323" applyNumberFormat="1" applyFont="1" applyFill="1" applyBorder="1" applyAlignment="1">
      <alignment vertical="center"/>
    </xf>
    <xf numFmtId="44" fontId="3" fillId="2" borderId="31" xfId="323" applyNumberFormat="1" applyFont="1" applyFill="1" applyBorder="1" applyAlignment="1">
      <alignment vertical="center"/>
    </xf>
    <xf numFmtId="165" fontId="3" fillId="0" borderId="26" xfId="323" applyNumberFormat="1" applyFont="1" applyFill="1" applyBorder="1" applyAlignment="1">
      <alignment vertical="center"/>
    </xf>
    <xf numFmtId="44" fontId="3" fillId="63" borderId="26" xfId="323" applyNumberFormat="1" applyFont="1" applyFill="1" applyBorder="1" applyAlignment="1">
      <alignment vertical="center"/>
    </xf>
    <xf numFmtId="165" fontId="22" fillId="0" borderId="3" xfId="2" applyNumberFormat="1" applyFont="1" applyFill="1" applyBorder="1" applyAlignment="1">
      <alignment vertical="center"/>
    </xf>
    <xf numFmtId="44" fontId="22" fillId="0" borderId="0" xfId="2" applyNumberFormat="1" applyFont="1" applyFill="1" applyAlignment="1">
      <alignment vertical="center"/>
    </xf>
    <xf numFmtId="44" fontId="3" fillId="0" borderId="0" xfId="980" applyFont="1" applyFill="1" applyAlignment="1">
      <alignment vertical="center"/>
    </xf>
    <xf numFmtId="44" fontId="22" fillId="0" borderId="2" xfId="2" applyNumberFormat="1" applyFont="1" applyFill="1" applyBorder="1" applyAlignment="1">
      <alignment vertical="center"/>
    </xf>
    <xf numFmtId="165" fontId="22" fillId="0" borderId="2" xfId="2" applyNumberFormat="1" applyFont="1" applyFill="1" applyBorder="1" applyAlignment="1">
      <alignment vertical="center"/>
    </xf>
    <xf numFmtId="43" fontId="22" fillId="0" borderId="3" xfId="2" applyNumberFormat="1" applyFont="1" applyFill="1" applyBorder="1" applyAlignment="1">
      <alignment vertical="center"/>
    </xf>
    <xf numFmtId="17" fontId="22" fillId="0" borderId="1" xfId="2" applyNumberFormat="1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165" fontId="3" fillId="0" borderId="24" xfId="323" applyNumberFormat="1" applyFont="1" applyFill="1" applyBorder="1" applyAlignment="1">
      <alignment horizontal="center" vertical="center"/>
    </xf>
    <xf numFmtId="165" fontId="3" fillId="0" borderId="25" xfId="323" applyNumberFormat="1" applyFont="1" applyFill="1" applyBorder="1" applyAlignment="1">
      <alignment horizontal="center" vertical="center"/>
    </xf>
    <xf numFmtId="165" fontId="3" fillId="0" borderId="25" xfId="323" applyNumberFormat="1" applyFont="1" applyFill="1" applyBorder="1" applyAlignment="1">
      <alignment vertic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D7A63CDD-66B7-4495-941E-4562E4E9CBA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A6992F8A-775B-4DAF-A3EE-90399C00B87B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15A94467-17F4-4788-9603-FCA09753254F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procope@hu-ms2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view="pageBreakPreview" zoomScaleSheetLayoutView="100" workbookViewId="0">
      <selection activeCell="A6" sqref="A6"/>
    </sheetView>
  </sheetViews>
  <sheetFormatPr defaultColWidth="9.1796875" defaultRowHeight="13" x14ac:dyDescent="0.3"/>
  <cols>
    <col min="1" max="1" width="49.7265625" style="65" bestFit="1" customWidth="1"/>
    <col min="2" max="3" width="9.1796875" style="65"/>
    <col min="4" max="4" width="52.453125" style="65" customWidth="1"/>
    <col min="5" max="16384" width="9.1796875" style="65"/>
  </cols>
  <sheetData>
    <row r="1" spans="1:1" x14ac:dyDescent="0.3">
      <c r="A1" s="64" t="s">
        <v>133</v>
      </c>
    </row>
    <row r="2" spans="1:1" x14ac:dyDescent="0.3">
      <c r="A2" s="66" t="s">
        <v>182</v>
      </c>
    </row>
    <row r="4" spans="1:1" x14ac:dyDescent="0.3">
      <c r="A4" s="66" t="s">
        <v>183</v>
      </c>
    </row>
    <row r="5" spans="1:1" ht="14.5" x14ac:dyDescent="0.35">
      <c r="A5" s="110" t="s">
        <v>184</v>
      </c>
    </row>
    <row r="6" spans="1:1" x14ac:dyDescent="0.3">
      <c r="A6" s="66" t="s">
        <v>185</v>
      </c>
    </row>
    <row r="8" spans="1:1" x14ac:dyDescent="0.3">
      <c r="A8" s="66" t="s">
        <v>180</v>
      </c>
    </row>
    <row r="9" spans="1:1" x14ac:dyDescent="0.3">
      <c r="A9" s="66" t="s">
        <v>181</v>
      </c>
    </row>
  </sheetData>
  <hyperlinks>
    <hyperlink ref="A5" r:id="rId1" xr:uid="{E638E130-78D5-428E-AFE6-784F68B2CFA2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view="pageBreakPreview" topLeftCell="A40" zoomScaleNormal="115" zoomScaleSheetLayoutView="100" zoomScalePageLayoutView="115" workbookViewId="0">
      <selection activeCell="B51" sqref="B51"/>
    </sheetView>
  </sheetViews>
  <sheetFormatPr defaultColWidth="7.453125" defaultRowHeight="13" x14ac:dyDescent="0.3"/>
  <cols>
    <col min="1" max="1" width="31.453125" style="3" customWidth="1"/>
    <col min="2" max="2" width="26.453125" style="35" customWidth="1"/>
    <col min="3" max="4" width="15.7265625" style="35" customWidth="1"/>
    <col min="5" max="5" width="12" style="3" bestFit="1" customWidth="1"/>
    <col min="6" max="6" width="11.1796875" style="3" bestFit="1" customWidth="1"/>
    <col min="7" max="16384" width="7.453125" style="3"/>
  </cols>
  <sheetData>
    <row r="1" spans="1:4" x14ac:dyDescent="0.3">
      <c r="A1" s="67" t="str">
        <f>'Cover Sheet'!A2</f>
        <v>Howard University Middle School of Mathematics &amp; Science Public Charter School</v>
      </c>
    </row>
    <row r="2" spans="1:4" x14ac:dyDescent="0.3">
      <c r="A2" s="3" t="str">
        <f>'Cover Sheet'!A8&amp;" Enrollment Data"</f>
        <v>SY19-20 Enrollment Data</v>
      </c>
    </row>
    <row r="3" spans="1:4" x14ac:dyDescent="0.3">
      <c r="A3" s="14"/>
      <c r="B3" s="15"/>
      <c r="C3" s="16"/>
      <c r="D3" s="16"/>
    </row>
    <row r="4" spans="1:4" ht="31.5" customHeight="1" x14ac:dyDescent="0.3">
      <c r="A4" s="107" t="s">
        <v>38</v>
      </c>
      <c r="B4" s="106" t="s">
        <v>81</v>
      </c>
      <c r="C4" s="106" t="s">
        <v>120</v>
      </c>
      <c r="D4" s="106" t="s">
        <v>119</v>
      </c>
    </row>
    <row r="5" spans="1:4" ht="16.5" customHeight="1" x14ac:dyDescent="0.3">
      <c r="A5" s="108"/>
      <c r="B5" s="106"/>
      <c r="C5" s="106"/>
      <c r="D5" s="106"/>
    </row>
    <row r="6" spans="1:4" ht="12.75" customHeight="1" x14ac:dyDescent="0.3">
      <c r="A6" s="8" t="s">
        <v>39</v>
      </c>
      <c r="B6" s="36">
        <v>0</v>
      </c>
      <c r="C6" s="36">
        <v>0</v>
      </c>
      <c r="D6" s="36"/>
    </row>
    <row r="7" spans="1:4" ht="12.75" customHeight="1" x14ac:dyDescent="0.3">
      <c r="A7" s="8" t="s">
        <v>40</v>
      </c>
      <c r="B7" s="36">
        <v>0</v>
      </c>
      <c r="C7" s="36">
        <v>0</v>
      </c>
      <c r="D7" s="36"/>
    </row>
    <row r="8" spans="1:4" ht="12.75" customHeight="1" x14ac:dyDescent="0.3">
      <c r="A8" s="8" t="s">
        <v>41</v>
      </c>
      <c r="B8" s="36">
        <v>0</v>
      </c>
      <c r="C8" s="36">
        <v>0</v>
      </c>
      <c r="D8" s="36"/>
    </row>
    <row r="9" spans="1:4" ht="12.75" customHeight="1" x14ac:dyDescent="0.3">
      <c r="A9" s="8" t="s">
        <v>42</v>
      </c>
      <c r="B9" s="36">
        <v>0</v>
      </c>
      <c r="C9" s="36">
        <v>0</v>
      </c>
      <c r="D9" s="36"/>
    </row>
    <row r="10" spans="1:4" ht="12.75" customHeight="1" x14ac:dyDescent="0.3">
      <c r="A10" s="8" t="s">
        <v>43</v>
      </c>
      <c r="B10" s="36">
        <v>0</v>
      </c>
      <c r="C10" s="36">
        <v>0</v>
      </c>
      <c r="D10" s="36"/>
    </row>
    <row r="11" spans="1:4" ht="12.75" customHeight="1" x14ac:dyDescent="0.3">
      <c r="A11" s="8" t="s">
        <v>44</v>
      </c>
      <c r="B11" s="36">
        <v>0</v>
      </c>
      <c r="C11" s="36">
        <v>0</v>
      </c>
      <c r="D11" s="36"/>
    </row>
    <row r="12" spans="1:4" ht="12.75" customHeight="1" x14ac:dyDescent="0.3">
      <c r="A12" s="8" t="s">
        <v>45</v>
      </c>
      <c r="B12" s="36">
        <v>0</v>
      </c>
      <c r="C12" s="36">
        <v>0</v>
      </c>
      <c r="D12" s="36"/>
    </row>
    <row r="13" spans="1:4" ht="12.75" customHeight="1" x14ac:dyDescent="0.3">
      <c r="A13" s="8" t="s">
        <v>46</v>
      </c>
      <c r="B13" s="36">
        <v>0</v>
      </c>
      <c r="C13" s="36">
        <v>0</v>
      </c>
      <c r="D13" s="36"/>
    </row>
    <row r="14" spans="1:4" ht="12.75" customHeight="1" x14ac:dyDescent="0.3">
      <c r="A14" s="9" t="s">
        <v>47</v>
      </c>
      <c r="B14" s="36">
        <v>105</v>
      </c>
      <c r="C14" s="36">
        <v>105</v>
      </c>
      <c r="D14" s="36"/>
    </row>
    <row r="15" spans="1:4" ht="12.75" customHeight="1" x14ac:dyDescent="0.3">
      <c r="A15" s="9" t="s">
        <v>48</v>
      </c>
      <c r="B15" s="36">
        <v>96</v>
      </c>
      <c r="C15" s="36">
        <v>95</v>
      </c>
      <c r="D15" s="36"/>
    </row>
    <row r="16" spans="1:4" ht="12.75" customHeight="1" x14ac:dyDescent="0.3">
      <c r="A16" s="9" t="s">
        <v>49</v>
      </c>
      <c r="B16" s="36">
        <v>81</v>
      </c>
      <c r="C16" s="36">
        <v>90</v>
      </c>
      <c r="D16" s="36"/>
    </row>
    <row r="17" spans="1:4" ht="12.75" customHeight="1" x14ac:dyDescent="0.3">
      <c r="A17" s="8" t="s">
        <v>50</v>
      </c>
      <c r="B17" s="36">
        <v>0</v>
      </c>
      <c r="C17" s="36">
        <v>0</v>
      </c>
      <c r="D17" s="36"/>
    </row>
    <row r="18" spans="1:4" ht="12.75" customHeight="1" x14ac:dyDescent="0.3">
      <c r="A18" s="8" t="s">
        <v>51</v>
      </c>
      <c r="B18" s="36">
        <v>0</v>
      </c>
      <c r="C18" s="36">
        <v>0</v>
      </c>
      <c r="D18" s="36"/>
    </row>
    <row r="19" spans="1:4" ht="12.75" customHeight="1" x14ac:dyDescent="0.3">
      <c r="A19" s="8" t="s">
        <v>52</v>
      </c>
      <c r="B19" s="36">
        <v>0</v>
      </c>
      <c r="C19" s="36">
        <v>0</v>
      </c>
      <c r="D19" s="36"/>
    </row>
    <row r="20" spans="1:4" ht="12.75" customHeight="1" x14ac:dyDescent="0.3">
      <c r="A20" s="8" t="s">
        <v>53</v>
      </c>
      <c r="B20" s="36">
        <v>0</v>
      </c>
      <c r="C20" s="36">
        <v>0</v>
      </c>
      <c r="D20" s="36"/>
    </row>
    <row r="21" spans="1:4" ht="12.75" customHeight="1" x14ac:dyDescent="0.3">
      <c r="A21" s="8" t="s">
        <v>54</v>
      </c>
      <c r="B21" s="36">
        <v>0</v>
      </c>
      <c r="C21" s="36">
        <v>0</v>
      </c>
      <c r="D21" s="36"/>
    </row>
    <row r="22" spans="1:4" ht="12.75" customHeight="1" x14ac:dyDescent="0.3">
      <c r="A22" s="8" t="s">
        <v>55</v>
      </c>
      <c r="B22" s="36">
        <v>0</v>
      </c>
      <c r="C22" s="36">
        <v>0</v>
      </c>
      <c r="D22" s="36"/>
    </row>
    <row r="23" spans="1:4" ht="13.5" customHeight="1" x14ac:dyDescent="0.3">
      <c r="A23" s="9" t="s">
        <v>56</v>
      </c>
      <c r="B23" s="36">
        <v>0</v>
      </c>
      <c r="C23" s="36">
        <v>0</v>
      </c>
      <c r="D23" s="36"/>
    </row>
    <row r="24" spans="1:4" x14ac:dyDescent="0.3">
      <c r="A24" s="17" t="s">
        <v>57</v>
      </c>
      <c r="B24" s="13">
        <f>SUM(B6:B23)</f>
        <v>282</v>
      </c>
      <c r="C24" s="13">
        <f>SUM(C6:C23)</f>
        <v>290</v>
      </c>
      <c r="D24" s="13">
        <f>SUM(D6:D23)</f>
        <v>0</v>
      </c>
    </row>
    <row r="25" spans="1:4" x14ac:dyDescent="0.3">
      <c r="A25" s="18"/>
      <c r="B25" s="19"/>
      <c r="C25" s="11"/>
      <c r="D25" s="11"/>
    </row>
    <row r="26" spans="1:4" ht="26" x14ac:dyDescent="0.3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3">
      <c r="A27" s="8" t="s">
        <v>59</v>
      </c>
      <c r="B27" s="36">
        <v>10</v>
      </c>
      <c r="C27" s="36">
        <v>10</v>
      </c>
      <c r="D27" s="36"/>
    </row>
    <row r="28" spans="1:4" ht="12.75" customHeight="1" x14ac:dyDescent="0.3">
      <c r="A28" s="8" t="s">
        <v>60</v>
      </c>
      <c r="B28" s="36">
        <v>13</v>
      </c>
      <c r="C28" s="36">
        <v>13</v>
      </c>
      <c r="D28" s="36"/>
    </row>
    <row r="29" spans="1:4" ht="12.75" customHeight="1" x14ac:dyDescent="0.3">
      <c r="A29" s="8" t="s">
        <v>61</v>
      </c>
      <c r="B29" s="36">
        <v>3</v>
      </c>
      <c r="C29" s="36">
        <v>4</v>
      </c>
      <c r="D29" s="36"/>
    </row>
    <row r="30" spans="1:4" ht="12.75" customHeight="1" x14ac:dyDescent="0.3">
      <c r="A30" s="8" t="s">
        <v>62</v>
      </c>
      <c r="B30" s="36">
        <v>1</v>
      </c>
      <c r="C30" s="36">
        <v>4</v>
      </c>
      <c r="D30" s="36"/>
    </row>
    <row r="31" spans="1:4" ht="13.5" customHeight="1" x14ac:dyDescent="0.3">
      <c r="A31" s="17" t="s">
        <v>63</v>
      </c>
      <c r="B31" s="13">
        <f>SUM(B27:B30)</f>
        <v>27</v>
      </c>
      <c r="C31" s="13">
        <f>SUM(C27:C30)</f>
        <v>31</v>
      </c>
      <c r="D31" s="13">
        <f>SUM(D27:D30)</f>
        <v>0</v>
      </c>
    </row>
    <row r="32" spans="1:4" ht="13.5" customHeight="1" x14ac:dyDescent="0.3">
      <c r="A32" s="21"/>
      <c r="B32" s="22"/>
      <c r="C32" s="11"/>
      <c r="D32" s="11"/>
    </row>
    <row r="33" spans="1:6" ht="13.5" x14ac:dyDescent="0.35">
      <c r="A33" s="23"/>
      <c r="B33" s="22"/>
      <c r="C33" s="11"/>
      <c r="D33" s="11"/>
    </row>
    <row r="34" spans="1:6" ht="32.25" customHeight="1" x14ac:dyDescent="0.3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3">
      <c r="A35" s="12" t="s">
        <v>65</v>
      </c>
      <c r="B35" s="37">
        <v>4</v>
      </c>
      <c r="C35" s="37">
        <v>4</v>
      </c>
      <c r="D35" s="37"/>
    </row>
    <row r="36" spans="1:6" x14ac:dyDescent="0.3">
      <c r="A36" s="21"/>
      <c r="B36" s="22"/>
      <c r="C36" s="11"/>
      <c r="D36" s="11"/>
    </row>
    <row r="37" spans="1:6" ht="12.75" customHeight="1" x14ac:dyDescent="0.3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3">
      <c r="A38" s="7" t="s">
        <v>67</v>
      </c>
      <c r="B38" s="104">
        <v>0</v>
      </c>
      <c r="C38" s="36">
        <v>0</v>
      </c>
      <c r="D38" s="36"/>
    </row>
    <row r="39" spans="1:6" ht="12.75" customHeight="1" x14ac:dyDescent="0.3">
      <c r="A39" s="7" t="s">
        <v>68</v>
      </c>
      <c r="B39" s="104">
        <v>0</v>
      </c>
      <c r="C39" s="36">
        <v>0</v>
      </c>
      <c r="D39" s="36"/>
    </row>
    <row r="40" spans="1:6" ht="12.75" customHeight="1" x14ac:dyDescent="0.3">
      <c r="A40" s="7" t="s">
        <v>69</v>
      </c>
      <c r="B40" s="104">
        <v>0</v>
      </c>
      <c r="C40" s="36">
        <v>0</v>
      </c>
      <c r="D40" s="36"/>
      <c r="F40" s="4"/>
    </row>
    <row r="41" spans="1:6" ht="12.75" customHeight="1" x14ac:dyDescent="0.3">
      <c r="A41" s="7" t="s">
        <v>70</v>
      </c>
      <c r="B41" s="104">
        <v>0</v>
      </c>
      <c r="C41" s="36">
        <v>0</v>
      </c>
      <c r="D41" s="36"/>
      <c r="F41" s="4"/>
    </row>
    <row r="42" spans="1:6" ht="13.5" customHeight="1" x14ac:dyDescent="0.3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3">
      <c r="A43" s="18"/>
      <c r="B43" s="22"/>
      <c r="C43" s="25"/>
      <c r="D43" s="25"/>
      <c r="F43" s="4"/>
    </row>
    <row r="44" spans="1:6" ht="26" x14ac:dyDescent="0.3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3">
      <c r="A45" s="12" t="s">
        <v>73</v>
      </c>
      <c r="B45" s="37">
        <v>0</v>
      </c>
      <c r="C45" s="37">
        <v>0</v>
      </c>
      <c r="D45" s="37"/>
      <c r="F45" s="4"/>
    </row>
    <row r="46" spans="1:6" ht="13.5" customHeight="1" x14ac:dyDescent="0.3">
      <c r="A46" s="21"/>
      <c r="B46" s="22"/>
      <c r="C46" s="27"/>
      <c r="D46" s="27"/>
      <c r="F46" s="4"/>
    </row>
    <row r="47" spans="1:6" ht="12.75" customHeight="1" x14ac:dyDescent="0.3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3">
      <c r="A48" s="12" t="s">
        <v>74</v>
      </c>
      <c r="B48" s="37">
        <v>0</v>
      </c>
      <c r="C48" s="37">
        <v>0</v>
      </c>
      <c r="D48" s="37"/>
      <c r="F48" s="4"/>
    </row>
    <row r="49" spans="1:6" x14ac:dyDescent="0.3">
      <c r="A49" s="21"/>
      <c r="B49" s="22"/>
      <c r="C49" s="27"/>
      <c r="D49" s="27"/>
      <c r="F49" s="4"/>
    </row>
    <row r="50" spans="1:6" ht="12.75" customHeight="1" x14ac:dyDescent="0.3">
      <c r="A50" s="12" t="s">
        <v>117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3">
      <c r="A51" s="12" t="s">
        <v>118</v>
      </c>
      <c r="B51" s="37">
        <v>122</v>
      </c>
      <c r="C51" s="37">
        <v>122</v>
      </c>
      <c r="D51" s="37"/>
      <c r="F51" s="4"/>
    </row>
    <row r="52" spans="1:6" x14ac:dyDescent="0.3">
      <c r="A52" s="28"/>
      <c r="B52" s="10"/>
      <c r="C52" s="29"/>
      <c r="D52" s="29"/>
      <c r="F52" s="4"/>
    </row>
    <row r="53" spans="1:6" ht="26" x14ac:dyDescent="0.3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3">
      <c r="A54" s="7" t="s">
        <v>76</v>
      </c>
      <c r="B54" s="36">
        <v>10</v>
      </c>
      <c r="C54" s="36">
        <v>10</v>
      </c>
      <c r="D54" s="36"/>
      <c r="F54" s="4"/>
    </row>
    <row r="55" spans="1:6" ht="12.75" customHeight="1" x14ac:dyDescent="0.3">
      <c r="A55" s="7" t="s">
        <v>77</v>
      </c>
      <c r="B55" s="36">
        <v>25</v>
      </c>
      <c r="C55" s="36">
        <v>25</v>
      </c>
      <c r="D55" s="36"/>
      <c r="F55" s="4"/>
    </row>
    <row r="56" spans="1:6" ht="12.75" customHeight="1" x14ac:dyDescent="0.3">
      <c r="A56" s="7" t="s">
        <v>78</v>
      </c>
      <c r="B56" s="36">
        <v>4</v>
      </c>
      <c r="C56" s="36">
        <v>4</v>
      </c>
      <c r="D56" s="36"/>
      <c r="F56" s="4"/>
    </row>
    <row r="57" spans="1:6" ht="12.75" customHeight="1" x14ac:dyDescent="0.3">
      <c r="A57" s="7" t="s">
        <v>79</v>
      </c>
      <c r="B57" s="36">
        <v>0</v>
      </c>
      <c r="C57" s="36">
        <v>0</v>
      </c>
      <c r="D57" s="36"/>
      <c r="F57" s="4"/>
    </row>
    <row r="58" spans="1:6" ht="14.25" customHeight="1" x14ac:dyDescent="0.35">
      <c r="A58" s="30" t="s">
        <v>80</v>
      </c>
      <c r="B58" s="13">
        <f>SUM(B54:B57)</f>
        <v>39</v>
      </c>
      <c r="C58" s="13">
        <f>SUM(C54:C57)</f>
        <v>39</v>
      </c>
      <c r="D58" s="13">
        <f>SUM(D54:D57)</f>
        <v>0</v>
      </c>
      <c r="F58" s="4"/>
    </row>
    <row r="59" spans="1:6" x14ac:dyDescent="0.3">
      <c r="A59" s="5"/>
      <c r="B59" s="10"/>
      <c r="C59" s="11"/>
      <c r="D59" s="11"/>
      <c r="F59" s="4"/>
    </row>
    <row r="60" spans="1:6" x14ac:dyDescent="0.3">
      <c r="A60" s="31"/>
      <c r="B60" s="32"/>
      <c r="C60" s="32"/>
      <c r="D60" s="32"/>
      <c r="F60" s="4"/>
    </row>
    <row r="61" spans="1:6" x14ac:dyDescent="0.3">
      <c r="A61" s="33"/>
      <c r="B61" s="34"/>
      <c r="C61" s="34"/>
      <c r="D61" s="34"/>
      <c r="E61" s="4"/>
      <c r="F61" s="6"/>
    </row>
    <row r="62" spans="1:6" x14ac:dyDescent="0.3">
      <c r="F62" s="4"/>
    </row>
    <row r="63" spans="1:6" x14ac:dyDescent="0.3">
      <c r="F63" s="4"/>
    </row>
    <row r="64" spans="1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129"/>
  <sheetViews>
    <sheetView showGridLines="0" tabSelected="1" view="pageBreakPreview" topLeftCell="A106" zoomScaleSheetLayoutView="100" workbookViewId="0">
      <selection activeCell="F125" sqref="F125"/>
    </sheetView>
  </sheetViews>
  <sheetFormatPr defaultColWidth="9.1796875" defaultRowHeight="12.75" customHeight="1" x14ac:dyDescent="0.3"/>
  <cols>
    <col min="1" max="1" width="1.81640625" style="38" customWidth="1"/>
    <col min="2" max="2" width="22.90625" style="38" customWidth="1"/>
    <col min="3" max="3" width="5.81640625" style="38" bestFit="1" customWidth="1"/>
    <col min="4" max="4" width="13.54296875" style="38" bestFit="1" customWidth="1"/>
    <col min="5" max="5" width="12.36328125" style="2" customWidth="1"/>
    <col min="6" max="6" width="12.54296875" style="39" bestFit="1" customWidth="1"/>
    <col min="7" max="7" width="4.54296875" style="2" hidden="1" customWidth="1"/>
    <col min="8" max="8" width="12" style="38" customWidth="1"/>
    <col min="9" max="9" width="11.1796875" style="38" customWidth="1"/>
    <col min="10" max="10" width="11.453125" style="38" customWidth="1"/>
    <col min="11" max="11" width="13.54296875" style="39" customWidth="1"/>
    <col min="12" max="14" width="11.1796875" style="38" customWidth="1"/>
    <col min="15" max="15" width="13.54296875" style="39" customWidth="1"/>
    <col min="16" max="18" width="11.1796875" style="38" customWidth="1"/>
    <col min="19" max="19" width="13.54296875" style="39" customWidth="1"/>
    <col min="20" max="21" width="11.1796875" style="38" customWidth="1"/>
    <col min="22" max="22" width="12.54296875" style="38" customWidth="1"/>
    <col min="23" max="23" width="13.54296875" style="39" customWidth="1"/>
    <col min="24" max="24" width="15.1796875" style="38" bestFit="1" customWidth="1"/>
    <col min="25" max="25" width="9.81640625" style="38" bestFit="1" customWidth="1"/>
    <col min="26" max="16384" width="9.1796875" style="38"/>
  </cols>
  <sheetData>
    <row r="1" spans="1:24" ht="12.75" customHeight="1" x14ac:dyDescent="0.3">
      <c r="A1" s="56" t="str">
        <f>'Cover Sheet'!A2</f>
        <v>Howard University Middle School of Mathematics &amp; Science Public Charter School</v>
      </c>
      <c r="B1" s="56"/>
    </row>
    <row r="2" spans="1:24" ht="12.75" customHeight="1" x14ac:dyDescent="0.3">
      <c r="A2" s="38" t="str">
        <f>'Cover Sheet'!A8&amp;" Annual Budget"</f>
        <v>SY19-20 Annual Budget</v>
      </c>
    </row>
    <row r="3" spans="1:24" ht="13" x14ac:dyDescent="0.3">
      <c r="A3" s="40"/>
      <c r="B3" s="41"/>
      <c r="C3" s="40"/>
      <c r="D3" s="41"/>
      <c r="F3" s="2"/>
      <c r="H3" s="41"/>
      <c r="I3" s="41"/>
      <c r="J3" s="41"/>
      <c r="K3" s="2"/>
      <c r="L3" s="41"/>
      <c r="M3" s="41"/>
      <c r="N3" s="41"/>
      <c r="O3" s="2"/>
      <c r="P3" s="41"/>
      <c r="Q3" s="41"/>
      <c r="R3" s="41"/>
      <c r="S3" s="2"/>
      <c r="T3" s="41"/>
      <c r="U3" s="41"/>
      <c r="V3" s="41"/>
      <c r="W3" s="2"/>
      <c r="X3" s="40"/>
    </row>
    <row r="4" spans="1:24" ht="13.5" thickBot="1" x14ac:dyDescent="0.35">
      <c r="A4" s="2"/>
      <c r="B4" s="111"/>
      <c r="C4" s="112"/>
      <c r="D4" s="111"/>
      <c r="E4" s="113"/>
      <c r="F4" s="114" t="s">
        <v>146</v>
      </c>
      <c r="G4" s="115"/>
      <c r="H4" s="114" t="s">
        <v>186</v>
      </c>
      <c r="I4" s="114" t="s">
        <v>187</v>
      </c>
      <c r="J4" s="114" t="s">
        <v>188</v>
      </c>
      <c r="K4" s="183" t="s">
        <v>189</v>
      </c>
      <c r="L4" s="114" t="s">
        <v>190</v>
      </c>
      <c r="M4" s="114" t="s">
        <v>191</v>
      </c>
      <c r="N4" s="114" t="s">
        <v>192</v>
      </c>
      <c r="O4" s="183" t="s">
        <v>193</v>
      </c>
      <c r="P4" s="114">
        <v>43831</v>
      </c>
      <c r="Q4" s="114">
        <v>43862</v>
      </c>
      <c r="R4" s="114">
        <v>43891</v>
      </c>
      <c r="S4" s="183" t="s">
        <v>194</v>
      </c>
      <c r="T4" s="114">
        <v>43922</v>
      </c>
      <c r="U4" s="114">
        <v>43952</v>
      </c>
      <c r="V4" s="114">
        <v>43983</v>
      </c>
      <c r="W4" s="183" t="s">
        <v>195</v>
      </c>
      <c r="X4" s="116" t="s">
        <v>196</v>
      </c>
    </row>
    <row r="5" spans="1:24" ht="14.5" thickBot="1" x14ac:dyDescent="0.35">
      <c r="B5" s="111"/>
      <c r="C5" s="112"/>
      <c r="D5" s="111"/>
      <c r="E5" s="113"/>
      <c r="F5" s="117" t="s">
        <v>370</v>
      </c>
      <c r="G5" s="118"/>
      <c r="H5" s="117" t="s">
        <v>37</v>
      </c>
      <c r="I5" s="117" t="s">
        <v>37</v>
      </c>
      <c r="J5" s="117" t="s">
        <v>37</v>
      </c>
      <c r="K5" s="184" t="s">
        <v>37</v>
      </c>
      <c r="L5" s="117" t="s">
        <v>37</v>
      </c>
      <c r="M5" s="117" t="s">
        <v>37</v>
      </c>
      <c r="N5" s="117" t="s">
        <v>37</v>
      </c>
      <c r="O5" s="184" t="s">
        <v>37</v>
      </c>
      <c r="P5" s="117" t="s">
        <v>37</v>
      </c>
      <c r="Q5" s="117" t="s">
        <v>37</v>
      </c>
      <c r="R5" s="117" t="s">
        <v>37</v>
      </c>
      <c r="S5" s="184" t="s">
        <v>37</v>
      </c>
      <c r="T5" s="117" t="s">
        <v>37</v>
      </c>
      <c r="U5" s="117" t="s">
        <v>37</v>
      </c>
      <c r="V5" s="117" t="s">
        <v>37</v>
      </c>
      <c r="W5" s="184" t="s">
        <v>37</v>
      </c>
      <c r="X5" s="119" t="s">
        <v>197</v>
      </c>
    </row>
    <row r="6" spans="1:24" ht="13" x14ac:dyDescent="0.3">
      <c r="A6" s="47" t="s">
        <v>4</v>
      </c>
      <c r="B6" s="120" t="s">
        <v>4</v>
      </c>
      <c r="C6" s="121"/>
      <c r="D6" s="111"/>
      <c r="E6" s="113"/>
      <c r="F6" s="111"/>
      <c r="G6" s="111"/>
      <c r="H6" s="111"/>
      <c r="I6" s="111"/>
      <c r="J6" s="111"/>
      <c r="K6" s="169"/>
      <c r="L6" s="111"/>
      <c r="M6" s="111"/>
      <c r="N6" s="111"/>
      <c r="O6" s="169"/>
      <c r="P6" s="111"/>
      <c r="Q6" s="111"/>
      <c r="R6" s="111"/>
      <c r="S6" s="169"/>
      <c r="T6" s="111"/>
      <c r="U6" s="111"/>
      <c r="V6" s="111"/>
      <c r="W6" s="169"/>
      <c r="X6" s="122"/>
    </row>
    <row r="7" spans="1:24" ht="13" x14ac:dyDescent="0.3">
      <c r="A7" s="41"/>
      <c r="B7" s="111" t="s">
        <v>198</v>
      </c>
      <c r="C7" s="112">
        <v>4000</v>
      </c>
      <c r="D7" s="111" t="s">
        <v>199</v>
      </c>
      <c r="E7" s="113"/>
      <c r="F7" s="123">
        <v>3558151.9840000006</v>
      </c>
      <c r="G7" s="124"/>
      <c r="H7" s="125">
        <v>310879</v>
      </c>
      <c r="I7" s="125">
        <v>310879</v>
      </c>
      <c r="J7" s="125">
        <v>310879</v>
      </c>
      <c r="K7" s="185">
        <f>SUM(H7:J7)</f>
        <v>932637</v>
      </c>
      <c r="L7" s="125">
        <v>310879</v>
      </c>
      <c r="M7" s="125">
        <v>310879</v>
      </c>
      <c r="N7" s="125">
        <v>310879</v>
      </c>
      <c r="O7" s="185">
        <f>SUM(L7:N7)</f>
        <v>932637</v>
      </c>
      <c r="P7" s="125">
        <v>310879</v>
      </c>
      <c r="Q7" s="125">
        <v>310879</v>
      </c>
      <c r="R7" s="125">
        <v>310879</v>
      </c>
      <c r="S7" s="185">
        <f>SUM(P7:R7)</f>
        <v>932637</v>
      </c>
      <c r="T7" s="125">
        <v>310879</v>
      </c>
      <c r="U7" s="125">
        <v>310879</v>
      </c>
      <c r="V7" s="125">
        <v>310873</v>
      </c>
      <c r="W7" s="185">
        <f>SUM(T7:V7)</f>
        <v>932631</v>
      </c>
      <c r="X7" s="138">
        <f>W7+S7+O7+K7</f>
        <v>3730542</v>
      </c>
    </row>
    <row r="8" spans="1:24" ht="13" x14ac:dyDescent="0.3">
      <c r="A8" s="41"/>
      <c r="B8" s="111" t="s">
        <v>198</v>
      </c>
      <c r="C8" s="112">
        <v>4002</v>
      </c>
      <c r="D8" s="111" t="s">
        <v>200</v>
      </c>
      <c r="E8" s="113"/>
      <c r="F8" s="123">
        <v>920166</v>
      </c>
      <c r="G8" s="124"/>
      <c r="H8" s="125">
        <v>80590</v>
      </c>
      <c r="I8" s="125">
        <v>80590</v>
      </c>
      <c r="J8" s="125">
        <v>80590</v>
      </c>
      <c r="K8" s="185">
        <f t="shared" ref="K8:K30" si="0">SUM(H8:J8)</f>
        <v>241770</v>
      </c>
      <c r="L8" s="125">
        <v>80590</v>
      </c>
      <c r="M8" s="125">
        <v>80590</v>
      </c>
      <c r="N8" s="125">
        <v>80590</v>
      </c>
      <c r="O8" s="185">
        <f t="shared" ref="O8:O29" si="1">SUM(L8:N8)</f>
        <v>241770</v>
      </c>
      <c r="P8" s="125">
        <v>80590</v>
      </c>
      <c r="Q8" s="125">
        <v>80590</v>
      </c>
      <c r="R8" s="125">
        <v>80590</v>
      </c>
      <c r="S8" s="185">
        <f t="shared" ref="S8:S30" si="2">SUM(P8:R8)</f>
        <v>241770</v>
      </c>
      <c r="T8" s="125">
        <v>80590</v>
      </c>
      <c r="U8" s="125">
        <v>80590</v>
      </c>
      <c r="V8" s="125">
        <v>80597</v>
      </c>
      <c r="W8" s="185">
        <f t="shared" ref="W8:W22" si="3">SUM(T8:V8)</f>
        <v>241777</v>
      </c>
      <c r="X8" s="138">
        <f>W8+S8+O8+K8</f>
        <v>967087</v>
      </c>
    </row>
    <row r="9" spans="1:24" ht="13" x14ac:dyDescent="0.3">
      <c r="A9" s="41"/>
      <c r="B9" s="111" t="s">
        <v>198</v>
      </c>
      <c r="C9" s="112">
        <v>4004</v>
      </c>
      <c r="D9" s="111" t="s">
        <v>201</v>
      </c>
      <c r="E9" s="113"/>
      <c r="F9" s="125">
        <v>542764</v>
      </c>
      <c r="G9" s="124"/>
      <c r="H9" s="125">
        <v>55585</v>
      </c>
      <c r="I9" s="125">
        <v>55585</v>
      </c>
      <c r="J9" s="125">
        <v>55585</v>
      </c>
      <c r="K9" s="185">
        <f t="shared" si="0"/>
        <v>166755</v>
      </c>
      <c r="L9" s="125">
        <v>55585</v>
      </c>
      <c r="M9" s="125">
        <v>55585</v>
      </c>
      <c r="N9" s="125">
        <v>55585</v>
      </c>
      <c r="O9" s="185">
        <f t="shared" si="1"/>
        <v>166755</v>
      </c>
      <c r="P9" s="125">
        <v>55585</v>
      </c>
      <c r="Q9" s="125">
        <v>55585</v>
      </c>
      <c r="R9" s="125">
        <v>55585</v>
      </c>
      <c r="S9" s="185">
        <f t="shared" si="2"/>
        <v>166755</v>
      </c>
      <c r="T9" s="125">
        <v>55585</v>
      </c>
      <c r="U9" s="125">
        <v>55585</v>
      </c>
      <c r="V9" s="125">
        <v>55585</v>
      </c>
      <c r="W9" s="185">
        <f t="shared" si="3"/>
        <v>166755</v>
      </c>
      <c r="X9" s="138">
        <f>W9+S9+O9+K9</f>
        <v>667020</v>
      </c>
    </row>
    <row r="10" spans="1:24" ht="13" x14ac:dyDescent="0.3">
      <c r="A10" s="41"/>
      <c r="B10" s="111"/>
      <c r="C10" s="112">
        <v>4005</v>
      </c>
      <c r="D10" s="120" t="s">
        <v>163</v>
      </c>
      <c r="E10" s="113"/>
      <c r="F10" s="123"/>
      <c r="G10" s="124"/>
      <c r="H10" s="125">
        <v>0</v>
      </c>
      <c r="I10" s="125">
        <v>0</v>
      </c>
      <c r="J10" s="125">
        <v>0</v>
      </c>
      <c r="K10" s="185">
        <f t="shared" si="0"/>
        <v>0</v>
      </c>
      <c r="L10" s="125">
        <v>0</v>
      </c>
      <c r="M10" s="125">
        <v>0</v>
      </c>
      <c r="N10" s="125">
        <v>0</v>
      </c>
      <c r="O10" s="185">
        <f t="shared" si="1"/>
        <v>0</v>
      </c>
      <c r="P10" s="125">
        <v>0</v>
      </c>
      <c r="Q10" s="125">
        <v>0</v>
      </c>
      <c r="R10" s="125"/>
      <c r="S10" s="185">
        <f t="shared" si="2"/>
        <v>0</v>
      </c>
      <c r="T10" s="125"/>
      <c r="U10" s="125"/>
      <c r="V10" s="125"/>
      <c r="W10" s="185">
        <f t="shared" si="3"/>
        <v>0</v>
      </c>
      <c r="X10" s="138">
        <f>W10+S10+O10+K10</f>
        <v>0</v>
      </c>
    </row>
    <row r="11" spans="1:24" ht="13" x14ac:dyDescent="0.3">
      <c r="A11" s="41"/>
      <c r="B11" s="111" t="s">
        <v>202</v>
      </c>
      <c r="C11" s="112">
        <v>4007</v>
      </c>
      <c r="D11" s="111" t="s">
        <v>203</v>
      </c>
      <c r="E11" s="113"/>
      <c r="F11" s="125">
        <v>165091</v>
      </c>
      <c r="G11" s="124"/>
      <c r="H11" s="125">
        <v>13757</v>
      </c>
      <c r="I11" s="125">
        <v>13757</v>
      </c>
      <c r="J11" s="125">
        <v>13757</v>
      </c>
      <c r="K11" s="185">
        <f t="shared" si="0"/>
        <v>41271</v>
      </c>
      <c r="L11" s="125">
        <v>13757</v>
      </c>
      <c r="M11" s="125">
        <v>13757</v>
      </c>
      <c r="N11" s="125">
        <v>13757</v>
      </c>
      <c r="O11" s="185">
        <f t="shared" si="1"/>
        <v>41271</v>
      </c>
      <c r="P11" s="125">
        <v>13757</v>
      </c>
      <c r="Q11" s="125">
        <v>13757</v>
      </c>
      <c r="R11" s="125">
        <v>13757</v>
      </c>
      <c r="S11" s="185">
        <f t="shared" si="2"/>
        <v>41271</v>
      </c>
      <c r="T11" s="125">
        <v>13757</v>
      </c>
      <c r="U11" s="125">
        <v>13757</v>
      </c>
      <c r="V11" s="125">
        <v>13750</v>
      </c>
      <c r="W11" s="185">
        <f t="shared" si="3"/>
        <v>41264</v>
      </c>
      <c r="X11" s="138">
        <f>W11+S11+O11+K11</f>
        <v>165077</v>
      </c>
    </row>
    <row r="12" spans="1:24" ht="13" x14ac:dyDescent="0.3">
      <c r="A12" s="41"/>
      <c r="B12" s="111" t="s">
        <v>202</v>
      </c>
      <c r="C12" s="112">
        <v>4008</v>
      </c>
      <c r="D12" s="111" t="s">
        <v>204</v>
      </c>
      <c r="E12" s="113"/>
      <c r="F12" s="125">
        <v>32441.95</v>
      </c>
      <c r="G12" s="124"/>
      <c r="H12" s="125">
        <v>2703.5</v>
      </c>
      <c r="I12" s="125">
        <v>2703.5</v>
      </c>
      <c r="J12" s="125">
        <v>2703.5</v>
      </c>
      <c r="K12" s="185">
        <f t="shared" si="0"/>
        <v>8110.5</v>
      </c>
      <c r="L12" s="125">
        <v>2703.5</v>
      </c>
      <c r="M12" s="125">
        <v>2703.5</v>
      </c>
      <c r="N12" s="125">
        <v>2703.5</v>
      </c>
      <c r="O12" s="185">
        <f t="shared" si="1"/>
        <v>8110.5</v>
      </c>
      <c r="P12" s="125">
        <v>2703.5</v>
      </c>
      <c r="Q12" s="125">
        <v>2703.5</v>
      </c>
      <c r="R12" s="125">
        <v>2703.5</v>
      </c>
      <c r="S12" s="185">
        <f t="shared" si="2"/>
        <v>8110.5</v>
      </c>
      <c r="T12" s="125">
        <v>2703.5</v>
      </c>
      <c r="U12" s="125">
        <v>2703.5</v>
      </c>
      <c r="V12" s="125">
        <v>2703.5</v>
      </c>
      <c r="W12" s="185">
        <f t="shared" si="3"/>
        <v>8110.5</v>
      </c>
      <c r="X12" s="138">
        <f>W12+S12+O12+K12</f>
        <v>32442</v>
      </c>
    </row>
    <row r="13" spans="1:24" ht="13" x14ac:dyDescent="0.3">
      <c r="A13" s="41"/>
      <c r="B13" s="111"/>
      <c r="C13" s="112" t="s">
        <v>205</v>
      </c>
      <c r="D13" s="111" t="s">
        <v>206</v>
      </c>
      <c r="E13" s="113"/>
      <c r="F13" s="125"/>
      <c r="G13" s="124"/>
      <c r="H13" s="125"/>
      <c r="I13" s="125"/>
      <c r="J13" s="125"/>
      <c r="K13" s="185">
        <f t="shared" si="0"/>
        <v>0</v>
      </c>
      <c r="L13" s="125"/>
      <c r="M13" s="125"/>
      <c r="N13" s="125">
        <v>0</v>
      </c>
      <c r="O13" s="185">
        <f t="shared" si="1"/>
        <v>0</v>
      </c>
      <c r="P13" s="125">
        <v>0</v>
      </c>
      <c r="Q13" s="125">
        <v>0</v>
      </c>
      <c r="R13" s="125"/>
      <c r="S13" s="185">
        <f t="shared" si="2"/>
        <v>0</v>
      </c>
      <c r="T13" s="125"/>
      <c r="U13" s="125"/>
      <c r="V13" s="125"/>
      <c r="W13" s="185">
        <f t="shared" si="3"/>
        <v>0</v>
      </c>
      <c r="X13" s="138">
        <f>W13+S13+O13+K13</f>
        <v>0</v>
      </c>
    </row>
    <row r="14" spans="1:24" ht="13" x14ac:dyDescent="0.3">
      <c r="A14" s="41"/>
      <c r="B14" s="111" t="s">
        <v>202</v>
      </c>
      <c r="C14" s="112">
        <v>4016</v>
      </c>
      <c r="D14" s="111" t="s">
        <v>207</v>
      </c>
      <c r="E14" s="113"/>
      <c r="F14" s="125">
        <v>16159.9</v>
      </c>
      <c r="G14" s="124"/>
      <c r="H14" s="125">
        <v>1346</v>
      </c>
      <c r="I14" s="125">
        <v>1346</v>
      </c>
      <c r="J14" s="125">
        <v>1346</v>
      </c>
      <c r="K14" s="185">
        <f t="shared" si="0"/>
        <v>4038</v>
      </c>
      <c r="L14" s="125">
        <v>1346</v>
      </c>
      <c r="M14" s="125">
        <v>1346</v>
      </c>
      <c r="N14" s="125">
        <v>1346</v>
      </c>
      <c r="O14" s="185">
        <f t="shared" si="1"/>
        <v>4038</v>
      </c>
      <c r="P14" s="125">
        <v>1346</v>
      </c>
      <c r="Q14" s="125">
        <v>1346</v>
      </c>
      <c r="R14" s="125">
        <v>1346</v>
      </c>
      <c r="S14" s="185">
        <f t="shared" si="2"/>
        <v>4038</v>
      </c>
      <c r="T14" s="125">
        <v>1346</v>
      </c>
      <c r="U14" s="125">
        <v>1346</v>
      </c>
      <c r="V14" s="125">
        <v>1354</v>
      </c>
      <c r="W14" s="185">
        <f t="shared" si="3"/>
        <v>4046</v>
      </c>
      <c r="X14" s="138">
        <f>W14+S14+O14+K14</f>
        <v>16160</v>
      </c>
    </row>
    <row r="15" spans="1:24" ht="13" x14ac:dyDescent="0.3">
      <c r="A15" s="41"/>
      <c r="B15" s="111" t="s">
        <v>202</v>
      </c>
      <c r="C15" s="112"/>
      <c r="D15" s="111" t="s">
        <v>208</v>
      </c>
      <c r="E15" s="113"/>
      <c r="F15" s="125">
        <v>54805.78</v>
      </c>
      <c r="G15" s="124"/>
      <c r="H15" s="125">
        <v>4567</v>
      </c>
      <c r="I15" s="125">
        <v>4567</v>
      </c>
      <c r="J15" s="125">
        <v>4567</v>
      </c>
      <c r="K15" s="185">
        <f t="shared" si="0"/>
        <v>13701</v>
      </c>
      <c r="L15" s="125">
        <v>4567</v>
      </c>
      <c r="M15" s="125">
        <v>4567</v>
      </c>
      <c r="N15" s="125">
        <v>4567</v>
      </c>
      <c r="O15" s="185">
        <f t="shared" si="1"/>
        <v>13701</v>
      </c>
      <c r="P15" s="125">
        <v>4567</v>
      </c>
      <c r="Q15" s="125">
        <v>4567</v>
      </c>
      <c r="R15" s="125">
        <v>4567</v>
      </c>
      <c r="S15" s="185">
        <f t="shared" si="2"/>
        <v>13701</v>
      </c>
      <c r="T15" s="125">
        <v>4567</v>
      </c>
      <c r="U15" s="125">
        <v>4567</v>
      </c>
      <c r="V15" s="125">
        <v>4567</v>
      </c>
      <c r="W15" s="185">
        <f t="shared" si="3"/>
        <v>13701</v>
      </c>
      <c r="X15" s="138">
        <f>W15+S15+O15+K15</f>
        <v>54804</v>
      </c>
    </row>
    <row r="16" spans="1:24" ht="13" x14ac:dyDescent="0.3">
      <c r="A16" s="41"/>
      <c r="B16" s="111" t="s">
        <v>202</v>
      </c>
      <c r="C16" s="112"/>
      <c r="D16" s="111" t="s">
        <v>209</v>
      </c>
      <c r="E16" s="113"/>
      <c r="F16" s="125">
        <v>3500</v>
      </c>
      <c r="G16" s="124"/>
      <c r="H16" s="125"/>
      <c r="I16" s="125"/>
      <c r="J16" s="125"/>
      <c r="K16" s="185">
        <f t="shared" si="0"/>
        <v>0</v>
      </c>
      <c r="L16" s="126">
        <v>0</v>
      </c>
      <c r="M16" s="125">
        <v>0</v>
      </c>
      <c r="N16" s="125">
        <v>0</v>
      </c>
      <c r="O16" s="185">
        <f t="shared" si="1"/>
        <v>0</v>
      </c>
      <c r="P16" s="125">
        <v>0</v>
      </c>
      <c r="Q16" s="125">
        <v>0</v>
      </c>
      <c r="R16" s="125"/>
      <c r="S16" s="185">
        <f t="shared" si="2"/>
        <v>0</v>
      </c>
      <c r="T16" s="125"/>
      <c r="U16" s="125"/>
      <c r="V16" s="125"/>
      <c r="W16" s="185">
        <f t="shared" si="3"/>
        <v>0</v>
      </c>
      <c r="X16" s="138">
        <f>W16+S16+O16+K16</f>
        <v>0</v>
      </c>
    </row>
    <row r="17" spans="1:25" ht="13" x14ac:dyDescent="0.3">
      <c r="A17" s="41"/>
      <c r="B17" s="111" t="s">
        <v>202</v>
      </c>
      <c r="C17" s="112">
        <v>4018</v>
      </c>
      <c r="D17" s="111" t="s">
        <v>210</v>
      </c>
      <c r="E17" s="113"/>
      <c r="F17" s="127">
        <v>47051.02</v>
      </c>
      <c r="G17" s="124"/>
      <c r="H17" s="125">
        <v>2083</v>
      </c>
      <c r="I17" s="125">
        <v>2083</v>
      </c>
      <c r="J17" s="125">
        <v>2083</v>
      </c>
      <c r="K17" s="185">
        <f t="shared" si="0"/>
        <v>6249</v>
      </c>
      <c r="L17" s="125">
        <v>2083</v>
      </c>
      <c r="M17" s="125">
        <v>2083</v>
      </c>
      <c r="N17" s="125">
        <v>2083</v>
      </c>
      <c r="O17" s="185">
        <f t="shared" si="1"/>
        <v>6249</v>
      </c>
      <c r="P17" s="125">
        <v>2083</v>
      </c>
      <c r="Q17" s="125">
        <v>2083</v>
      </c>
      <c r="R17" s="125">
        <v>2083</v>
      </c>
      <c r="S17" s="185">
        <f t="shared" si="2"/>
        <v>6249</v>
      </c>
      <c r="T17" s="125">
        <v>2083</v>
      </c>
      <c r="U17" s="125">
        <v>2083</v>
      </c>
      <c r="V17" s="125">
        <v>2087</v>
      </c>
      <c r="W17" s="185">
        <f t="shared" si="3"/>
        <v>6253</v>
      </c>
      <c r="X17" s="138">
        <f>W17+S17+O17+K17</f>
        <v>25000</v>
      </c>
    </row>
    <row r="18" spans="1:25" ht="13" x14ac:dyDescent="0.3">
      <c r="A18" s="56" t="s">
        <v>155</v>
      </c>
      <c r="B18" s="111"/>
      <c r="C18" s="112">
        <v>4019</v>
      </c>
      <c r="D18" s="111" t="s">
        <v>211</v>
      </c>
      <c r="E18" s="113"/>
      <c r="F18" s="125">
        <v>0</v>
      </c>
      <c r="G18" s="124"/>
      <c r="H18" s="125">
        <v>0</v>
      </c>
      <c r="I18" s="125">
        <v>0</v>
      </c>
      <c r="J18" s="125">
        <v>0</v>
      </c>
      <c r="K18" s="185">
        <f t="shared" si="0"/>
        <v>0</v>
      </c>
      <c r="L18" s="125">
        <v>0</v>
      </c>
      <c r="M18" s="125">
        <v>0</v>
      </c>
      <c r="N18" s="125">
        <v>0</v>
      </c>
      <c r="O18" s="185">
        <f t="shared" si="1"/>
        <v>0</v>
      </c>
      <c r="P18" s="125">
        <v>0</v>
      </c>
      <c r="Q18" s="125">
        <v>0</v>
      </c>
      <c r="R18" s="125"/>
      <c r="S18" s="185">
        <f t="shared" si="2"/>
        <v>0</v>
      </c>
      <c r="T18" s="125"/>
      <c r="U18" s="125"/>
      <c r="V18" s="125"/>
      <c r="W18" s="185">
        <f t="shared" si="3"/>
        <v>0</v>
      </c>
      <c r="X18" s="138">
        <f>W18+S18+O18+K18</f>
        <v>0</v>
      </c>
    </row>
    <row r="19" spans="1:25" ht="13.5" x14ac:dyDescent="0.35">
      <c r="A19" s="58" t="s">
        <v>11</v>
      </c>
      <c r="B19" s="111"/>
      <c r="C19" s="112">
        <v>4027</v>
      </c>
      <c r="D19" s="111" t="s">
        <v>212</v>
      </c>
      <c r="E19" s="113"/>
      <c r="F19" s="125">
        <v>0</v>
      </c>
      <c r="G19" s="124"/>
      <c r="H19" s="125">
        <v>0</v>
      </c>
      <c r="I19" s="125">
        <v>0</v>
      </c>
      <c r="J19" s="125">
        <v>0</v>
      </c>
      <c r="K19" s="185">
        <f t="shared" si="0"/>
        <v>0</v>
      </c>
      <c r="L19" s="125">
        <v>0</v>
      </c>
      <c r="M19" s="125">
        <v>0</v>
      </c>
      <c r="N19" s="125">
        <v>0</v>
      </c>
      <c r="O19" s="185">
        <f t="shared" si="1"/>
        <v>0</v>
      </c>
      <c r="P19" s="125">
        <v>0</v>
      </c>
      <c r="Q19" s="125">
        <v>0</v>
      </c>
      <c r="R19" s="125"/>
      <c r="S19" s="185">
        <f t="shared" si="2"/>
        <v>0</v>
      </c>
      <c r="T19" s="125"/>
      <c r="U19" s="125"/>
      <c r="V19" s="125"/>
      <c r="W19" s="185">
        <f t="shared" si="3"/>
        <v>0</v>
      </c>
      <c r="X19" s="138">
        <f>W19+S19+O19+K19</f>
        <v>0</v>
      </c>
    </row>
    <row r="20" spans="1:25" ht="13" x14ac:dyDescent="0.3">
      <c r="A20" s="41"/>
      <c r="B20" s="111" t="s">
        <v>213</v>
      </c>
      <c r="C20" s="112">
        <v>4011</v>
      </c>
      <c r="D20" s="111" t="s">
        <v>214</v>
      </c>
      <c r="E20" s="113"/>
      <c r="F20" s="125">
        <v>1000000</v>
      </c>
      <c r="G20" s="124"/>
      <c r="H20" s="125">
        <v>83333.33</v>
      </c>
      <c r="I20" s="125">
        <v>83333.33</v>
      </c>
      <c r="J20" s="125">
        <v>83333.33</v>
      </c>
      <c r="K20" s="185">
        <f t="shared" si="0"/>
        <v>249999.99</v>
      </c>
      <c r="L20" s="125">
        <v>83333.33</v>
      </c>
      <c r="M20" s="125">
        <v>83333.33</v>
      </c>
      <c r="N20" s="125">
        <v>83333.350000000006</v>
      </c>
      <c r="O20" s="185">
        <f t="shared" si="1"/>
        <v>250000.01</v>
      </c>
      <c r="P20" s="125">
        <v>83333.350000000006</v>
      </c>
      <c r="Q20" s="125">
        <v>83333.350000000006</v>
      </c>
      <c r="R20" s="125">
        <v>83333.350000000006</v>
      </c>
      <c r="S20" s="185">
        <f t="shared" si="2"/>
        <v>250000.05000000002</v>
      </c>
      <c r="T20" s="125">
        <v>83333.350000000006</v>
      </c>
      <c r="U20" s="125">
        <v>83333.350000000006</v>
      </c>
      <c r="V20" s="125">
        <v>83333.350000000006</v>
      </c>
      <c r="W20" s="185">
        <f t="shared" si="3"/>
        <v>250000.05000000002</v>
      </c>
      <c r="X20" s="138">
        <f>W20+S20+O20+K20</f>
        <v>1000000.1000000001</v>
      </c>
    </row>
    <row r="21" spans="1:25" ht="13" x14ac:dyDescent="0.3">
      <c r="A21" s="41"/>
      <c r="B21" s="111" t="s">
        <v>213</v>
      </c>
      <c r="C21" s="112">
        <v>4012</v>
      </c>
      <c r="D21" s="111" t="s">
        <v>215</v>
      </c>
      <c r="E21" s="113"/>
      <c r="F21" s="125">
        <v>5603</v>
      </c>
      <c r="G21" s="124"/>
      <c r="H21" s="125">
        <v>466</v>
      </c>
      <c r="I21" s="125">
        <v>467</v>
      </c>
      <c r="J21" s="125">
        <v>466</v>
      </c>
      <c r="K21" s="185">
        <f t="shared" si="0"/>
        <v>1399</v>
      </c>
      <c r="L21" s="125">
        <v>467</v>
      </c>
      <c r="M21" s="125">
        <v>467</v>
      </c>
      <c r="N21" s="125">
        <v>467</v>
      </c>
      <c r="O21" s="185">
        <f t="shared" si="1"/>
        <v>1401</v>
      </c>
      <c r="P21" s="125">
        <v>467</v>
      </c>
      <c r="Q21" s="125">
        <v>467</v>
      </c>
      <c r="R21" s="125">
        <v>467</v>
      </c>
      <c r="S21" s="185">
        <f t="shared" si="2"/>
        <v>1401</v>
      </c>
      <c r="T21" s="125">
        <v>467</v>
      </c>
      <c r="U21" s="125">
        <v>467</v>
      </c>
      <c r="V21" s="125">
        <v>468</v>
      </c>
      <c r="W21" s="185">
        <f t="shared" si="3"/>
        <v>1402</v>
      </c>
      <c r="X21" s="138">
        <f>W21+S21+O21+K21</f>
        <v>5603</v>
      </c>
      <c r="Y21" s="105"/>
    </row>
    <row r="22" spans="1:25" ht="13" x14ac:dyDescent="0.3">
      <c r="A22" s="41"/>
      <c r="B22" s="111" t="s">
        <v>213</v>
      </c>
      <c r="C22" s="112">
        <v>4013</v>
      </c>
      <c r="D22" s="111" t="s">
        <v>151</v>
      </c>
      <c r="E22" s="113"/>
      <c r="F22" s="125">
        <v>1009000</v>
      </c>
      <c r="G22" s="124"/>
      <c r="H22" s="125">
        <v>84000</v>
      </c>
      <c r="I22" s="125">
        <v>85000</v>
      </c>
      <c r="J22" s="125">
        <v>84000</v>
      </c>
      <c r="K22" s="185">
        <f t="shared" si="0"/>
        <v>253000</v>
      </c>
      <c r="L22" s="125">
        <v>84000</v>
      </c>
      <c r="M22" s="125">
        <v>84000</v>
      </c>
      <c r="N22" s="125">
        <v>84000</v>
      </c>
      <c r="O22" s="185">
        <f t="shared" si="1"/>
        <v>252000</v>
      </c>
      <c r="P22" s="125">
        <v>84000</v>
      </c>
      <c r="Q22" s="125">
        <v>84000</v>
      </c>
      <c r="R22" s="125">
        <v>84000</v>
      </c>
      <c r="S22" s="185">
        <f t="shared" si="2"/>
        <v>252000</v>
      </c>
      <c r="T22" s="125">
        <v>84000</v>
      </c>
      <c r="U22" s="125">
        <v>84000</v>
      </c>
      <c r="V22" s="125">
        <v>84000</v>
      </c>
      <c r="W22" s="185">
        <f t="shared" si="3"/>
        <v>252000</v>
      </c>
      <c r="X22" s="138">
        <f>W22+S22+O22+K22</f>
        <v>1009000</v>
      </c>
    </row>
    <row r="23" spans="1:25" ht="13" x14ac:dyDescent="0.3">
      <c r="A23" s="41"/>
      <c r="B23" s="111" t="s">
        <v>202</v>
      </c>
      <c r="C23" s="112" t="s">
        <v>216</v>
      </c>
      <c r="D23" s="111" t="s">
        <v>217</v>
      </c>
      <c r="E23" s="113"/>
      <c r="F23" s="125">
        <v>90000</v>
      </c>
      <c r="G23" s="124"/>
      <c r="H23" s="125">
        <v>7500</v>
      </c>
      <c r="I23" s="125">
        <v>7500</v>
      </c>
      <c r="J23" s="125">
        <v>7500</v>
      </c>
      <c r="K23" s="185">
        <f t="shared" si="0"/>
        <v>22500</v>
      </c>
      <c r="L23" s="125">
        <v>7500</v>
      </c>
      <c r="M23" s="125">
        <v>7500</v>
      </c>
      <c r="N23" s="125">
        <v>7500</v>
      </c>
      <c r="O23" s="185">
        <f t="shared" si="1"/>
        <v>22500</v>
      </c>
      <c r="P23" s="125">
        <v>7500</v>
      </c>
      <c r="Q23" s="125">
        <v>7500</v>
      </c>
      <c r="R23" s="125">
        <v>7500</v>
      </c>
      <c r="S23" s="185">
        <f t="shared" si="2"/>
        <v>22500</v>
      </c>
      <c r="T23" s="125">
        <v>7500</v>
      </c>
      <c r="U23" s="125">
        <v>7500</v>
      </c>
      <c r="V23" s="125">
        <v>7500</v>
      </c>
      <c r="W23" s="185">
        <f>SUM(T23:V23)</f>
        <v>22500</v>
      </c>
      <c r="X23" s="138">
        <f>W23+S23+O23+K23</f>
        <v>90000</v>
      </c>
    </row>
    <row r="24" spans="1:25" ht="13" x14ac:dyDescent="0.3">
      <c r="A24" s="41"/>
      <c r="B24" s="111" t="s">
        <v>202</v>
      </c>
      <c r="C24" s="112" t="s">
        <v>218</v>
      </c>
      <c r="D24" s="111" t="s">
        <v>219</v>
      </c>
      <c r="E24" s="113"/>
      <c r="F24" s="125">
        <v>5000</v>
      </c>
      <c r="G24" s="124"/>
      <c r="H24" s="125">
        <v>416</v>
      </c>
      <c r="I24" s="125">
        <v>416</v>
      </c>
      <c r="J24" s="125">
        <v>416</v>
      </c>
      <c r="K24" s="185">
        <f t="shared" si="0"/>
        <v>1248</v>
      </c>
      <c r="L24" s="125">
        <v>416</v>
      </c>
      <c r="M24" s="125">
        <v>416</v>
      </c>
      <c r="N24" s="125">
        <v>416</v>
      </c>
      <c r="O24" s="185">
        <f t="shared" si="1"/>
        <v>1248</v>
      </c>
      <c r="P24" s="125">
        <v>416</v>
      </c>
      <c r="Q24" s="125">
        <v>416</v>
      </c>
      <c r="R24" s="125">
        <v>416</v>
      </c>
      <c r="S24" s="185">
        <f t="shared" si="2"/>
        <v>1248</v>
      </c>
      <c r="T24" s="125">
        <v>416</v>
      </c>
      <c r="U24" s="125">
        <v>416</v>
      </c>
      <c r="V24" s="125">
        <v>424</v>
      </c>
      <c r="W24" s="185">
        <f t="shared" ref="W24:W29" si="4">SUM(T24:V24)</f>
        <v>1256</v>
      </c>
      <c r="X24" s="138">
        <f>W24+S24+O24+K24</f>
        <v>5000</v>
      </c>
    </row>
    <row r="25" spans="1:25" ht="13" x14ac:dyDescent="0.3">
      <c r="A25" s="41"/>
      <c r="B25" s="111" t="s">
        <v>220</v>
      </c>
      <c r="C25" s="112" t="s">
        <v>221</v>
      </c>
      <c r="D25" s="111" t="s">
        <v>222</v>
      </c>
      <c r="E25" s="113"/>
      <c r="F25" s="125">
        <v>20000</v>
      </c>
      <c r="G25" s="124"/>
      <c r="H25" s="125">
        <v>1666</v>
      </c>
      <c r="I25" s="125">
        <v>1667</v>
      </c>
      <c r="J25" s="125">
        <v>1667</v>
      </c>
      <c r="K25" s="185">
        <f t="shared" si="0"/>
        <v>5000</v>
      </c>
      <c r="L25" s="125">
        <v>1666</v>
      </c>
      <c r="M25" s="125">
        <v>1667</v>
      </c>
      <c r="N25" s="125">
        <v>1667</v>
      </c>
      <c r="O25" s="185">
        <f t="shared" si="1"/>
        <v>5000</v>
      </c>
      <c r="P25" s="125">
        <v>1666</v>
      </c>
      <c r="Q25" s="125">
        <v>1667</v>
      </c>
      <c r="R25" s="125">
        <v>1667</v>
      </c>
      <c r="S25" s="185">
        <f t="shared" si="2"/>
        <v>5000</v>
      </c>
      <c r="T25" s="125">
        <v>1666</v>
      </c>
      <c r="U25" s="125">
        <v>1667</v>
      </c>
      <c r="V25" s="125">
        <v>1667</v>
      </c>
      <c r="W25" s="185">
        <f t="shared" si="4"/>
        <v>5000</v>
      </c>
      <c r="X25" s="138">
        <f>W25+S25+O25+K25</f>
        <v>20000</v>
      </c>
    </row>
    <row r="26" spans="1:25" ht="13" x14ac:dyDescent="0.3">
      <c r="A26" s="41"/>
      <c r="B26" s="111"/>
      <c r="C26" s="112" t="s">
        <v>223</v>
      </c>
      <c r="D26" s="111" t="s">
        <v>9</v>
      </c>
      <c r="E26" s="113"/>
      <c r="F26" s="125">
        <v>0</v>
      </c>
      <c r="G26" s="124"/>
      <c r="H26" s="125">
        <v>0</v>
      </c>
      <c r="I26" s="125">
        <v>0</v>
      </c>
      <c r="J26" s="125"/>
      <c r="K26" s="185">
        <f t="shared" si="0"/>
        <v>0</v>
      </c>
      <c r="L26" s="125">
        <v>0</v>
      </c>
      <c r="M26" s="125">
        <v>0</v>
      </c>
      <c r="N26" s="125"/>
      <c r="O26" s="185">
        <f t="shared" si="1"/>
        <v>0</v>
      </c>
      <c r="P26" s="125">
        <v>0</v>
      </c>
      <c r="Q26" s="125">
        <v>0</v>
      </c>
      <c r="R26" s="125"/>
      <c r="S26" s="185">
        <f t="shared" si="2"/>
        <v>0</v>
      </c>
      <c r="T26" s="125">
        <v>0</v>
      </c>
      <c r="U26" s="125">
        <v>0</v>
      </c>
      <c r="V26" s="125"/>
      <c r="W26" s="185">
        <f t="shared" si="4"/>
        <v>0</v>
      </c>
      <c r="X26" s="138">
        <f>W26+S26+O26+K26</f>
        <v>0</v>
      </c>
    </row>
    <row r="27" spans="1:25" ht="13" x14ac:dyDescent="0.3">
      <c r="A27" s="2"/>
      <c r="B27" s="111"/>
      <c r="C27" s="112" t="s">
        <v>224</v>
      </c>
      <c r="D27" s="111" t="s">
        <v>225</v>
      </c>
      <c r="E27" s="113"/>
      <c r="F27" s="125">
        <v>8000</v>
      </c>
      <c r="G27" s="124"/>
      <c r="H27" s="125">
        <v>666</v>
      </c>
      <c r="I27" s="125">
        <v>667</v>
      </c>
      <c r="J27" s="125">
        <v>667</v>
      </c>
      <c r="K27" s="185">
        <f t="shared" si="0"/>
        <v>2000</v>
      </c>
      <c r="L27" s="125">
        <v>666</v>
      </c>
      <c r="M27" s="125">
        <v>667</v>
      </c>
      <c r="N27" s="125">
        <v>667</v>
      </c>
      <c r="O27" s="185">
        <f t="shared" si="1"/>
        <v>2000</v>
      </c>
      <c r="P27" s="125">
        <v>666</v>
      </c>
      <c r="Q27" s="125">
        <v>667</v>
      </c>
      <c r="R27" s="125">
        <v>667</v>
      </c>
      <c r="S27" s="185">
        <f t="shared" si="2"/>
        <v>2000</v>
      </c>
      <c r="T27" s="125">
        <v>666</v>
      </c>
      <c r="U27" s="125">
        <v>667</v>
      </c>
      <c r="V27" s="125">
        <v>667</v>
      </c>
      <c r="W27" s="185">
        <f t="shared" si="4"/>
        <v>2000</v>
      </c>
      <c r="X27" s="138">
        <f>W27+S27+O27+K27</f>
        <v>8000</v>
      </c>
    </row>
    <row r="28" spans="1:25" ht="13" x14ac:dyDescent="0.3">
      <c r="A28" s="2"/>
      <c r="B28" s="111"/>
      <c r="C28" s="112" t="s">
        <v>226</v>
      </c>
      <c r="D28" s="111" t="s">
        <v>227</v>
      </c>
      <c r="E28" s="113"/>
      <c r="F28" s="125">
        <v>35935.199999999997</v>
      </c>
      <c r="G28" s="124"/>
      <c r="H28" s="125">
        <v>2994</v>
      </c>
      <c r="I28" s="125">
        <v>2995</v>
      </c>
      <c r="J28" s="125">
        <v>2994</v>
      </c>
      <c r="K28" s="185">
        <f t="shared" si="0"/>
        <v>8983</v>
      </c>
      <c r="L28" s="125">
        <v>2994</v>
      </c>
      <c r="M28" s="125">
        <v>2995</v>
      </c>
      <c r="N28" s="125">
        <v>2994</v>
      </c>
      <c r="O28" s="185">
        <f t="shared" si="1"/>
        <v>8983</v>
      </c>
      <c r="P28" s="125">
        <v>2994</v>
      </c>
      <c r="Q28" s="125">
        <v>2995</v>
      </c>
      <c r="R28" s="125">
        <v>2994</v>
      </c>
      <c r="S28" s="185">
        <f t="shared" si="2"/>
        <v>8983</v>
      </c>
      <c r="T28" s="125">
        <v>2994</v>
      </c>
      <c r="U28" s="125">
        <v>2995</v>
      </c>
      <c r="V28" s="125">
        <v>2997</v>
      </c>
      <c r="W28" s="185">
        <f t="shared" si="4"/>
        <v>8986</v>
      </c>
      <c r="X28" s="138">
        <f>W28+S28+O28+K28</f>
        <v>35935</v>
      </c>
    </row>
    <row r="29" spans="1:25" ht="13.5" x14ac:dyDescent="0.35">
      <c r="A29" s="58" t="s">
        <v>18</v>
      </c>
      <c r="B29" s="111"/>
      <c r="C29" s="112"/>
      <c r="D29" s="111" t="s">
        <v>228</v>
      </c>
      <c r="E29" s="113"/>
      <c r="F29" s="123"/>
      <c r="G29" s="124"/>
      <c r="H29" s="125">
        <v>0</v>
      </c>
      <c r="I29" s="125"/>
      <c r="J29" s="125"/>
      <c r="K29" s="185">
        <f t="shared" si="0"/>
        <v>0</v>
      </c>
      <c r="L29" s="125">
        <v>0</v>
      </c>
      <c r="M29" s="125">
        <v>0</v>
      </c>
      <c r="N29" s="125">
        <v>0</v>
      </c>
      <c r="O29" s="185">
        <f t="shared" si="1"/>
        <v>0</v>
      </c>
      <c r="P29" s="125">
        <v>0</v>
      </c>
      <c r="Q29" s="125">
        <v>0</v>
      </c>
      <c r="R29" s="125"/>
      <c r="S29" s="185">
        <f t="shared" si="2"/>
        <v>0</v>
      </c>
      <c r="T29" s="125"/>
      <c r="U29" s="125"/>
      <c r="V29" s="125"/>
      <c r="W29" s="185">
        <f t="shared" si="4"/>
        <v>0</v>
      </c>
      <c r="X29" s="138">
        <f>W29+S29+O29+K29</f>
        <v>0</v>
      </c>
    </row>
    <row r="30" spans="1:25" ht="13" x14ac:dyDescent="0.3">
      <c r="A30" s="41"/>
      <c r="B30" s="111"/>
      <c r="C30" s="112" t="s">
        <v>229</v>
      </c>
      <c r="D30" s="111" t="s">
        <v>230</v>
      </c>
      <c r="E30" s="113"/>
      <c r="F30" s="144"/>
      <c r="G30" s="124"/>
      <c r="H30" s="145">
        <v>0</v>
      </c>
      <c r="I30" s="145">
        <v>0</v>
      </c>
      <c r="J30" s="145">
        <v>0</v>
      </c>
      <c r="K30" s="186">
        <f t="shared" si="0"/>
        <v>0</v>
      </c>
      <c r="L30" s="145"/>
      <c r="M30" s="145"/>
      <c r="N30" s="145"/>
      <c r="O30" s="186"/>
      <c r="P30" s="145">
        <v>0</v>
      </c>
      <c r="Q30" s="145">
        <v>0</v>
      </c>
      <c r="R30" s="145"/>
      <c r="S30" s="186">
        <f t="shared" si="2"/>
        <v>0</v>
      </c>
      <c r="T30" s="145"/>
      <c r="U30" s="145"/>
      <c r="V30" s="145"/>
      <c r="W30" s="186">
        <f>SUM(T30:V30)</f>
        <v>0</v>
      </c>
      <c r="X30" s="146"/>
    </row>
    <row r="31" spans="1:25" ht="13" x14ac:dyDescent="0.3">
      <c r="A31" s="41"/>
      <c r="B31" s="111"/>
      <c r="C31" s="112"/>
      <c r="D31" s="128" t="s">
        <v>10</v>
      </c>
      <c r="E31" s="113"/>
      <c r="F31" s="150">
        <v>7513669.8340000017</v>
      </c>
      <c r="G31" s="151"/>
      <c r="H31" s="151">
        <f t="shared" ref="H31:R31" si="5">SUM(H7:H30)</f>
        <v>652551.82999999996</v>
      </c>
      <c r="I31" s="151">
        <f t="shared" si="5"/>
        <v>653555.82999999996</v>
      </c>
      <c r="J31" s="151">
        <f t="shared" si="5"/>
        <v>652553.82999999996</v>
      </c>
      <c r="K31" s="151">
        <f t="shared" si="5"/>
        <v>1958661.49</v>
      </c>
      <c r="L31" s="151">
        <f t="shared" si="5"/>
        <v>652552.82999999996</v>
      </c>
      <c r="M31" s="151">
        <f t="shared" si="5"/>
        <v>652555.82999999996</v>
      </c>
      <c r="N31" s="151">
        <f t="shared" si="5"/>
        <v>652554.85</v>
      </c>
      <c r="O31" s="151">
        <f t="shared" si="5"/>
        <v>1957663.51</v>
      </c>
      <c r="P31" s="151">
        <f t="shared" si="5"/>
        <v>652552.85</v>
      </c>
      <c r="Q31" s="151">
        <f t="shared" si="5"/>
        <v>652555.85</v>
      </c>
      <c r="R31" s="151">
        <f t="shared" si="5"/>
        <v>652554.85</v>
      </c>
      <c r="S31" s="151">
        <f>SUM(P31:R31)</f>
        <v>1957663.5499999998</v>
      </c>
      <c r="T31" s="151">
        <f>SUM(T7:T30)</f>
        <v>652552.85</v>
      </c>
      <c r="U31" s="151">
        <f>SUM(U7:U30)</f>
        <v>652555.85</v>
      </c>
      <c r="V31" s="151">
        <f>SUM(V7:V30)</f>
        <v>652572.85</v>
      </c>
      <c r="W31" s="151">
        <f>SUM(T31:V31)</f>
        <v>1957681.5499999998</v>
      </c>
      <c r="X31" s="152">
        <f>SUM(X7:X30)</f>
        <v>7831670.0999999996</v>
      </c>
    </row>
    <row r="32" spans="1:25" ht="13" x14ac:dyDescent="0.3">
      <c r="A32" s="41"/>
      <c r="B32" s="111"/>
      <c r="C32" s="112"/>
      <c r="D32" s="120"/>
      <c r="E32" s="113"/>
      <c r="F32" s="150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4"/>
    </row>
    <row r="33" spans="1:24" ht="13" x14ac:dyDescent="0.3">
      <c r="A33" s="41"/>
      <c r="B33" s="120" t="s">
        <v>155</v>
      </c>
      <c r="C33" s="121"/>
      <c r="D33" s="111"/>
      <c r="E33" s="113"/>
      <c r="F33" s="155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4"/>
    </row>
    <row r="34" spans="1:24" ht="13.5" x14ac:dyDescent="0.3">
      <c r="A34" s="41"/>
      <c r="B34" s="131" t="s">
        <v>231</v>
      </c>
      <c r="C34" s="132"/>
      <c r="D34" s="111"/>
      <c r="E34" s="113"/>
      <c r="F34" s="155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4"/>
    </row>
    <row r="35" spans="1:24" ht="13" x14ac:dyDescent="0.3">
      <c r="A35" s="2"/>
      <c r="B35" s="111"/>
      <c r="C35" s="112" t="s">
        <v>232</v>
      </c>
      <c r="D35" s="111" t="s">
        <v>12</v>
      </c>
      <c r="E35" s="113"/>
      <c r="F35" s="147">
        <v>153000</v>
      </c>
      <c r="G35" s="134"/>
      <c r="H35" s="147">
        <v>12750</v>
      </c>
      <c r="I35" s="147">
        <v>12750</v>
      </c>
      <c r="J35" s="147">
        <v>12750</v>
      </c>
      <c r="K35" s="175">
        <f t="shared" ref="K35:K84" si="6">SUM(H35:J35)</f>
        <v>38250</v>
      </c>
      <c r="L35" s="147">
        <v>12750</v>
      </c>
      <c r="M35" s="147">
        <v>12750</v>
      </c>
      <c r="N35" s="147">
        <v>12750</v>
      </c>
      <c r="O35" s="175">
        <f>SUM(L35:N35)</f>
        <v>38250</v>
      </c>
      <c r="P35" s="147">
        <v>12750</v>
      </c>
      <c r="Q35" s="147">
        <v>12750</v>
      </c>
      <c r="R35" s="147">
        <v>12750</v>
      </c>
      <c r="S35" s="175">
        <f t="shared" ref="S35:S60" si="7">SUM(P35:R35)</f>
        <v>38250</v>
      </c>
      <c r="T35" s="147">
        <v>12750</v>
      </c>
      <c r="U35" s="147">
        <v>12750</v>
      </c>
      <c r="V35" s="147">
        <v>12750</v>
      </c>
      <c r="W35" s="175">
        <f>SUM(T35:V35)</f>
        <v>38250</v>
      </c>
      <c r="X35" s="148">
        <f>W35+S35+O35+K35</f>
        <v>153000</v>
      </c>
    </row>
    <row r="36" spans="1:24" ht="13" x14ac:dyDescent="0.3">
      <c r="A36" s="47"/>
      <c r="B36" s="111"/>
      <c r="C36" s="112" t="s">
        <v>233</v>
      </c>
      <c r="D36" s="111" t="s">
        <v>234</v>
      </c>
      <c r="E36" s="113"/>
      <c r="F36" s="135">
        <f>1992543.08</f>
        <v>1992543.08</v>
      </c>
      <c r="G36" s="134"/>
      <c r="H36" s="133">
        <v>232412</v>
      </c>
      <c r="I36" s="133">
        <v>232412</v>
      </c>
      <c r="J36" s="133">
        <v>232412</v>
      </c>
      <c r="K36" s="170">
        <f t="shared" si="6"/>
        <v>697236</v>
      </c>
      <c r="L36" s="133">
        <v>232412</v>
      </c>
      <c r="M36" s="133">
        <v>232412</v>
      </c>
      <c r="N36" s="133">
        <v>232412</v>
      </c>
      <c r="O36" s="170">
        <f t="shared" ref="O36:O48" si="8">SUM(L36:N36)</f>
        <v>697236</v>
      </c>
      <c r="P36" s="133">
        <v>232412</v>
      </c>
      <c r="Q36" s="133">
        <v>232412</v>
      </c>
      <c r="R36" s="133">
        <v>232412</v>
      </c>
      <c r="S36" s="170">
        <f t="shared" si="7"/>
        <v>697236</v>
      </c>
      <c r="T36" s="133">
        <v>232412</v>
      </c>
      <c r="U36" s="133">
        <v>232412</v>
      </c>
      <c r="V36" s="133">
        <v>232412</v>
      </c>
      <c r="W36" s="170">
        <f t="shared" ref="W36:W48" si="9">SUM(T36:V36)</f>
        <v>697236</v>
      </c>
      <c r="X36" s="138">
        <f>W36+S36+O36+K36</f>
        <v>2788944</v>
      </c>
    </row>
    <row r="37" spans="1:24" ht="13.5" x14ac:dyDescent="0.35">
      <c r="A37" s="62" t="s">
        <v>21</v>
      </c>
      <c r="B37" s="111"/>
      <c r="C37" s="112" t="s">
        <v>235</v>
      </c>
      <c r="D37" s="111" t="s">
        <v>236</v>
      </c>
      <c r="E37" s="113"/>
      <c r="F37" s="133">
        <v>30000</v>
      </c>
      <c r="G37" s="134"/>
      <c r="H37" s="133">
        <v>2041.6666666666667</v>
      </c>
      <c r="I37" s="133">
        <v>2041.6666666666667</v>
      </c>
      <c r="J37" s="133">
        <v>2041.6666666666667</v>
      </c>
      <c r="K37" s="170">
        <f t="shared" si="6"/>
        <v>6125</v>
      </c>
      <c r="L37" s="133">
        <v>2041.6666666666667</v>
      </c>
      <c r="M37" s="133">
        <v>2041.6666666666667</v>
      </c>
      <c r="N37" s="133">
        <v>2041.6666666666667</v>
      </c>
      <c r="O37" s="170">
        <f t="shared" si="8"/>
        <v>6125</v>
      </c>
      <c r="P37" s="133">
        <v>2041.6666666666667</v>
      </c>
      <c r="Q37" s="133">
        <v>2041.6666666666667</v>
      </c>
      <c r="R37" s="133">
        <v>2041.6666666666667</v>
      </c>
      <c r="S37" s="170">
        <f t="shared" si="7"/>
        <v>6125</v>
      </c>
      <c r="T37" s="133">
        <v>2041.6666666666667</v>
      </c>
      <c r="U37" s="133">
        <v>2041.6666666666667</v>
      </c>
      <c r="V37" s="133">
        <v>2041.6666666666667</v>
      </c>
      <c r="W37" s="170">
        <f t="shared" si="9"/>
        <v>6125</v>
      </c>
      <c r="X37" s="138">
        <f>W37+S37+O37+K37</f>
        <v>24500</v>
      </c>
    </row>
    <row r="38" spans="1:24" ht="13" x14ac:dyDescent="0.3">
      <c r="A38" s="41"/>
      <c r="B38" s="111"/>
      <c r="C38" s="112" t="s">
        <v>237</v>
      </c>
      <c r="D38" s="111" t="s">
        <v>164</v>
      </c>
      <c r="E38" s="113"/>
      <c r="F38" s="135">
        <v>607558.05000000005</v>
      </c>
      <c r="G38" s="134"/>
      <c r="H38" s="133">
        <v>47693.234166666669</v>
      </c>
      <c r="I38" s="133">
        <v>47693.234166666669</v>
      </c>
      <c r="J38" s="133">
        <v>47693.234166666669</v>
      </c>
      <c r="K38" s="170">
        <f t="shared" si="6"/>
        <v>143079.70250000001</v>
      </c>
      <c r="L38" s="133">
        <v>47693.234166666669</v>
      </c>
      <c r="M38" s="133">
        <v>47693.234166666669</v>
      </c>
      <c r="N38" s="133">
        <v>47693.234166666669</v>
      </c>
      <c r="O38" s="170">
        <f t="shared" si="8"/>
        <v>143079.70250000001</v>
      </c>
      <c r="P38" s="133">
        <v>47693.234166666669</v>
      </c>
      <c r="Q38" s="133">
        <v>47693.234166666669</v>
      </c>
      <c r="R38" s="133">
        <v>47693.234166666669</v>
      </c>
      <c r="S38" s="170">
        <f t="shared" si="7"/>
        <v>143079.70250000001</v>
      </c>
      <c r="T38" s="133">
        <v>47693.234166666669</v>
      </c>
      <c r="U38" s="133">
        <v>47693.234166666669</v>
      </c>
      <c r="V38" s="133">
        <v>47693.234166666669</v>
      </c>
      <c r="W38" s="170">
        <f t="shared" si="9"/>
        <v>143079.70250000001</v>
      </c>
      <c r="X38" s="138">
        <f>W38+S38+O38+K38</f>
        <v>572318.81000000006</v>
      </c>
    </row>
    <row r="39" spans="1:24" ht="13" x14ac:dyDescent="0.3">
      <c r="A39" s="41"/>
      <c r="B39" s="111"/>
      <c r="C39" s="112" t="s">
        <v>238</v>
      </c>
      <c r="D39" s="111" t="s">
        <v>14</v>
      </c>
      <c r="E39" s="113"/>
      <c r="F39" s="135">
        <v>245194.22</v>
      </c>
      <c r="G39" s="134"/>
      <c r="H39" s="133">
        <v>39975</v>
      </c>
      <c r="I39" s="133">
        <v>39975</v>
      </c>
      <c r="J39" s="133">
        <v>39975</v>
      </c>
      <c r="K39" s="170">
        <f t="shared" si="6"/>
        <v>119925</v>
      </c>
      <c r="L39" s="133">
        <v>39975</v>
      </c>
      <c r="M39" s="133">
        <v>39975</v>
      </c>
      <c r="N39" s="133">
        <v>39975</v>
      </c>
      <c r="O39" s="170">
        <f t="shared" si="8"/>
        <v>119925</v>
      </c>
      <c r="P39" s="133">
        <v>39975</v>
      </c>
      <c r="Q39" s="133">
        <v>39975</v>
      </c>
      <c r="R39" s="133">
        <v>39975</v>
      </c>
      <c r="S39" s="170">
        <f t="shared" si="7"/>
        <v>119925</v>
      </c>
      <c r="T39" s="133">
        <v>39975</v>
      </c>
      <c r="U39" s="133">
        <v>39975</v>
      </c>
      <c r="V39" s="133">
        <v>39975</v>
      </c>
      <c r="W39" s="170">
        <f t="shared" si="9"/>
        <v>119925</v>
      </c>
      <c r="X39" s="138">
        <f>W39+S39+O39+K39</f>
        <v>479700</v>
      </c>
    </row>
    <row r="40" spans="1:24" ht="13" x14ac:dyDescent="0.3">
      <c r="A40" s="41"/>
      <c r="B40" s="111"/>
      <c r="C40" s="112" t="s">
        <v>239</v>
      </c>
      <c r="D40" s="111" t="s">
        <v>240</v>
      </c>
      <c r="E40" s="113"/>
      <c r="F40" s="133">
        <v>35000</v>
      </c>
      <c r="G40" s="134"/>
      <c r="H40" s="133">
        <v>4666.666666666667</v>
      </c>
      <c r="I40" s="133">
        <v>4666.666666666667</v>
      </c>
      <c r="J40" s="133">
        <v>4666.666666666667</v>
      </c>
      <c r="K40" s="170">
        <f t="shared" si="6"/>
        <v>14000</v>
      </c>
      <c r="L40" s="133">
        <v>4666.666666666667</v>
      </c>
      <c r="M40" s="133">
        <v>4666.666666666667</v>
      </c>
      <c r="N40" s="133">
        <v>4666.666666666667</v>
      </c>
      <c r="O40" s="170">
        <f t="shared" si="8"/>
        <v>14000</v>
      </c>
      <c r="P40" s="133">
        <v>4666.666666666667</v>
      </c>
      <c r="Q40" s="133">
        <v>4666.666666666667</v>
      </c>
      <c r="R40" s="133">
        <v>4666.666666666667</v>
      </c>
      <c r="S40" s="170">
        <f t="shared" si="7"/>
        <v>14000</v>
      </c>
      <c r="T40" s="133">
        <v>4666.666666666667</v>
      </c>
      <c r="U40" s="133">
        <v>4666.666666666667</v>
      </c>
      <c r="V40" s="133">
        <v>4666.666666666667</v>
      </c>
      <c r="W40" s="170">
        <f t="shared" si="9"/>
        <v>14000</v>
      </c>
      <c r="X40" s="138">
        <f>W40+S40+O40+K40</f>
        <v>56000</v>
      </c>
    </row>
    <row r="41" spans="1:24" ht="13" x14ac:dyDescent="0.3">
      <c r="A41" s="41"/>
      <c r="B41" s="111"/>
      <c r="C41" s="112" t="s">
        <v>241</v>
      </c>
      <c r="D41" s="111" t="s">
        <v>242</v>
      </c>
      <c r="E41" s="113"/>
      <c r="F41" s="133">
        <v>30000</v>
      </c>
      <c r="G41" s="134"/>
      <c r="H41" s="133">
        <v>3500</v>
      </c>
      <c r="I41" s="133">
        <v>3500</v>
      </c>
      <c r="J41" s="133">
        <v>3500</v>
      </c>
      <c r="K41" s="170">
        <f t="shared" si="6"/>
        <v>10500</v>
      </c>
      <c r="L41" s="133">
        <v>3500</v>
      </c>
      <c r="M41" s="133">
        <v>3500</v>
      </c>
      <c r="N41" s="133">
        <v>3500</v>
      </c>
      <c r="O41" s="170">
        <f t="shared" si="8"/>
        <v>10500</v>
      </c>
      <c r="P41" s="133">
        <v>3500</v>
      </c>
      <c r="Q41" s="133">
        <v>3500</v>
      </c>
      <c r="R41" s="133">
        <v>3500</v>
      </c>
      <c r="S41" s="170">
        <f t="shared" si="7"/>
        <v>10500</v>
      </c>
      <c r="T41" s="133">
        <v>3500</v>
      </c>
      <c r="U41" s="133">
        <v>3500</v>
      </c>
      <c r="V41" s="133">
        <v>3500</v>
      </c>
      <c r="W41" s="170">
        <f t="shared" si="9"/>
        <v>10500</v>
      </c>
      <c r="X41" s="138">
        <f>W41+S41+O41+K41</f>
        <v>42000</v>
      </c>
    </row>
    <row r="42" spans="1:24" ht="13" x14ac:dyDescent="0.3">
      <c r="A42" s="41"/>
      <c r="B42" s="111"/>
      <c r="C42" s="112" t="s">
        <v>243</v>
      </c>
      <c r="D42" s="111" t="s">
        <v>244</v>
      </c>
      <c r="E42" s="113"/>
      <c r="F42" s="133">
        <v>325000</v>
      </c>
      <c r="G42" s="134"/>
      <c r="H42" s="133">
        <v>29166.666666666668</v>
      </c>
      <c r="I42" s="133">
        <v>29166.666666666668</v>
      </c>
      <c r="J42" s="133">
        <v>29166.666666666668</v>
      </c>
      <c r="K42" s="170">
        <f t="shared" si="6"/>
        <v>87500</v>
      </c>
      <c r="L42" s="133">
        <v>29166.666666666668</v>
      </c>
      <c r="M42" s="133">
        <v>29166.666666666668</v>
      </c>
      <c r="N42" s="133">
        <v>29166.666666666668</v>
      </c>
      <c r="O42" s="170">
        <f t="shared" si="8"/>
        <v>87500</v>
      </c>
      <c r="P42" s="133">
        <v>29166.666666666668</v>
      </c>
      <c r="Q42" s="133">
        <v>29166.666666666668</v>
      </c>
      <c r="R42" s="133">
        <v>29166.666666666668</v>
      </c>
      <c r="S42" s="170">
        <f t="shared" si="7"/>
        <v>87500</v>
      </c>
      <c r="T42" s="133">
        <v>29166.666666666668</v>
      </c>
      <c r="U42" s="133">
        <v>29166.666666666668</v>
      </c>
      <c r="V42" s="133">
        <v>29166.666666666668</v>
      </c>
      <c r="W42" s="170">
        <f t="shared" si="9"/>
        <v>87500</v>
      </c>
      <c r="X42" s="138">
        <f>W42+S42+O42+K42</f>
        <v>350000</v>
      </c>
    </row>
    <row r="43" spans="1:24" ht="13" x14ac:dyDescent="0.3">
      <c r="A43" s="41"/>
      <c r="B43" s="111"/>
      <c r="C43" s="112" t="s">
        <v>245</v>
      </c>
      <c r="D43" s="111" t="s">
        <v>228</v>
      </c>
      <c r="E43" s="113"/>
      <c r="F43" s="133">
        <v>15000</v>
      </c>
      <c r="G43" s="134"/>
      <c r="H43" s="133">
        <v>1250</v>
      </c>
      <c r="I43" s="133">
        <v>1250</v>
      </c>
      <c r="J43" s="133">
        <v>1250</v>
      </c>
      <c r="K43" s="170">
        <f t="shared" si="6"/>
        <v>3750</v>
      </c>
      <c r="L43" s="133">
        <v>1250</v>
      </c>
      <c r="M43" s="133">
        <v>1250</v>
      </c>
      <c r="N43" s="133">
        <v>1250</v>
      </c>
      <c r="O43" s="170">
        <f t="shared" si="8"/>
        <v>3750</v>
      </c>
      <c r="P43" s="133">
        <v>1250</v>
      </c>
      <c r="Q43" s="133">
        <v>1250</v>
      </c>
      <c r="R43" s="133">
        <v>1250</v>
      </c>
      <c r="S43" s="170">
        <f t="shared" si="7"/>
        <v>3750</v>
      </c>
      <c r="T43" s="133">
        <v>1250</v>
      </c>
      <c r="U43" s="133">
        <v>1250</v>
      </c>
      <c r="V43" s="133">
        <v>1250</v>
      </c>
      <c r="W43" s="170">
        <f t="shared" si="9"/>
        <v>3750</v>
      </c>
      <c r="X43" s="138">
        <f>W43+S43+O43+K43</f>
        <v>15000</v>
      </c>
    </row>
    <row r="44" spans="1:24" ht="13" x14ac:dyDescent="0.3">
      <c r="A44" s="41"/>
      <c r="B44" s="111"/>
      <c r="C44" s="112" t="s">
        <v>246</v>
      </c>
      <c r="D44" s="111" t="s">
        <v>247</v>
      </c>
      <c r="E44" s="113"/>
      <c r="F44" s="133">
        <v>300000</v>
      </c>
      <c r="G44" s="134"/>
      <c r="H44" s="133">
        <v>29166.666666666668</v>
      </c>
      <c r="I44" s="133">
        <v>29166.666666666668</v>
      </c>
      <c r="J44" s="133">
        <v>29166.666666666668</v>
      </c>
      <c r="K44" s="170">
        <f t="shared" si="6"/>
        <v>87500</v>
      </c>
      <c r="L44" s="133">
        <v>29166.666666666668</v>
      </c>
      <c r="M44" s="133">
        <v>29166.666666666668</v>
      </c>
      <c r="N44" s="133">
        <v>29166.666666666668</v>
      </c>
      <c r="O44" s="170">
        <f t="shared" si="8"/>
        <v>87500</v>
      </c>
      <c r="P44" s="133">
        <v>29166.666666666668</v>
      </c>
      <c r="Q44" s="133">
        <v>29166.666666666668</v>
      </c>
      <c r="R44" s="133">
        <v>29166.666666666668</v>
      </c>
      <c r="S44" s="170">
        <f t="shared" si="7"/>
        <v>87500</v>
      </c>
      <c r="T44" s="133">
        <v>29166.666666666668</v>
      </c>
      <c r="U44" s="133">
        <v>29166.666666666668</v>
      </c>
      <c r="V44" s="133">
        <v>29166.666666666668</v>
      </c>
      <c r="W44" s="170">
        <f t="shared" si="9"/>
        <v>87500</v>
      </c>
      <c r="X44" s="138">
        <f>W44+S44+O44+K44</f>
        <v>350000</v>
      </c>
    </row>
    <row r="45" spans="1:24" ht="13" x14ac:dyDescent="0.3">
      <c r="A45" s="41"/>
      <c r="B45" s="111"/>
      <c r="C45" s="112" t="s">
        <v>248</v>
      </c>
      <c r="D45" s="111" t="s">
        <v>249</v>
      </c>
      <c r="E45" s="113"/>
      <c r="F45" s="133">
        <v>12000</v>
      </c>
      <c r="G45" s="134"/>
      <c r="H45" s="133">
        <v>1250</v>
      </c>
      <c r="I45" s="133">
        <v>1250</v>
      </c>
      <c r="J45" s="133">
        <v>1250</v>
      </c>
      <c r="K45" s="170">
        <f t="shared" si="6"/>
        <v>3750</v>
      </c>
      <c r="L45" s="133">
        <v>1250</v>
      </c>
      <c r="M45" s="133">
        <v>1250</v>
      </c>
      <c r="N45" s="133">
        <v>1250</v>
      </c>
      <c r="O45" s="170">
        <f t="shared" si="8"/>
        <v>3750</v>
      </c>
      <c r="P45" s="133">
        <v>1250</v>
      </c>
      <c r="Q45" s="133">
        <v>1250</v>
      </c>
      <c r="R45" s="133">
        <v>1250</v>
      </c>
      <c r="S45" s="170">
        <f t="shared" si="7"/>
        <v>3750</v>
      </c>
      <c r="T45" s="133">
        <v>1250</v>
      </c>
      <c r="U45" s="133">
        <v>1250</v>
      </c>
      <c r="V45" s="133">
        <v>1250</v>
      </c>
      <c r="W45" s="170">
        <f t="shared" si="9"/>
        <v>3750</v>
      </c>
      <c r="X45" s="138">
        <f>W45+S45+O45+K45</f>
        <v>15000</v>
      </c>
    </row>
    <row r="46" spans="1:24" ht="13" x14ac:dyDescent="0.3">
      <c r="A46" s="41"/>
      <c r="B46" s="111"/>
      <c r="C46" s="112" t="s">
        <v>250</v>
      </c>
      <c r="D46" s="111" t="s">
        <v>251</v>
      </c>
      <c r="E46" s="113"/>
      <c r="F46" s="133">
        <v>10000</v>
      </c>
      <c r="G46" s="134"/>
      <c r="H46" s="133">
        <v>1000</v>
      </c>
      <c r="I46" s="133">
        <v>1000</v>
      </c>
      <c r="J46" s="133">
        <v>1000</v>
      </c>
      <c r="K46" s="170">
        <f t="shared" si="6"/>
        <v>3000</v>
      </c>
      <c r="L46" s="133">
        <v>1000</v>
      </c>
      <c r="M46" s="133">
        <v>1000</v>
      </c>
      <c r="N46" s="133">
        <v>1000</v>
      </c>
      <c r="O46" s="170">
        <f t="shared" si="8"/>
        <v>3000</v>
      </c>
      <c r="P46" s="133">
        <v>1000</v>
      </c>
      <c r="Q46" s="133">
        <v>1000</v>
      </c>
      <c r="R46" s="133">
        <v>1000</v>
      </c>
      <c r="S46" s="170">
        <f t="shared" si="7"/>
        <v>3000</v>
      </c>
      <c r="T46" s="133">
        <v>1000</v>
      </c>
      <c r="U46" s="133">
        <v>1000</v>
      </c>
      <c r="V46" s="133">
        <v>1000</v>
      </c>
      <c r="W46" s="170">
        <f t="shared" si="9"/>
        <v>3000</v>
      </c>
      <c r="X46" s="138">
        <f>W46+S46+O46+K46</f>
        <v>12000</v>
      </c>
    </row>
    <row r="47" spans="1:24" ht="13" x14ac:dyDescent="0.3">
      <c r="A47" s="41"/>
      <c r="B47" s="111"/>
      <c r="C47" s="112" t="s">
        <v>252</v>
      </c>
      <c r="D47" s="111" t="s">
        <v>253</v>
      </c>
      <c r="E47" s="113"/>
      <c r="F47" s="133">
        <v>125000</v>
      </c>
      <c r="G47" s="134"/>
      <c r="H47" s="133">
        <v>15000</v>
      </c>
      <c r="I47" s="133">
        <v>15000</v>
      </c>
      <c r="J47" s="133">
        <v>15000</v>
      </c>
      <c r="K47" s="170">
        <f t="shared" si="6"/>
        <v>45000</v>
      </c>
      <c r="L47" s="133">
        <v>15000</v>
      </c>
      <c r="M47" s="133">
        <v>15000</v>
      </c>
      <c r="N47" s="133">
        <v>15000</v>
      </c>
      <c r="O47" s="170">
        <f t="shared" si="8"/>
        <v>45000</v>
      </c>
      <c r="P47" s="133">
        <v>15000</v>
      </c>
      <c r="Q47" s="133">
        <v>15000</v>
      </c>
      <c r="R47" s="133">
        <v>15000</v>
      </c>
      <c r="S47" s="170">
        <f t="shared" si="7"/>
        <v>45000</v>
      </c>
      <c r="T47" s="133">
        <v>15000</v>
      </c>
      <c r="U47" s="133">
        <v>15000</v>
      </c>
      <c r="V47" s="133">
        <v>15000</v>
      </c>
      <c r="W47" s="170">
        <f t="shared" si="9"/>
        <v>45000</v>
      </c>
      <c r="X47" s="138">
        <f>W47+S47+O47+K47</f>
        <v>180000</v>
      </c>
    </row>
    <row r="48" spans="1:24" ht="13" x14ac:dyDescent="0.3">
      <c r="A48" s="41"/>
      <c r="B48" s="111"/>
      <c r="C48" s="112" t="s">
        <v>254</v>
      </c>
      <c r="D48" s="111" t="s">
        <v>255</v>
      </c>
      <c r="E48" s="113"/>
      <c r="F48" s="142">
        <v>90000</v>
      </c>
      <c r="G48" s="134"/>
      <c r="H48" s="142">
        <v>9166.6666666666661</v>
      </c>
      <c r="I48" s="142">
        <v>9166.6666666666661</v>
      </c>
      <c r="J48" s="142">
        <v>9166.6666666666661</v>
      </c>
      <c r="K48" s="187">
        <f t="shared" si="6"/>
        <v>27500</v>
      </c>
      <c r="L48" s="142">
        <v>9166.6666666666661</v>
      </c>
      <c r="M48" s="142">
        <v>9166.6666666666661</v>
      </c>
      <c r="N48" s="142">
        <v>9166.6666666666661</v>
      </c>
      <c r="O48" s="187">
        <f t="shared" si="8"/>
        <v>27500</v>
      </c>
      <c r="P48" s="142">
        <v>9166.6666666666661</v>
      </c>
      <c r="Q48" s="142">
        <v>9166.6666666666661</v>
      </c>
      <c r="R48" s="142">
        <v>9166.6666666666661</v>
      </c>
      <c r="S48" s="187">
        <f t="shared" si="7"/>
        <v>27500</v>
      </c>
      <c r="T48" s="142">
        <v>9166.6666666666661</v>
      </c>
      <c r="U48" s="142">
        <v>9166.6666666666661</v>
      </c>
      <c r="V48" s="142">
        <v>9166.6666666666661</v>
      </c>
      <c r="W48" s="187">
        <f t="shared" si="9"/>
        <v>27500</v>
      </c>
      <c r="X48" s="146">
        <f>W48+S48+O48+K48</f>
        <v>110000</v>
      </c>
    </row>
    <row r="49" spans="1:24" ht="12.75" customHeight="1" x14ac:dyDescent="0.3">
      <c r="A49" s="53"/>
      <c r="B49" s="111"/>
      <c r="C49" s="112"/>
      <c r="D49" s="128" t="s">
        <v>17</v>
      </c>
      <c r="E49" s="113"/>
      <c r="F49" s="159">
        <v>3970295.35</v>
      </c>
      <c r="G49" s="151"/>
      <c r="H49" s="151">
        <f>SUM(H35:H48)</f>
        <v>429038.56750000006</v>
      </c>
      <c r="I49" s="151">
        <f>SUM(I35:I48)</f>
        <v>429038.56750000006</v>
      </c>
      <c r="J49" s="151">
        <f>SUM(J35:J48)</f>
        <v>429038.56750000006</v>
      </c>
      <c r="K49" s="151">
        <f>SUM(H49:J49)</f>
        <v>1287115.7025000001</v>
      </c>
      <c r="L49" s="151">
        <f>SUM(L35:L48)</f>
        <v>429038.56750000006</v>
      </c>
      <c r="M49" s="151">
        <f>SUM(M35:M48)</f>
        <v>429038.56750000006</v>
      </c>
      <c r="N49" s="151">
        <f>SUM(N35:N48)</f>
        <v>429038.56750000006</v>
      </c>
      <c r="O49" s="151">
        <f>SUM(L49:N49)</f>
        <v>1287115.7025000001</v>
      </c>
      <c r="P49" s="151">
        <f>SUM(P35:P48)</f>
        <v>429038.56750000006</v>
      </c>
      <c r="Q49" s="151">
        <f>SUM(Q35:Q48)</f>
        <v>429038.56750000006</v>
      </c>
      <c r="R49" s="151">
        <f>SUM(R35:R48)</f>
        <v>429038.56750000006</v>
      </c>
      <c r="S49" s="151">
        <f t="shared" si="7"/>
        <v>1287115.7025000001</v>
      </c>
      <c r="T49" s="151">
        <f>SUM(T35:T48)</f>
        <v>429038.56750000006</v>
      </c>
      <c r="U49" s="151">
        <f>SUM(U35:U48)</f>
        <v>429038.56750000006</v>
      </c>
      <c r="V49" s="151">
        <f>SUM(V35:V48)</f>
        <v>429038.56750000006</v>
      </c>
      <c r="W49" s="151">
        <f t="shared" ref="W49:W60" si="10">SUM(T49:V49)</f>
        <v>1287115.7025000001</v>
      </c>
      <c r="X49" s="152">
        <f>SUM(X35:X48)</f>
        <v>5148462.8100000005</v>
      </c>
    </row>
    <row r="50" spans="1:24" ht="13" x14ac:dyDescent="0.3">
      <c r="A50" s="53" t="s">
        <v>36</v>
      </c>
      <c r="B50" s="111"/>
      <c r="C50" s="112" t="s">
        <v>256</v>
      </c>
      <c r="D50" s="111" t="s">
        <v>257</v>
      </c>
      <c r="E50" s="113"/>
      <c r="F50" s="160"/>
      <c r="G50" s="151"/>
      <c r="H50" s="160"/>
      <c r="I50" s="161"/>
      <c r="J50" s="161"/>
      <c r="K50" s="161">
        <f t="shared" si="6"/>
        <v>0</v>
      </c>
      <c r="L50" s="160"/>
      <c r="M50" s="161"/>
      <c r="N50" s="161"/>
      <c r="O50" s="161">
        <f t="shared" ref="O50:O60" si="11">SUM(L50:N50)</f>
        <v>0</v>
      </c>
      <c r="P50" s="160"/>
      <c r="Q50" s="161"/>
      <c r="R50" s="161"/>
      <c r="S50" s="161">
        <f t="shared" si="7"/>
        <v>0</v>
      </c>
      <c r="T50" s="160"/>
      <c r="U50" s="161"/>
      <c r="V50" s="161"/>
      <c r="W50" s="161">
        <f t="shared" si="10"/>
        <v>0</v>
      </c>
      <c r="X50" s="162"/>
    </row>
    <row r="51" spans="1:24" ht="12.75" customHeight="1" x14ac:dyDescent="0.3">
      <c r="B51" s="111"/>
      <c r="C51" s="112" t="s">
        <v>258</v>
      </c>
      <c r="D51" s="111" t="s">
        <v>259</v>
      </c>
      <c r="E51" s="113"/>
      <c r="F51" s="147">
        <v>6500</v>
      </c>
      <c r="G51" s="129"/>
      <c r="H51" s="147">
        <v>541.66666666666663</v>
      </c>
      <c r="I51" s="147">
        <v>541.66666666666663</v>
      </c>
      <c r="J51" s="147">
        <v>541.66666666666663</v>
      </c>
      <c r="K51" s="175">
        <f>SUM(H51:J51)</f>
        <v>1625</v>
      </c>
      <c r="L51" s="147">
        <v>541.66666666666663</v>
      </c>
      <c r="M51" s="147">
        <v>541.66666666666663</v>
      </c>
      <c r="N51" s="147">
        <v>541.66666666666663</v>
      </c>
      <c r="O51" s="175">
        <f t="shared" si="11"/>
        <v>1625</v>
      </c>
      <c r="P51" s="147">
        <v>541.66666666666663</v>
      </c>
      <c r="Q51" s="147">
        <v>541.66666666666663</v>
      </c>
      <c r="R51" s="147">
        <v>541.66666666666663</v>
      </c>
      <c r="S51" s="175">
        <f t="shared" si="7"/>
        <v>1625</v>
      </c>
      <c r="T51" s="147">
        <v>541.66666666666663</v>
      </c>
      <c r="U51" s="147">
        <v>541.66666666666663</v>
      </c>
      <c r="V51" s="147">
        <v>541.66666666666663</v>
      </c>
      <c r="W51" s="175">
        <f t="shared" si="10"/>
        <v>1625</v>
      </c>
      <c r="X51" s="158">
        <f>W51+S51+O51+K51</f>
        <v>6500</v>
      </c>
    </row>
    <row r="52" spans="1:24" ht="12.75" customHeight="1" x14ac:dyDescent="0.3">
      <c r="B52" s="111"/>
      <c r="C52" s="112" t="s">
        <v>260</v>
      </c>
      <c r="D52" s="111" t="s">
        <v>261</v>
      </c>
      <c r="E52" s="113"/>
      <c r="F52" s="133"/>
      <c r="G52" s="129"/>
      <c r="H52" s="133">
        <v>0</v>
      </c>
      <c r="I52" s="133">
        <v>0</v>
      </c>
      <c r="J52" s="133">
        <v>0</v>
      </c>
      <c r="K52" s="170">
        <f t="shared" si="6"/>
        <v>0</v>
      </c>
      <c r="L52" s="133">
        <v>0</v>
      </c>
      <c r="M52" s="133">
        <v>0</v>
      </c>
      <c r="N52" s="133">
        <v>0</v>
      </c>
      <c r="O52" s="170">
        <f t="shared" si="11"/>
        <v>0</v>
      </c>
      <c r="P52" s="133">
        <v>0</v>
      </c>
      <c r="Q52" s="133">
        <v>0</v>
      </c>
      <c r="R52" s="133">
        <v>0</v>
      </c>
      <c r="S52" s="170">
        <f t="shared" si="7"/>
        <v>0</v>
      </c>
      <c r="T52" s="133">
        <v>0</v>
      </c>
      <c r="U52" s="133">
        <v>0</v>
      </c>
      <c r="V52" s="133">
        <v>0</v>
      </c>
      <c r="W52" s="170">
        <f t="shared" si="10"/>
        <v>0</v>
      </c>
      <c r="X52" s="139">
        <f>W52+S52+O52+K52</f>
        <v>0</v>
      </c>
    </row>
    <row r="53" spans="1:24" ht="12.75" customHeight="1" x14ac:dyDescent="0.3">
      <c r="B53" s="111"/>
      <c r="C53" s="112" t="s">
        <v>262</v>
      </c>
      <c r="D53" s="111" t="s">
        <v>263</v>
      </c>
      <c r="E53" s="113"/>
      <c r="F53" s="133">
        <v>8000</v>
      </c>
      <c r="G53" s="129"/>
      <c r="H53" s="133">
        <v>833.33333333333337</v>
      </c>
      <c r="I53" s="133">
        <v>833.33333333333337</v>
      </c>
      <c r="J53" s="133">
        <v>833.33333333333337</v>
      </c>
      <c r="K53" s="170">
        <f t="shared" si="6"/>
        <v>2500</v>
      </c>
      <c r="L53" s="133">
        <v>833.33333333333337</v>
      </c>
      <c r="M53" s="133">
        <v>833.33333333333337</v>
      </c>
      <c r="N53" s="133">
        <v>833.33333333333337</v>
      </c>
      <c r="O53" s="170">
        <f t="shared" si="11"/>
        <v>2500</v>
      </c>
      <c r="P53" s="133">
        <v>833.33333333333337</v>
      </c>
      <c r="Q53" s="133">
        <v>833.33333333333337</v>
      </c>
      <c r="R53" s="133">
        <v>833.33333333333337</v>
      </c>
      <c r="S53" s="170">
        <f t="shared" si="7"/>
        <v>2500</v>
      </c>
      <c r="T53" s="133">
        <v>833.33333333333337</v>
      </c>
      <c r="U53" s="133">
        <v>833.33333333333337</v>
      </c>
      <c r="V53" s="133">
        <v>833.33333333333337</v>
      </c>
      <c r="W53" s="170">
        <f t="shared" si="10"/>
        <v>2500</v>
      </c>
      <c r="X53" s="139">
        <f>W53+S53+O53+K53</f>
        <v>10000</v>
      </c>
    </row>
    <row r="54" spans="1:24" ht="12.75" customHeight="1" x14ac:dyDescent="0.3">
      <c r="B54" s="131" t="s">
        <v>264</v>
      </c>
      <c r="C54" s="112"/>
      <c r="D54" s="111"/>
      <c r="E54" s="113"/>
      <c r="F54" s="133">
        <v>50000</v>
      </c>
      <c r="G54" s="130"/>
      <c r="H54" s="133">
        <v>4166.666666666667</v>
      </c>
      <c r="I54" s="133">
        <v>4166.666666666667</v>
      </c>
      <c r="J54" s="133">
        <v>4166.666666666667</v>
      </c>
      <c r="K54" s="170">
        <f t="shared" si="6"/>
        <v>12500</v>
      </c>
      <c r="L54" s="133">
        <v>4166.666666666667</v>
      </c>
      <c r="M54" s="133">
        <v>4166.666666666667</v>
      </c>
      <c r="N54" s="133">
        <v>4166.666666666667</v>
      </c>
      <c r="O54" s="170">
        <f t="shared" si="11"/>
        <v>12500</v>
      </c>
      <c r="P54" s="133">
        <v>4166.666666666667</v>
      </c>
      <c r="Q54" s="133">
        <v>4166.666666666667</v>
      </c>
      <c r="R54" s="133">
        <v>4166.666666666667</v>
      </c>
      <c r="S54" s="170">
        <f t="shared" si="7"/>
        <v>12500</v>
      </c>
      <c r="T54" s="133">
        <v>4166.666666666667</v>
      </c>
      <c r="U54" s="133">
        <v>4166.666666666667</v>
      </c>
      <c r="V54" s="133">
        <v>4166.666666666667</v>
      </c>
      <c r="W54" s="170">
        <f t="shared" si="10"/>
        <v>12500</v>
      </c>
      <c r="X54" s="139">
        <f>W54+S54+O54+K54</f>
        <v>50000</v>
      </c>
    </row>
    <row r="55" spans="1:24" ht="12.75" customHeight="1" x14ac:dyDescent="0.3">
      <c r="B55" s="131"/>
      <c r="C55" s="112" t="s">
        <v>265</v>
      </c>
      <c r="D55" s="111" t="s">
        <v>266</v>
      </c>
      <c r="E55" s="113"/>
      <c r="F55" s="133"/>
      <c r="G55" s="130"/>
      <c r="H55" s="133">
        <v>0</v>
      </c>
      <c r="I55" s="133">
        <v>0</v>
      </c>
      <c r="J55" s="133">
        <v>0</v>
      </c>
      <c r="K55" s="170">
        <f t="shared" si="6"/>
        <v>0</v>
      </c>
      <c r="L55" s="133">
        <v>0</v>
      </c>
      <c r="M55" s="133">
        <v>0</v>
      </c>
      <c r="N55" s="133">
        <v>0</v>
      </c>
      <c r="O55" s="170">
        <f t="shared" si="11"/>
        <v>0</v>
      </c>
      <c r="P55" s="133">
        <v>0</v>
      </c>
      <c r="Q55" s="133">
        <v>0</v>
      </c>
      <c r="R55" s="133">
        <v>0</v>
      </c>
      <c r="S55" s="170">
        <f t="shared" si="7"/>
        <v>0</v>
      </c>
      <c r="T55" s="133">
        <v>0</v>
      </c>
      <c r="U55" s="133">
        <v>0</v>
      </c>
      <c r="V55" s="133">
        <v>0</v>
      </c>
      <c r="W55" s="170">
        <f t="shared" si="10"/>
        <v>0</v>
      </c>
      <c r="X55" s="139">
        <f>W55+S55+O55+K55</f>
        <v>0</v>
      </c>
    </row>
    <row r="56" spans="1:24" ht="12.75" customHeight="1" x14ac:dyDescent="0.3">
      <c r="B56" s="131"/>
      <c r="C56" s="112" t="s">
        <v>267</v>
      </c>
      <c r="D56" s="111" t="s">
        <v>268</v>
      </c>
      <c r="E56" s="113"/>
      <c r="F56" s="133"/>
      <c r="G56" s="130"/>
      <c r="H56" s="133">
        <v>0</v>
      </c>
      <c r="I56" s="133">
        <v>0</v>
      </c>
      <c r="J56" s="133">
        <v>0</v>
      </c>
      <c r="K56" s="170">
        <f t="shared" si="6"/>
        <v>0</v>
      </c>
      <c r="L56" s="133">
        <v>0</v>
      </c>
      <c r="M56" s="133">
        <v>0</v>
      </c>
      <c r="N56" s="133">
        <v>0</v>
      </c>
      <c r="O56" s="170">
        <f t="shared" si="11"/>
        <v>0</v>
      </c>
      <c r="P56" s="133">
        <v>0</v>
      </c>
      <c r="Q56" s="133">
        <v>0</v>
      </c>
      <c r="R56" s="133">
        <v>0</v>
      </c>
      <c r="S56" s="170">
        <f t="shared" si="7"/>
        <v>0</v>
      </c>
      <c r="T56" s="133">
        <v>0</v>
      </c>
      <c r="U56" s="133">
        <v>0</v>
      </c>
      <c r="V56" s="133">
        <v>0</v>
      </c>
      <c r="W56" s="170">
        <f t="shared" si="10"/>
        <v>0</v>
      </c>
      <c r="X56" s="139">
        <f>W56+S56+O56+K56</f>
        <v>0</v>
      </c>
    </row>
    <row r="57" spans="1:24" ht="12.75" customHeight="1" x14ac:dyDescent="0.3">
      <c r="B57" s="131"/>
      <c r="C57" s="112" t="s">
        <v>269</v>
      </c>
      <c r="D57" s="111" t="s">
        <v>261</v>
      </c>
      <c r="E57" s="113"/>
      <c r="F57" s="133"/>
      <c r="G57" s="130"/>
      <c r="H57" s="133">
        <v>0</v>
      </c>
      <c r="I57" s="133">
        <v>0</v>
      </c>
      <c r="J57" s="133">
        <v>0</v>
      </c>
      <c r="K57" s="170">
        <f t="shared" si="6"/>
        <v>0</v>
      </c>
      <c r="L57" s="133">
        <v>0</v>
      </c>
      <c r="M57" s="133">
        <v>0</v>
      </c>
      <c r="N57" s="133">
        <v>0</v>
      </c>
      <c r="O57" s="170">
        <f t="shared" si="11"/>
        <v>0</v>
      </c>
      <c r="P57" s="133">
        <v>0</v>
      </c>
      <c r="Q57" s="133">
        <v>0</v>
      </c>
      <c r="R57" s="133">
        <v>0</v>
      </c>
      <c r="S57" s="170">
        <f t="shared" si="7"/>
        <v>0</v>
      </c>
      <c r="T57" s="133">
        <v>0</v>
      </c>
      <c r="U57" s="133">
        <v>0</v>
      </c>
      <c r="V57" s="133">
        <v>0</v>
      </c>
      <c r="W57" s="170">
        <f t="shared" si="10"/>
        <v>0</v>
      </c>
      <c r="X57" s="139">
        <f>W57+S57+O57+K57</f>
        <v>0</v>
      </c>
    </row>
    <row r="58" spans="1:24" ht="12.75" customHeight="1" x14ac:dyDescent="0.3">
      <c r="B58" s="131"/>
      <c r="C58" s="112" t="s">
        <v>270</v>
      </c>
      <c r="D58" s="111" t="s">
        <v>263</v>
      </c>
      <c r="E58" s="113"/>
      <c r="F58" s="133"/>
      <c r="G58" s="130"/>
      <c r="H58" s="133">
        <v>0</v>
      </c>
      <c r="I58" s="133">
        <v>0</v>
      </c>
      <c r="J58" s="133">
        <v>0</v>
      </c>
      <c r="K58" s="170">
        <f t="shared" si="6"/>
        <v>0</v>
      </c>
      <c r="L58" s="133">
        <v>0</v>
      </c>
      <c r="M58" s="133">
        <v>0</v>
      </c>
      <c r="N58" s="133">
        <v>0</v>
      </c>
      <c r="O58" s="170">
        <f t="shared" si="11"/>
        <v>0</v>
      </c>
      <c r="P58" s="133">
        <v>0</v>
      </c>
      <c r="Q58" s="133">
        <v>0</v>
      </c>
      <c r="R58" s="133">
        <v>0</v>
      </c>
      <c r="S58" s="170">
        <f t="shared" si="7"/>
        <v>0</v>
      </c>
      <c r="T58" s="133">
        <v>0</v>
      </c>
      <c r="U58" s="133">
        <v>0</v>
      </c>
      <c r="V58" s="133">
        <v>0</v>
      </c>
      <c r="W58" s="170">
        <f t="shared" si="10"/>
        <v>0</v>
      </c>
      <c r="X58" s="139">
        <f>W58+S58+O58+K58</f>
        <v>0</v>
      </c>
    </row>
    <row r="59" spans="1:24" ht="12.75" customHeight="1" x14ac:dyDescent="0.3">
      <c r="B59" s="131"/>
      <c r="C59" s="112" t="s">
        <v>271</v>
      </c>
      <c r="D59" s="111" t="s">
        <v>272</v>
      </c>
      <c r="E59" s="113"/>
      <c r="F59" s="133"/>
      <c r="G59" s="130"/>
      <c r="H59" s="133">
        <v>0</v>
      </c>
      <c r="I59" s="133">
        <v>0</v>
      </c>
      <c r="J59" s="133">
        <v>0</v>
      </c>
      <c r="K59" s="170">
        <f t="shared" si="6"/>
        <v>0</v>
      </c>
      <c r="L59" s="133">
        <v>0</v>
      </c>
      <c r="M59" s="133">
        <v>0</v>
      </c>
      <c r="N59" s="133">
        <v>0</v>
      </c>
      <c r="O59" s="170">
        <f t="shared" si="11"/>
        <v>0</v>
      </c>
      <c r="P59" s="133">
        <v>0</v>
      </c>
      <c r="Q59" s="133">
        <v>0</v>
      </c>
      <c r="R59" s="133">
        <v>0</v>
      </c>
      <c r="S59" s="170">
        <f t="shared" si="7"/>
        <v>0</v>
      </c>
      <c r="T59" s="133">
        <v>0</v>
      </c>
      <c r="U59" s="133">
        <v>0</v>
      </c>
      <c r="V59" s="133">
        <v>0</v>
      </c>
      <c r="W59" s="170">
        <f t="shared" si="10"/>
        <v>0</v>
      </c>
      <c r="X59" s="139">
        <f>W59+S59+O59+K59</f>
        <v>0</v>
      </c>
    </row>
    <row r="60" spans="1:24" ht="12.75" customHeight="1" x14ac:dyDescent="0.3">
      <c r="B60" s="131"/>
      <c r="C60" s="112" t="s">
        <v>273</v>
      </c>
      <c r="D60" s="111" t="s">
        <v>274</v>
      </c>
      <c r="E60" s="113"/>
      <c r="F60" s="133">
        <v>20000</v>
      </c>
      <c r="G60" s="130"/>
      <c r="H60" s="133">
        <v>2500</v>
      </c>
      <c r="I60" s="133">
        <v>2500</v>
      </c>
      <c r="J60" s="133">
        <v>2500</v>
      </c>
      <c r="K60" s="170">
        <f>SUM(H60:J60)</f>
        <v>7500</v>
      </c>
      <c r="L60" s="133">
        <v>2500</v>
      </c>
      <c r="M60" s="133">
        <v>2500</v>
      </c>
      <c r="N60" s="133">
        <v>2500</v>
      </c>
      <c r="O60" s="170">
        <f t="shared" si="11"/>
        <v>7500</v>
      </c>
      <c r="P60" s="133">
        <v>2500</v>
      </c>
      <c r="Q60" s="133">
        <v>2500</v>
      </c>
      <c r="R60" s="133">
        <v>2500</v>
      </c>
      <c r="S60" s="170">
        <f t="shared" si="7"/>
        <v>7500</v>
      </c>
      <c r="T60" s="133">
        <v>2500</v>
      </c>
      <c r="U60" s="133">
        <v>2500</v>
      </c>
      <c r="V60" s="133">
        <v>2500</v>
      </c>
      <c r="W60" s="170">
        <f t="shared" si="10"/>
        <v>7500</v>
      </c>
      <c r="X60" s="139">
        <f>W60+S60+O60+K60</f>
        <v>30000</v>
      </c>
    </row>
    <row r="61" spans="1:24" ht="12.75" customHeight="1" x14ac:dyDescent="0.3">
      <c r="B61" s="131"/>
      <c r="C61" s="112"/>
      <c r="D61" s="111"/>
      <c r="E61" s="113"/>
      <c r="F61" s="142"/>
      <c r="G61" s="130"/>
      <c r="H61" s="163"/>
      <c r="I61" s="163"/>
      <c r="J61" s="163"/>
      <c r="K61" s="187"/>
      <c r="L61" s="163"/>
      <c r="M61" s="163"/>
      <c r="N61" s="163"/>
      <c r="O61" s="187"/>
      <c r="P61" s="163"/>
      <c r="Q61" s="163"/>
      <c r="R61" s="163"/>
      <c r="S61" s="187"/>
      <c r="T61" s="163"/>
      <c r="U61" s="163"/>
      <c r="V61" s="163"/>
      <c r="W61" s="187"/>
      <c r="X61" s="164">
        <f>W61+S61+O61+K61</f>
        <v>0</v>
      </c>
    </row>
    <row r="62" spans="1:24" ht="12.75" customHeight="1" x14ac:dyDescent="0.3">
      <c r="B62" s="131"/>
      <c r="C62" s="112"/>
      <c r="D62" s="128" t="s">
        <v>275</v>
      </c>
      <c r="E62" s="113"/>
      <c r="F62" s="159">
        <v>84500</v>
      </c>
      <c r="G62" s="153"/>
      <c r="H62" s="159">
        <v>6667</v>
      </c>
      <c r="I62" s="159">
        <v>6667</v>
      </c>
      <c r="J62" s="159">
        <v>6667</v>
      </c>
      <c r="K62" s="165">
        <f>SUM(H62:J62)</f>
        <v>20001</v>
      </c>
      <c r="L62" s="159">
        <v>6667</v>
      </c>
      <c r="M62" s="159">
        <v>6667</v>
      </c>
      <c r="N62" s="159">
        <v>6667</v>
      </c>
      <c r="O62" s="165">
        <f>SUM(L62:N62)</f>
        <v>20001</v>
      </c>
      <c r="P62" s="159">
        <v>6667</v>
      </c>
      <c r="Q62" s="159">
        <v>6667</v>
      </c>
      <c r="R62" s="159">
        <v>6667</v>
      </c>
      <c r="S62" s="151">
        <f>SUM(S54:S61)</f>
        <v>20000</v>
      </c>
      <c r="T62" s="159">
        <v>6667</v>
      </c>
      <c r="U62" s="159">
        <v>6667</v>
      </c>
      <c r="V62" s="159">
        <v>6667</v>
      </c>
      <c r="W62" s="151">
        <f t="shared" ref="W62" si="12">SUM(W54:W61)</f>
        <v>20000</v>
      </c>
      <c r="X62" s="152">
        <f>SUM(X51:X61)</f>
        <v>96500</v>
      </c>
    </row>
    <row r="63" spans="1:24" ht="12.75" customHeight="1" x14ac:dyDescent="0.3">
      <c r="B63" s="131" t="s">
        <v>276</v>
      </c>
      <c r="C63" s="132"/>
      <c r="D63" s="111"/>
      <c r="E63" s="113"/>
      <c r="F63" s="160"/>
      <c r="G63" s="157"/>
      <c r="H63" s="161">
        <v>0</v>
      </c>
      <c r="I63" s="161">
        <v>0</v>
      </c>
      <c r="J63" s="161">
        <v>0</v>
      </c>
      <c r="K63" s="161">
        <f t="shared" si="6"/>
        <v>0</v>
      </c>
      <c r="L63" s="161">
        <v>0</v>
      </c>
      <c r="M63" s="161">
        <v>0</v>
      </c>
      <c r="N63" s="161">
        <v>0</v>
      </c>
      <c r="O63" s="161">
        <f t="shared" ref="O63:O84" si="13">SUM(L63:N63)</f>
        <v>0</v>
      </c>
      <c r="P63" s="161">
        <v>0</v>
      </c>
      <c r="Q63" s="161">
        <v>0</v>
      </c>
      <c r="R63" s="161"/>
      <c r="S63" s="161">
        <f t="shared" ref="S63:S84" si="14">SUM(P63:R63)</f>
        <v>0</v>
      </c>
      <c r="T63" s="161"/>
      <c r="U63" s="161"/>
      <c r="V63" s="161"/>
      <c r="W63" s="161">
        <f>SUM(T63:V63)</f>
        <v>0</v>
      </c>
      <c r="X63" s="162"/>
    </row>
    <row r="64" spans="1:24" ht="12.75" customHeight="1" x14ac:dyDescent="0.3">
      <c r="B64" s="131"/>
      <c r="C64" s="112" t="s">
        <v>277</v>
      </c>
      <c r="D64" s="111" t="s">
        <v>278</v>
      </c>
      <c r="E64" s="113"/>
      <c r="F64" s="147">
        <v>8000</v>
      </c>
      <c r="G64" s="111"/>
      <c r="H64" s="147">
        <v>833.33333333333337</v>
      </c>
      <c r="I64" s="147">
        <v>833.33333333333337</v>
      </c>
      <c r="J64" s="147">
        <v>833.33333333333337</v>
      </c>
      <c r="K64" s="175">
        <f t="shared" si="6"/>
        <v>2500</v>
      </c>
      <c r="L64" s="147">
        <v>833.33333333333337</v>
      </c>
      <c r="M64" s="147">
        <v>833.33333333333337</v>
      </c>
      <c r="N64" s="147">
        <v>833.33333333333337</v>
      </c>
      <c r="O64" s="175">
        <f t="shared" si="13"/>
        <v>2500</v>
      </c>
      <c r="P64" s="147">
        <v>833.33333333333337</v>
      </c>
      <c r="Q64" s="147">
        <v>833.33333333333337</v>
      </c>
      <c r="R64" s="147">
        <v>833.33333333333337</v>
      </c>
      <c r="S64" s="175">
        <f t="shared" si="14"/>
        <v>2500</v>
      </c>
      <c r="T64" s="147">
        <v>833.33333333333337</v>
      </c>
      <c r="U64" s="147">
        <v>833.33333333333337</v>
      </c>
      <c r="V64" s="147">
        <v>833.33333333333337</v>
      </c>
      <c r="W64" s="175">
        <f>SUM(T64:V64)</f>
        <v>2500</v>
      </c>
      <c r="X64" s="158">
        <f>W64+S64+O64+K64</f>
        <v>10000</v>
      </c>
    </row>
    <row r="65" spans="2:24" ht="12.75" customHeight="1" x14ac:dyDescent="0.3">
      <c r="B65" s="111"/>
      <c r="C65" s="112" t="s">
        <v>279</v>
      </c>
      <c r="D65" s="111" t="s">
        <v>166</v>
      </c>
      <c r="E65" s="113"/>
      <c r="F65" s="133">
        <v>50000</v>
      </c>
      <c r="G65" s="134"/>
      <c r="H65" s="133">
        <v>4166.666666666667</v>
      </c>
      <c r="I65" s="133">
        <v>4166.666666666667</v>
      </c>
      <c r="J65" s="133">
        <v>4166.666666666667</v>
      </c>
      <c r="K65" s="170">
        <f t="shared" si="6"/>
        <v>12500</v>
      </c>
      <c r="L65" s="133">
        <v>4166.666666666667</v>
      </c>
      <c r="M65" s="133">
        <v>4166.666666666667</v>
      </c>
      <c r="N65" s="133">
        <v>4166.666666666667</v>
      </c>
      <c r="O65" s="170">
        <f>SUM(L65:N65)</f>
        <v>12500</v>
      </c>
      <c r="P65" s="133">
        <v>4166.666666666667</v>
      </c>
      <c r="Q65" s="133">
        <v>4166.666666666667</v>
      </c>
      <c r="R65" s="133">
        <v>4166.666666666667</v>
      </c>
      <c r="S65" s="170">
        <f t="shared" si="14"/>
        <v>12500</v>
      </c>
      <c r="T65" s="133">
        <v>4166.666666666667</v>
      </c>
      <c r="U65" s="133">
        <v>4166.666666666667</v>
      </c>
      <c r="V65" s="133">
        <v>4166.666666666667</v>
      </c>
      <c r="W65" s="170">
        <f t="shared" ref="W65:W84" si="15">SUM(T65:V65)</f>
        <v>12500</v>
      </c>
      <c r="X65" s="139">
        <f>W65+S65+O65+K65</f>
        <v>50000</v>
      </c>
    </row>
    <row r="66" spans="2:24" ht="12.75" customHeight="1" x14ac:dyDescent="0.3">
      <c r="B66" s="111"/>
      <c r="C66" s="112" t="s">
        <v>280</v>
      </c>
      <c r="D66" s="111" t="s">
        <v>281</v>
      </c>
      <c r="E66" s="113"/>
      <c r="F66" s="133"/>
      <c r="G66" s="134"/>
      <c r="H66" s="133">
        <v>0</v>
      </c>
      <c r="I66" s="133">
        <v>0</v>
      </c>
      <c r="J66" s="133">
        <v>0</v>
      </c>
      <c r="K66" s="170">
        <f t="shared" si="6"/>
        <v>0</v>
      </c>
      <c r="L66" s="133">
        <v>0</v>
      </c>
      <c r="M66" s="133">
        <v>0</v>
      </c>
      <c r="N66" s="133">
        <v>0</v>
      </c>
      <c r="O66" s="170">
        <f t="shared" si="13"/>
        <v>0</v>
      </c>
      <c r="P66" s="133">
        <v>0</v>
      </c>
      <c r="Q66" s="133">
        <v>0</v>
      </c>
      <c r="R66" s="133">
        <v>0</v>
      </c>
      <c r="S66" s="170">
        <f t="shared" si="14"/>
        <v>0</v>
      </c>
      <c r="T66" s="133">
        <v>0</v>
      </c>
      <c r="U66" s="133">
        <v>0</v>
      </c>
      <c r="V66" s="133">
        <v>0</v>
      </c>
      <c r="W66" s="170">
        <f t="shared" si="15"/>
        <v>0</v>
      </c>
      <c r="X66" s="139">
        <f>W66+S66+O66+K66</f>
        <v>0</v>
      </c>
    </row>
    <row r="67" spans="2:24" ht="12.75" customHeight="1" x14ac:dyDescent="0.3">
      <c r="B67" s="111"/>
      <c r="C67" s="112" t="s">
        <v>282</v>
      </c>
      <c r="D67" s="111" t="s">
        <v>283</v>
      </c>
      <c r="E67" s="113"/>
      <c r="F67" s="133">
        <v>20000</v>
      </c>
      <c r="G67" s="134"/>
      <c r="H67" s="133">
        <v>2916.6666666666665</v>
      </c>
      <c r="I67" s="133">
        <v>2916.6666666666665</v>
      </c>
      <c r="J67" s="133">
        <v>2916.6666666666665</v>
      </c>
      <c r="K67" s="170">
        <f t="shared" si="6"/>
        <v>8750</v>
      </c>
      <c r="L67" s="133">
        <v>2916.6666666666665</v>
      </c>
      <c r="M67" s="133">
        <v>2916.6666666666665</v>
      </c>
      <c r="N67" s="133">
        <v>2916.6666666666665</v>
      </c>
      <c r="O67" s="170">
        <f t="shared" si="13"/>
        <v>8750</v>
      </c>
      <c r="P67" s="133">
        <v>2916.6666666666665</v>
      </c>
      <c r="Q67" s="133">
        <v>2916.6666666666665</v>
      </c>
      <c r="R67" s="133">
        <v>2916.6666666666665</v>
      </c>
      <c r="S67" s="170">
        <f t="shared" si="14"/>
        <v>8750</v>
      </c>
      <c r="T67" s="133">
        <v>2916.6666666666665</v>
      </c>
      <c r="U67" s="133">
        <v>2916.6666666666665</v>
      </c>
      <c r="V67" s="133">
        <v>2916.6666666666665</v>
      </c>
      <c r="W67" s="170">
        <f t="shared" si="15"/>
        <v>8750</v>
      </c>
      <c r="X67" s="139">
        <f>W67+S67+O67+K67</f>
        <v>35000</v>
      </c>
    </row>
    <row r="68" spans="2:24" ht="12.75" customHeight="1" x14ac:dyDescent="0.3">
      <c r="B68" s="111"/>
      <c r="C68" s="112" t="s">
        <v>284</v>
      </c>
      <c r="D68" s="111" t="s">
        <v>285</v>
      </c>
      <c r="E68" s="113"/>
      <c r="F68" s="133">
        <v>2000</v>
      </c>
      <c r="G68" s="134"/>
      <c r="H68" s="133">
        <v>166.66666666666666</v>
      </c>
      <c r="I68" s="133">
        <v>166.66666666666666</v>
      </c>
      <c r="J68" s="133">
        <v>166.66666666666666</v>
      </c>
      <c r="K68" s="170">
        <f t="shared" si="6"/>
        <v>500</v>
      </c>
      <c r="L68" s="133">
        <v>166.66666666666666</v>
      </c>
      <c r="M68" s="133">
        <v>166.66666666666666</v>
      </c>
      <c r="N68" s="133">
        <v>166.66666666666666</v>
      </c>
      <c r="O68" s="170">
        <f t="shared" si="13"/>
        <v>500</v>
      </c>
      <c r="P68" s="133">
        <v>166.66666666666666</v>
      </c>
      <c r="Q68" s="133">
        <v>166.66666666666666</v>
      </c>
      <c r="R68" s="133">
        <v>166.66666666666666</v>
      </c>
      <c r="S68" s="170">
        <f t="shared" si="14"/>
        <v>500</v>
      </c>
      <c r="T68" s="133">
        <v>166.66666666666666</v>
      </c>
      <c r="U68" s="133">
        <v>166.66666666666666</v>
      </c>
      <c r="V68" s="133">
        <v>166.66666666666666</v>
      </c>
      <c r="W68" s="170">
        <f t="shared" si="15"/>
        <v>500</v>
      </c>
      <c r="X68" s="139">
        <f>W68+S68+O68+K68</f>
        <v>2000</v>
      </c>
    </row>
    <row r="69" spans="2:24" ht="12.75" customHeight="1" x14ac:dyDescent="0.3">
      <c r="B69" s="111"/>
      <c r="C69" s="112" t="s">
        <v>286</v>
      </c>
      <c r="D69" s="111" t="s">
        <v>287</v>
      </c>
      <c r="E69" s="113"/>
      <c r="F69" s="133">
        <v>1000</v>
      </c>
      <c r="G69" s="134"/>
      <c r="H69" s="133">
        <v>83.333333333333329</v>
      </c>
      <c r="I69" s="133">
        <v>83.333333333333329</v>
      </c>
      <c r="J69" s="133">
        <v>83.333333333333329</v>
      </c>
      <c r="K69" s="170">
        <f t="shared" si="6"/>
        <v>250</v>
      </c>
      <c r="L69" s="133">
        <v>83.333333333333329</v>
      </c>
      <c r="M69" s="133">
        <v>83.333333333333329</v>
      </c>
      <c r="N69" s="133">
        <v>83.333333333333329</v>
      </c>
      <c r="O69" s="170">
        <f t="shared" si="13"/>
        <v>250</v>
      </c>
      <c r="P69" s="133">
        <v>83.333333333333329</v>
      </c>
      <c r="Q69" s="133">
        <v>83.333333333333329</v>
      </c>
      <c r="R69" s="133">
        <v>83.333333333333329</v>
      </c>
      <c r="S69" s="170">
        <f t="shared" si="14"/>
        <v>250</v>
      </c>
      <c r="T69" s="133">
        <v>83.333333333333329</v>
      </c>
      <c r="U69" s="133">
        <v>83.333333333333329</v>
      </c>
      <c r="V69" s="133">
        <v>83.333333333333329</v>
      </c>
      <c r="W69" s="170">
        <f t="shared" si="15"/>
        <v>250</v>
      </c>
      <c r="X69" s="139">
        <f>W69+S69+O69+K69</f>
        <v>1000</v>
      </c>
    </row>
    <row r="70" spans="2:24" ht="12.75" customHeight="1" x14ac:dyDescent="0.3">
      <c r="B70" s="111"/>
      <c r="C70" s="112" t="s">
        <v>288</v>
      </c>
      <c r="D70" s="111" t="s">
        <v>289</v>
      </c>
      <c r="E70" s="113"/>
      <c r="F70" s="133">
        <v>500</v>
      </c>
      <c r="G70" s="134"/>
      <c r="H70" s="133">
        <v>41.666666666666664</v>
      </c>
      <c r="I70" s="133">
        <v>41.666666666666664</v>
      </c>
      <c r="J70" s="133">
        <v>41.666666666666664</v>
      </c>
      <c r="K70" s="170">
        <f t="shared" si="6"/>
        <v>125</v>
      </c>
      <c r="L70" s="133">
        <v>41.666666666666664</v>
      </c>
      <c r="M70" s="133">
        <v>41.666666666666664</v>
      </c>
      <c r="N70" s="133">
        <v>41.666666666666664</v>
      </c>
      <c r="O70" s="170">
        <f t="shared" si="13"/>
        <v>125</v>
      </c>
      <c r="P70" s="133">
        <v>41.666666666666664</v>
      </c>
      <c r="Q70" s="133">
        <v>41.666666666666664</v>
      </c>
      <c r="R70" s="133">
        <v>41.666666666666664</v>
      </c>
      <c r="S70" s="170">
        <f t="shared" si="14"/>
        <v>125</v>
      </c>
      <c r="T70" s="133">
        <v>41.666666666666664</v>
      </c>
      <c r="U70" s="133">
        <v>41.666666666666664</v>
      </c>
      <c r="V70" s="133">
        <v>41.666666666666664</v>
      </c>
      <c r="W70" s="170">
        <f t="shared" si="15"/>
        <v>125</v>
      </c>
      <c r="X70" s="139">
        <f>W70+S70+O70+K70</f>
        <v>500</v>
      </c>
    </row>
    <row r="71" spans="2:24" ht="12.75" customHeight="1" x14ac:dyDescent="0.3">
      <c r="B71" s="111"/>
      <c r="C71" s="112" t="s">
        <v>290</v>
      </c>
      <c r="D71" s="111" t="s">
        <v>291</v>
      </c>
      <c r="E71" s="113"/>
      <c r="F71" s="133">
        <v>600</v>
      </c>
      <c r="G71" s="134"/>
      <c r="H71" s="133">
        <v>83.333333333333329</v>
      </c>
      <c r="I71" s="133">
        <v>83.333333333333329</v>
      </c>
      <c r="J71" s="133">
        <v>83.333333333333329</v>
      </c>
      <c r="K71" s="170">
        <f t="shared" si="6"/>
        <v>250</v>
      </c>
      <c r="L71" s="133">
        <v>83.333333333333329</v>
      </c>
      <c r="M71" s="133">
        <v>83.333333333333329</v>
      </c>
      <c r="N71" s="133">
        <v>83.333333333333329</v>
      </c>
      <c r="O71" s="170">
        <f t="shared" si="13"/>
        <v>250</v>
      </c>
      <c r="P71" s="133">
        <v>83.333333333333329</v>
      </c>
      <c r="Q71" s="133">
        <v>83.333333333333329</v>
      </c>
      <c r="R71" s="133">
        <v>83.333333333333329</v>
      </c>
      <c r="S71" s="170">
        <f t="shared" si="14"/>
        <v>250</v>
      </c>
      <c r="T71" s="133">
        <v>83.333333333333329</v>
      </c>
      <c r="U71" s="133">
        <v>83.333333333333329</v>
      </c>
      <c r="V71" s="133">
        <v>83.333333333333329</v>
      </c>
      <c r="W71" s="170">
        <f t="shared" si="15"/>
        <v>250</v>
      </c>
      <c r="X71" s="139">
        <f>W71+S71+O71+K71</f>
        <v>1000</v>
      </c>
    </row>
    <row r="72" spans="2:24" ht="12.75" customHeight="1" x14ac:dyDescent="0.3">
      <c r="B72" s="111"/>
      <c r="C72" s="112" t="s">
        <v>292</v>
      </c>
      <c r="D72" s="111" t="s">
        <v>293</v>
      </c>
      <c r="E72" s="113"/>
      <c r="F72" s="133">
        <v>5000</v>
      </c>
      <c r="G72" s="134"/>
      <c r="H72" s="133">
        <v>0</v>
      </c>
      <c r="I72" s="133">
        <v>0</v>
      </c>
      <c r="J72" s="133">
        <v>0</v>
      </c>
      <c r="K72" s="170">
        <f t="shared" si="6"/>
        <v>0</v>
      </c>
      <c r="L72" s="133">
        <v>0</v>
      </c>
      <c r="M72" s="133">
        <v>0</v>
      </c>
      <c r="N72" s="133">
        <v>0</v>
      </c>
      <c r="O72" s="170">
        <f t="shared" si="13"/>
        <v>0</v>
      </c>
      <c r="P72" s="133">
        <v>0</v>
      </c>
      <c r="Q72" s="133">
        <v>0</v>
      </c>
      <c r="R72" s="133">
        <v>0</v>
      </c>
      <c r="S72" s="170">
        <f t="shared" si="14"/>
        <v>0</v>
      </c>
      <c r="T72" s="133">
        <v>0</v>
      </c>
      <c r="U72" s="133">
        <v>0</v>
      </c>
      <c r="V72" s="133">
        <v>0</v>
      </c>
      <c r="W72" s="170">
        <f t="shared" si="15"/>
        <v>0</v>
      </c>
      <c r="X72" s="139">
        <f>W72+S72+O72+K72</f>
        <v>0</v>
      </c>
    </row>
    <row r="73" spans="2:24" ht="12.75" customHeight="1" x14ac:dyDescent="0.3">
      <c r="B73" s="111"/>
      <c r="C73" s="112" t="s">
        <v>294</v>
      </c>
      <c r="D73" s="111" t="s">
        <v>295</v>
      </c>
      <c r="E73" s="113"/>
      <c r="F73" s="133"/>
      <c r="G73" s="134"/>
      <c r="H73" s="133">
        <v>0</v>
      </c>
      <c r="I73" s="133">
        <v>0</v>
      </c>
      <c r="J73" s="133">
        <v>0</v>
      </c>
      <c r="K73" s="170">
        <f t="shared" si="6"/>
        <v>0</v>
      </c>
      <c r="L73" s="133">
        <v>0</v>
      </c>
      <c r="M73" s="133">
        <v>0</v>
      </c>
      <c r="N73" s="133">
        <v>0</v>
      </c>
      <c r="O73" s="170">
        <f t="shared" si="13"/>
        <v>0</v>
      </c>
      <c r="P73" s="133">
        <v>0</v>
      </c>
      <c r="Q73" s="133">
        <v>0</v>
      </c>
      <c r="R73" s="133">
        <v>0</v>
      </c>
      <c r="S73" s="170">
        <f t="shared" si="14"/>
        <v>0</v>
      </c>
      <c r="T73" s="133">
        <v>0</v>
      </c>
      <c r="U73" s="133">
        <v>0</v>
      </c>
      <c r="V73" s="133">
        <v>0</v>
      </c>
      <c r="W73" s="170">
        <f t="shared" si="15"/>
        <v>0</v>
      </c>
      <c r="X73" s="139">
        <f>W73+S73+O73+K73</f>
        <v>0</v>
      </c>
    </row>
    <row r="74" spans="2:24" ht="12.75" customHeight="1" x14ac:dyDescent="0.3">
      <c r="B74" s="111"/>
      <c r="C74" s="112" t="s">
        <v>296</v>
      </c>
      <c r="D74" s="111" t="s">
        <v>297</v>
      </c>
      <c r="E74" s="113"/>
      <c r="F74" s="133">
        <v>35000</v>
      </c>
      <c r="G74" s="134"/>
      <c r="H74" s="133">
        <v>3333.3333333333335</v>
      </c>
      <c r="I74" s="133">
        <v>3333.3333333333335</v>
      </c>
      <c r="J74" s="133">
        <v>3333.3333333333335</v>
      </c>
      <c r="K74" s="170">
        <f t="shared" si="6"/>
        <v>10000</v>
      </c>
      <c r="L74" s="133">
        <v>3333.3333333333335</v>
      </c>
      <c r="M74" s="133">
        <v>3333.3333333333335</v>
      </c>
      <c r="N74" s="133">
        <v>3333.3333333333335</v>
      </c>
      <c r="O74" s="170">
        <f t="shared" si="13"/>
        <v>10000</v>
      </c>
      <c r="P74" s="133">
        <v>3333.3333333333335</v>
      </c>
      <c r="Q74" s="133">
        <v>3333.3333333333335</v>
      </c>
      <c r="R74" s="133">
        <v>3333.3333333333335</v>
      </c>
      <c r="S74" s="170">
        <f t="shared" si="14"/>
        <v>10000</v>
      </c>
      <c r="T74" s="133">
        <v>3333.3333333333335</v>
      </c>
      <c r="U74" s="133">
        <v>3333.3333333333335</v>
      </c>
      <c r="V74" s="133">
        <v>3333.3333333333335</v>
      </c>
      <c r="W74" s="170">
        <f t="shared" si="15"/>
        <v>10000</v>
      </c>
      <c r="X74" s="139">
        <f>W74+S74+O74+K74</f>
        <v>40000</v>
      </c>
    </row>
    <row r="75" spans="2:24" ht="12.75" customHeight="1" x14ac:dyDescent="0.3">
      <c r="B75" s="111"/>
      <c r="C75" s="112" t="s">
        <v>298</v>
      </c>
      <c r="D75" s="111" t="s">
        <v>167</v>
      </c>
      <c r="E75" s="113"/>
      <c r="F75" s="133">
        <v>7000</v>
      </c>
      <c r="G75" s="134"/>
      <c r="H75" s="133">
        <v>583.33333333333337</v>
      </c>
      <c r="I75" s="133">
        <v>583.33333333333337</v>
      </c>
      <c r="J75" s="133">
        <v>583.33333333333337</v>
      </c>
      <c r="K75" s="170">
        <f t="shared" si="6"/>
        <v>1750</v>
      </c>
      <c r="L75" s="133">
        <v>583.33333333333337</v>
      </c>
      <c r="M75" s="133">
        <v>583.33333333333337</v>
      </c>
      <c r="N75" s="133">
        <v>583.33333333333337</v>
      </c>
      <c r="O75" s="170">
        <f t="shared" si="13"/>
        <v>1750</v>
      </c>
      <c r="P75" s="133">
        <v>583.33333333333337</v>
      </c>
      <c r="Q75" s="133">
        <v>583.33333333333337</v>
      </c>
      <c r="R75" s="133">
        <v>583.33333333333337</v>
      </c>
      <c r="S75" s="170">
        <f t="shared" si="14"/>
        <v>1750</v>
      </c>
      <c r="T75" s="133">
        <v>583.33333333333337</v>
      </c>
      <c r="U75" s="133">
        <v>583.33333333333337</v>
      </c>
      <c r="V75" s="133">
        <v>583.33333333333337</v>
      </c>
      <c r="W75" s="170">
        <f t="shared" si="15"/>
        <v>1750</v>
      </c>
      <c r="X75" s="139">
        <f>W75+S75+O75+K75</f>
        <v>7000</v>
      </c>
    </row>
    <row r="76" spans="2:24" ht="12.75" customHeight="1" x14ac:dyDescent="0.3">
      <c r="B76" s="111"/>
      <c r="C76" s="112" t="s">
        <v>299</v>
      </c>
      <c r="D76" s="111" t="s">
        <v>19</v>
      </c>
      <c r="E76" s="113"/>
      <c r="F76" s="133">
        <v>30000</v>
      </c>
      <c r="G76" s="134"/>
      <c r="H76" s="133">
        <v>1666.6666666666667</v>
      </c>
      <c r="I76" s="133">
        <v>1666.6666666666667</v>
      </c>
      <c r="J76" s="133">
        <v>1666.6666666666667</v>
      </c>
      <c r="K76" s="170">
        <f t="shared" si="6"/>
        <v>5000</v>
      </c>
      <c r="L76" s="133">
        <v>1666.6666666666667</v>
      </c>
      <c r="M76" s="133">
        <v>1666.6666666666667</v>
      </c>
      <c r="N76" s="133">
        <v>1666.6666666666667</v>
      </c>
      <c r="O76" s="170">
        <f t="shared" si="13"/>
        <v>5000</v>
      </c>
      <c r="P76" s="133">
        <v>1666.6666666666667</v>
      </c>
      <c r="Q76" s="133">
        <v>1666.6666666666667</v>
      </c>
      <c r="R76" s="133">
        <v>1666.6666666666667</v>
      </c>
      <c r="S76" s="170">
        <f t="shared" si="14"/>
        <v>5000</v>
      </c>
      <c r="T76" s="133">
        <v>1666.6666666666667</v>
      </c>
      <c r="U76" s="133">
        <v>1666.6666666666667</v>
      </c>
      <c r="V76" s="133">
        <v>1666.6666666666667</v>
      </c>
      <c r="W76" s="170">
        <f t="shared" si="15"/>
        <v>5000</v>
      </c>
      <c r="X76" s="139">
        <f>W76+S76+O76+K76</f>
        <v>20000</v>
      </c>
    </row>
    <row r="77" spans="2:24" ht="12.75" customHeight="1" x14ac:dyDescent="0.3">
      <c r="B77" s="111"/>
      <c r="C77" s="112" t="s">
        <v>300</v>
      </c>
      <c r="D77" s="111" t="s">
        <v>301</v>
      </c>
      <c r="E77" s="113"/>
      <c r="F77" s="133">
        <v>100000</v>
      </c>
      <c r="G77" s="134"/>
      <c r="H77" s="133">
        <v>8333.3333333333339</v>
      </c>
      <c r="I77" s="133">
        <v>8333.3333333333339</v>
      </c>
      <c r="J77" s="133">
        <v>8333.3333333333339</v>
      </c>
      <c r="K77" s="170">
        <f t="shared" si="6"/>
        <v>25000</v>
      </c>
      <c r="L77" s="133">
        <v>8333.3333333333339</v>
      </c>
      <c r="M77" s="133">
        <v>8333.3333333333339</v>
      </c>
      <c r="N77" s="133">
        <v>8333.3333333333339</v>
      </c>
      <c r="O77" s="170">
        <f t="shared" si="13"/>
        <v>25000</v>
      </c>
      <c r="P77" s="133">
        <v>8333.3333333333339</v>
      </c>
      <c r="Q77" s="133">
        <v>8333.3333333333339</v>
      </c>
      <c r="R77" s="133">
        <v>8333.3333333333339</v>
      </c>
      <c r="S77" s="170">
        <f t="shared" si="14"/>
        <v>25000</v>
      </c>
      <c r="T77" s="133">
        <v>8333.3333333333339</v>
      </c>
      <c r="U77" s="133">
        <v>8333.3333333333339</v>
      </c>
      <c r="V77" s="133">
        <v>8333.3333333333339</v>
      </c>
      <c r="W77" s="170">
        <f t="shared" si="15"/>
        <v>25000</v>
      </c>
      <c r="X77" s="139">
        <f>W77+S77+O77+K77</f>
        <v>100000</v>
      </c>
    </row>
    <row r="78" spans="2:24" ht="12.75" customHeight="1" x14ac:dyDescent="0.3">
      <c r="B78" s="111"/>
      <c r="C78" s="112" t="s">
        <v>302</v>
      </c>
      <c r="D78" s="111" t="s">
        <v>303</v>
      </c>
      <c r="E78" s="113"/>
      <c r="F78" s="133">
        <v>10000</v>
      </c>
      <c r="G78" s="134"/>
      <c r="H78" s="133">
        <v>833.33333333333337</v>
      </c>
      <c r="I78" s="133">
        <v>833.33333333333337</v>
      </c>
      <c r="J78" s="133">
        <v>833.33333333333337</v>
      </c>
      <c r="K78" s="170">
        <f t="shared" si="6"/>
        <v>2500</v>
      </c>
      <c r="L78" s="133">
        <v>833.33333333333337</v>
      </c>
      <c r="M78" s="133">
        <v>833.33333333333337</v>
      </c>
      <c r="N78" s="133">
        <v>833.33333333333337</v>
      </c>
      <c r="O78" s="170">
        <f t="shared" si="13"/>
        <v>2500</v>
      </c>
      <c r="P78" s="133">
        <v>833.33333333333337</v>
      </c>
      <c r="Q78" s="133">
        <v>833.33333333333337</v>
      </c>
      <c r="R78" s="133">
        <v>833.33333333333337</v>
      </c>
      <c r="S78" s="170">
        <f t="shared" si="14"/>
        <v>2500</v>
      </c>
      <c r="T78" s="133">
        <v>833.33333333333337</v>
      </c>
      <c r="U78" s="133">
        <v>833.33333333333337</v>
      </c>
      <c r="V78" s="133">
        <v>833.33333333333337</v>
      </c>
      <c r="W78" s="170">
        <f t="shared" si="15"/>
        <v>2500</v>
      </c>
      <c r="X78" s="139">
        <f>W78+S78+O78+K78</f>
        <v>10000</v>
      </c>
    </row>
    <row r="79" spans="2:24" ht="12.75" customHeight="1" x14ac:dyDescent="0.3">
      <c r="B79" s="111"/>
      <c r="C79" s="112" t="s">
        <v>304</v>
      </c>
      <c r="D79" s="111" t="s">
        <v>305</v>
      </c>
      <c r="E79" s="113"/>
      <c r="F79" s="133">
        <v>125000</v>
      </c>
      <c r="G79" s="134"/>
      <c r="H79" s="133">
        <v>12500</v>
      </c>
      <c r="I79" s="133">
        <v>12500</v>
      </c>
      <c r="J79" s="133">
        <v>12500</v>
      </c>
      <c r="K79" s="170">
        <f t="shared" si="6"/>
        <v>37500</v>
      </c>
      <c r="L79" s="133">
        <v>12500</v>
      </c>
      <c r="M79" s="133">
        <v>12500</v>
      </c>
      <c r="N79" s="133">
        <v>12500</v>
      </c>
      <c r="O79" s="170">
        <f t="shared" si="13"/>
        <v>37500</v>
      </c>
      <c r="P79" s="133">
        <v>12500</v>
      </c>
      <c r="Q79" s="133">
        <v>12500</v>
      </c>
      <c r="R79" s="133">
        <v>12500</v>
      </c>
      <c r="S79" s="170">
        <f t="shared" si="14"/>
        <v>37500</v>
      </c>
      <c r="T79" s="133">
        <v>12500</v>
      </c>
      <c r="U79" s="133">
        <v>12500</v>
      </c>
      <c r="V79" s="133">
        <v>12500</v>
      </c>
      <c r="W79" s="170">
        <f t="shared" si="15"/>
        <v>37500</v>
      </c>
      <c r="X79" s="139">
        <f>W79+S79+O79+K79</f>
        <v>150000</v>
      </c>
    </row>
    <row r="80" spans="2:24" ht="12.75" customHeight="1" x14ac:dyDescent="0.3">
      <c r="B80" s="111"/>
      <c r="C80" s="112" t="s">
        <v>306</v>
      </c>
      <c r="D80" s="111" t="s">
        <v>307</v>
      </c>
      <c r="E80" s="113"/>
      <c r="F80" s="133">
        <v>5000</v>
      </c>
      <c r="G80" s="134"/>
      <c r="H80" s="133">
        <v>416.66666666666669</v>
      </c>
      <c r="I80" s="133">
        <v>416.66666666666669</v>
      </c>
      <c r="J80" s="133">
        <v>416.66666666666669</v>
      </c>
      <c r="K80" s="170">
        <f t="shared" si="6"/>
        <v>1250</v>
      </c>
      <c r="L80" s="133">
        <v>416.66666666666669</v>
      </c>
      <c r="M80" s="133">
        <v>416.66666666666669</v>
      </c>
      <c r="N80" s="133">
        <v>416.66666666666669</v>
      </c>
      <c r="O80" s="170">
        <f t="shared" si="13"/>
        <v>1250</v>
      </c>
      <c r="P80" s="133">
        <v>416.66666666666669</v>
      </c>
      <c r="Q80" s="133">
        <v>416.66666666666669</v>
      </c>
      <c r="R80" s="133">
        <v>416.66666666666669</v>
      </c>
      <c r="S80" s="170">
        <f t="shared" si="14"/>
        <v>1250</v>
      </c>
      <c r="T80" s="133">
        <v>416.66666666666669</v>
      </c>
      <c r="U80" s="133">
        <v>416.66666666666669</v>
      </c>
      <c r="V80" s="133">
        <v>416.66666666666669</v>
      </c>
      <c r="W80" s="170">
        <f t="shared" si="15"/>
        <v>1250</v>
      </c>
      <c r="X80" s="139">
        <f>W80+S80+O80+K80</f>
        <v>5000</v>
      </c>
    </row>
    <row r="81" spans="2:24" ht="12.75" customHeight="1" x14ac:dyDescent="0.3">
      <c r="B81" s="111"/>
      <c r="C81" s="112" t="s">
        <v>308</v>
      </c>
      <c r="D81" s="111" t="s">
        <v>309</v>
      </c>
      <c r="E81" s="113"/>
      <c r="F81" s="133">
        <v>40000</v>
      </c>
      <c r="G81" s="134"/>
      <c r="H81" s="133">
        <v>3750</v>
      </c>
      <c r="I81" s="133">
        <v>3750</v>
      </c>
      <c r="J81" s="133">
        <v>3750</v>
      </c>
      <c r="K81" s="170">
        <f t="shared" si="6"/>
        <v>11250</v>
      </c>
      <c r="L81" s="133">
        <v>3750</v>
      </c>
      <c r="M81" s="133">
        <v>3750</v>
      </c>
      <c r="N81" s="133">
        <v>3750</v>
      </c>
      <c r="O81" s="170">
        <f t="shared" si="13"/>
        <v>11250</v>
      </c>
      <c r="P81" s="133">
        <v>3750</v>
      </c>
      <c r="Q81" s="133">
        <v>3750</v>
      </c>
      <c r="R81" s="133">
        <v>3750</v>
      </c>
      <c r="S81" s="170">
        <f t="shared" si="14"/>
        <v>11250</v>
      </c>
      <c r="T81" s="133">
        <v>3750</v>
      </c>
      <c r="U81" s="133">
        <v>3750</v>
      </c>
      <c r="V81" s="133">
        <v>3750</v>
      </c>
      <c r="W81" s="170">
        <f t="shared" si="15"/>
        <v>11250</v>
      </c>
      <c r="X81" s="139">
        <f>W81+S81+O81+K81</f>
        <v>45000</v>
      </c>
    </row>
    <row r="82" spans="2:24" ht="12.75" customHeight="1" x14ac:dyDescent="0.3">
      <c r="B82" s="111"/>
      <c r="C82" s="112" t="s">
        <v>310</v>
      </c>
      <c r="D82" s="111" t="s">
        <v>311</v>
      </c>
      <c r="E82" s="113"/>
      <c r="F82" s="133">
        <v>3000</v>
      </c>
      <c r="G82" s="134"/>
      <c r="H82" s="133">
        <v>291.66666666666669</v>
      </c>
      <c r="I82" s="133">
        <v>291.66666666666669</v>
      </c>
      <c r="J82" s="133">
        <v>291.66666666666669</v>
      </c>
      <c r="K82" s="170">
        <f t="shared" si="6"/>
        <v>875</v>
      </c>
      <c r="L82" s="133">
        <v>291.66666666666669</v>
      </c>
      <c r="M82" s="133">
        <v>291.66666666666669</v>
      </c>
      <c r="N82" s="133">
        <v>291.66666666666669</v>
      </c>
      <c r="O82" s="170">
        <f t="shared" si="13"/>
        <v>875</v>
      </c>
      <c r="P82" s="133">
        <v>291.66666666666669</v>
      </c>
      <c r="Q82" s="133">
        <v>291.66666666666669</v>
      </c>
      <c r="R82" s="133">
        <v>291.66666666666669</v>
      </c>
      <c r="S82" s="170">
        <f t="shared" si="14"/>
        <v>875</v>
      </c>
      <c r="T82" s="133">
        <v>291.66666666666669</v>
      </c>
      <c r="U82" s="133">
        <v>291.66666666666669</v>
      </c>
      <c r="V82" s="133">
        <v>291.66666666666669</v>
      </c>
      <c r="W82" s="170">
        <f t="shared" si="15"/>
        <v>875</v>
      </c>
      <c r="X82" s="139">
        <f>W82+S82+O82+K82</f>
        <v>3500</v>
      </c>
    </row>
    <row r="83" spans="2:24" ht="12.75" customHeight="1" x14ac:dyDescent="0.3">
      <c r="B83" s="111"/>
      <c r="C83" s="112" t="s">
        <v>312</v>
      </c>
      <c r="D83" s="111" t="s">
        <v>313</v>
      </c>
      <c r="E83" s="113"/>
      <c r="F83" s="133">
        <v>20000</v>
      </c>
      <c r="G83" s="134"/>
      <c r="H83" s="133">
        <v>1833.3333333333333</v>
      </c>
      <c r="I83" s="133">
        <v>1833.3333333333333</v>
      </c>
      <c r="J83" s="133">
        <v>1833.3333333333333</v>
      </c>
      <c r="K83" s="170">
        <f t="shared" si="6"/>
        <v>5500</v>
      </c>
      <c r="L83" s="133">
        <v>1833.3333333333333</v>
      </c>
      <c r="M83" s="133">
        <v>1833.3333333333333</v>
      </c>
      <c r="N83" s="133">
        <v>1833.3333333333333</v>
      </c>
      <c r="O83" s="170">
        <f t="shared" si="13"/>
        <v>5500</v>
      </c>
      <c r="P83" s="133">
        <v>1833.3333333333333</v>
      </c>
      <c r="Q83" s="133">
        <v>1833.3333333333333</v>
      </c>
      <c r="R83" s="133">
        <v>1833.3333333333333</v>
      </c>
      <c r="S83" s="170">
        <f t="shared" si="14"/>
        <v>5500</v>
      </c>
      <c r="T83" s="133">
        <v>1833.3333333333333</v>
      </c>
      <c r="U83" s="133">
        <v>1833.3333333333333</v>
      </c>
      <c r="V83" s="133">
        <v>1833.3333333333333</v>
      </c>
      <c r="W83" s="170">
        <f t="shared" si="15"/>
        <v>5500</v>
      </c>
      <c r="X83" s="139">
        <f>W83+S83+O83+K83</f>
        <v>22000</v>
      </c>
    </row>
    <row r="84" spans="2:24" ht="12.75" customHeight="1" x14ac:dyDescent="0.3">
      <c r="B84" s="111"/>
      <c r="C84" s="112" t="s">
        <v>314</v>
      </c>
      <c r="D84" s="111" t="s">
        <v>315</v>
      </c>
      <c r="E84" s="113"/>
      <c r="F84" s="142">
        <v>100000</v>
      </c>
      <c r="G84" s="134"/>
      <c r="H84" s="142">
        <v>8333.3333333333339</v>
      </c>
      <c r="I84" s="142">
        <v>8333.3333333333339</v>
      </c>
      <c r="J84" s="142">
        <v>8333.3333333333339</v>
      </c>
      <c r="K84" s="187">
        <f t="shared" si="6"/>
        <v>25000</v>
      </c>
      <c r="L84" s="142">
        <v>8333.3333333333339</v>
      </c>
      <c r="M84" s="142">
        <v>8333.3333333333339</v>
      </c>
      <c r="N84" s="142">
        <v>8333.3333333333339</v>
      </c>
      <c r="O84" s="187">
        <f t="shared" si="13"/>
        <v>25000</v>
      </c>
      <c r="P84" s="142">
        <v>8333.3333333333339</v>
      </c>
      <c r="Q84" s="142">
        <v>8333.3333333333339</v>
      </c>
      <c r="R84" s="142">
        <v>8333.3333333333339</v>
      </c>
      <c r="S84" s="187">
        <f t="shared" si="14"/>
        <v>25000</v>
      </c>
      <c r="T84" s="142">
        <v>8333.3333333333339</v>
      </c>
      <c r="U84" s="142">
        <v>8333.3333333333339</v>
      </c>
      <c r="V84" s="142">
        <v>8333.3333333333339</v>
      </c>
      <c r="W84" s="187">
        <f t="shared" si="15"/>
        <v>25000</v>
      </c>
      <c r="X84" s="164">
        <f>W84+S84+O84+K84</f>
        <v>100000</v>
      </c>
    </row>
    <row r="85" spans="2:24" ht="12.75" customHeight="1" x14ac:dyDescent="0.3">
      <c r="B85" s="111"/>
      <c r="C85" s="112"/>
      <c r="D85" s="128" t="s">
        <v>20</v>
      </c>
      <c r="E85" s="113"/>
      <c r="F85" s="159">
        <v>562100</v>
      </c>
      <c r="G85" s="151"/>
      <c r="H85" s="151">
        <f>SUM(H63:H84)</f>
        <v>50166.666666666672</v>
      </c>
      <c r="I85" s="151">
        <f>SUM(I63:I84)</f>
        <v>50166.666666666672</v>
      </c>
      <c r="J85" s="151">
        <f>SUM(J63:J84)</f>
        <v>50166.666666666672</v>
      </c>
      <c r="K85" s="151">
        <f>SUM(H85:J85)</f>
        <v>150500</v>
      </c>
      <c r="L85" s="151">
        <f>SUM(L63:L84)</f>
        <v>50166.666666666672</v>
      </c>
      <c r="M85" s="151">
        <f>SUM(M63:M84)</f>
        <v>50166.666666666672</v>
      </c>
      <c r="N85" s="151">
        <f>SUM(N63:N84)</f>
        <v>50166.666666666672</v>
      </c>
      <c r="O85" s="151">
        <f>SUM(L85:N85)</f>
        <v>150500</v>
      </c>
      <c r="P85" s="151">
        <f>SUM(P63:P84)</f>
        <v>50166.666666666672</v>
      </c>
      <c r="Q85" s="151">
        <f t="shared" ref="Q85:R85" si="16">SUM(Q63:Q84)</f>
        <v>50166.666666666672</v>
      </c>
      <c r="R85" s="151">
        <f t="shared" si="16"/>
        <v>50166.666666666672</v>
      </c>
      <c r="S85" s="151">
        <f>SUM(P85:R85)</f>
        <v>150500</v>
      </c>
      <c r="T85" s="151">
        <f t="shared" ref="T85:V85" si="17">SUM(T63:T84)</f>
        <v>50166.666666666672</v>
      </c>
      <c r="U85" s="151">
        <f t="shared" si="17"/>
        <v>50166.666666666672</v>
      </c>
      <c r="V85" s="151">
        <f t="shared" si="17"/>
        <v>50166.666666666672</v>
      </c>
      <c r="W85" s="151">
        <f>SUM(T85:V85)</f>
        <v>150500</v>
      </c>
      <c r="X85" s="152">
        <f>SUM(X64:X84)</f>
        <v>602000</v>
      </c>
    </row>
    <row r="86" spans="2:24" ht="12.75" customHeight="1" x14ac:dyDescent="0.3">
      <c r="B86" s="120"/>
      <c r="C86" s="121"/>
      <c r="D86" s="120"/>
      <c r="E86" s="113"/>
      <c r="F86" s="160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4"/>
    </row>
    <row r="87" spans="2:24" ht="12.75" customHeight="1" x14ac:dyDescent="0.3">
      <c r="B87" s="131" t="s">
        <v>316</v>
      </c>
      <c r="C87" s="132"/>
      <c r="D87" s="111"/>
      <c r="E87" s="113"/>
      <c r="F87" s="160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54"/>
    </row>
    <row r="88" spans="2:24" ht="12.75" customHeight="1" x14ac:dyDescent="0.3">
      <c r="B88" s="111"/>
      <c r="C88" s="112" t="s">
        <v>317</v>
      </c>
      <c r="D88" s="111" t="s">
        <v>318</v>
      </c>
      <c r="E88" s="113"/>
      <c r="F88" s="147">
        <v>15000</v>
      </c>
      <c r="G88" s="134"/>
      <c r="H88" s="147">
        <v>1250</v>
      </c>
      <c r="I88" s="147">
        <v>1250</v>
      </c>
      <c r="J88" s="171">
        <v>1250</v>
      </c>
      <c r="K88" s="175">
        <f t="shared" ref="K88:K94" si="18">SUM(H88:J88)</f>
        <v>3750</v>
      </c>
      <c r="L88" s="172">
        <v>1250</v>
      </c>
      <c r="M88" s="147">
        <v>1250</v>
      </c>
      <c r="N88" s="147">
        <v>1250</v>
      </c>
      <c r="O88" s="175">
        <f t="shared" ref="O88:O94" si="19">SUM(L88:N88)</f>
        <v>3750</v>
      </c>
      <c r="P88" s="147">
        <v>1250</v>
      </c>
      <c r="Q88" s="147">
        <v>1250</v>
      </c>
      <c r="R88" s="147">
        <v>1250</v>
      </c>
      <c r="S88" s="175">
        <f t="shared" ref="S88:S94" si="20">SUM(P88:R88)</f>
        <v>3750</v>
      </c>
      <c r="T88" s="147">
        <v>1250</v>
      </c>
      <c r="U88" s="147">
        <v>1250</v>
      </c>
      <c r="V88" s="171">
        <v>1250</v>
      </c>
      <c r="W88" s="175">
        <f t="shared" ref="W88:W94" si="21">SUM(T88:V88)</f>
        <v>3750</v>
      </c>
      <c r="X88" s="158">
        <f>W88+S88+O88+K88</f>
        <v>15000</v>
      </c>
    </row>
    <row r="89" spans="2:24" ht="12.75" customHeight="1" x14ac:dyDescent="0.3">
      <c r="B89" s="111"/>
      <c r="C89" s="112" t="s">
        <v>319</v>
      </c>
      <c r="D89" s="111" t="s">
        <v>22</v>
      </c>
      <c r="E89" s="113"/>
      <c r="F89" s="133">
        <v>1009000</v>
      </c>
      <c r="G89" s="134"/>
      <c r="H89" s="133">
        <v>84083.333333333328</v>
      </c>
      <c r="I89" s="133">
        <v>84083.333333333328</v>
      </c>
      <c r="J89" s="140">
        <v>84083.333333333328</v>
      </c>
      <c r="K89" s="170">
        <f t="shared" si="18"/>
        <v>252250</v>
      </c>
      <c r="L89" s="141">
        <v>84083.333333333328</v>
      </c>
      <c r="M89" s="133">
        <v>84083.333333333328</v>
      </c>
      <c r="N89" s="133">
        <v>84083.333333333328</v>
      </c>
      <c r="O89" s="170">
        <f t="shared" si="19"/>
        <v>252250</v>
      </c>
      <c r="P89" s="133">
        <v>84083.333333333328</v>
      </c>
      <c r="Q89" s="133">
        <v>84083.333333333328</v>
      </c>
      <c r="R89" s="133">
        <v>84083.333333333328</v>
      </c>
      <c r="S89" s="170">
        <f t="shared" si="20"/>
        <v>252250</v>
      </c>
      <c r="T89" s="133">
        <v>84083.333333333328</v>
      </c>
      <c r="U89" s="133">
        <v>84083.333333333328</v>
      </c>
      <c r="V89" s="140">
        <v>84083.333333333328</v>
      </c>
      <c r="W89" s="170">
        <f t="shared" si="21"/>
        <v>252250</v>
      </c>
      <c r="X89" s="139">
        <f>W89+S89+O89+K89</f>
        <v>1009000</v>
      </c>
    </row>
    <row r="90" spans="2:24" ht="12.75" customHeight="1" x14ac:dyDescent="0.3">
      <c r="B90" s="111"/>
      <c r="C90" s="112" t="s">
        <v>320</v>
      </c>
      <c r="D90" s="111" t="s">
        <v>321</v>
      </c>
      <c r="E90" s="113"/>
      <c r="F90" s="133"/>
      <c r="G90" s="134"/>
      <c r="H90" s="133">
        <v>0</v>
      </c>
      <c r="I90" s="133">
        <v>0</v>
      </c>
      <c r="J90" s="140">
        <v>0</v>
      </c>
      <c r="K90" s="170">
        <f t="shared" si="18"/>
        <v>0</v>
      </c>
      <c r="L90" s="141">
        <v>0</v>
      </c>
      <c r="M90" s="133">
        <v>0</v>
      </c>
      <c r="N90" s="133">
        <v>0</v>
      </c>
      <c r="O90" s="170">
        <f t="shared" si="19"/>
        <v>0</v>
      </c>
      <c r="P90" s="133">
        <v>0</v>
      </c>
      <c r="Q90" s="133">
        <v>0</v>
      </c>
      <c r="R90" s="133">
        <v>0</v>
      </c>
      <c r="S90" s="170">
        <f t="shared" si="20"/>
        <v>0</v>
      </c>
      <c r="T90" s="133">
        <v>0</v>
      </c>
      <c r="U90" s="133">
        <v>0</v>
      </c>
      <c r="V90" s="140">
        <v>0</v>
      </c>
      <c r="W90" s="170">
        <f t="shared" si="21"/>
        <v>0</v>
      </c>
      <c r="X90" s="139">
        <f>W90+S90+O90+K90</f>
        <v>0</v>
      </c>
    </row>
    <row r="91" spans="2:24" ht="12.75" customHeight="1" x14ac:dyDescent="0.3">
      <c r="B91" s="111"/>
      <c r="C91" s="112" t="s">
        <v>322</v>
      </c>
      <c r="D91" s="111" t="s">
        <v>323</v>
      </c>
      <c r="E91" s="113"/>
      <c r="F91" s="133">
        <v>25000</v>
      </c>
      <c r="G91" s="134"/>
      <c r="H91" s="133">
        <v>2500</v>
      </c>
      <c r="I91" s="133">
        <v>2500</v>
      </c>
      <c r="J91" s="140">
        <v>2500</v>
      </c>
      <c r="K91" s="170">
        <f t="shared" si="18"/>
        <v>7500</v>
      </c>
      <c r="L91" s="141">
        <v>2500</v>
      </c>
      <c r="M91" s="133">
        <v>2500</v>
      </c>
      <c r="N91" s="133">
        <v>2500</v>
      </c>
      <c r="O91" s="170">
        <f t="shared" si="19"/>
        <v>7500</v>
      </c>
      <c r="P91" s="133">
        <v>2500</v>
      </c>
      <c r="Q91" s="133">
        <v>2500</v>
      </c>
      <c r="R91" s="133">
        <v>2500</v>
      </c>
      <c r="S91" s="170">
        <f t="shared" si="20"/>
        <v>7500</v>
      </c>
      <c r="T91" s="133">
        <v>2500</v>
      </c>
      <c r="U91" s="133">
        <v>2500</v>
      </c>
      <c r="V91" s="140">
        <v>2500</v>
      </c>
      <c r="W91" s="170">
        <f t="shared" si="21"/>
        <v>7500</v>
      </c>
      <c r="X91" s="139">
        <f>W91+S91+O91+K91</f>
        <v>30000</v>
      </c>
    </row>
    <row r="92" spans="2:24" ht="12.75" customHeight="1" x14ac:dyDescent="0.3">
      <c r="B92" s="111"/>
      <c r="C92" s="112" t="s">
        <v>324</v>
      </c>
      <c r="D92" s="111" t="s">
        <v>24</v>
      </c>
      <c r="E92" s="113"/>
      <c r="F92" s="133">
        <v>120000</v>
      </c>
      <c r="G92" s="134"/>
      <c r="H92" s="133">
        <v>10000</v>
      </c>
      <c r="I92" s="133">
        <v>10000</v>
      </c>
      <c r="J92" s="140">
        <v>10000</v>
      </c>
      <c r="K92" s="170">
        <f t="shared" si="18"/>
        <v>30000</v>
      </c>
      <c r="L92" s="141">
        <v>10000</v>
      </c>
      <c r="M92" s="133">
        <v>10000</v>
      </c>
      <c r="N92" s="133">
        <v>10000</v>
      </c>
      <c r="O92" s="170">
        <f t="shared" si="19"/>
        <v>30000</v>
      </c>
      <c r="P92" s="133">
        <v>10000</v>
      </c>
      <c r="Q92" s="133">
        <v>10000</v>
      </c>
      <c r="R92" s="133">
        <v>10000</v>
      </c>
      <c r="S92" s="170">
        <f t="shared" si="20"/>
        <v>30000</v>
      </c>
      <c r="T92" s="133">
        <v>10000</v>
      </c>
      <c r="U92" s="133">
        <v>10000</v>
      </c>
      <c r="V92" s="140">
        <v>10000</v>
      </c>
      <c r="W92" s="170">
        <f t="shared" si="21"/>
        <v>30000</v>
      </c>
      <c r="X92" s="139">
        <f>W92+S92+O92+K92</f>
        <v>120000</v>
      </c>
    </row>
    <row r="93" spans="2:24" ht="12.75" customHeight="1" x14ac:dyDescent="0.3">
      <c r="B93" s="111"/>
      <c r="C93" s="112" t="s">
        <v>325</v>
      </c>
      <c r="D93" s="111" t="s">
        <v>326</v>
      </c>
      <c r="E93" s="113"/>
      <c r="F93" s="142"/>
      <c r="G93" s="134"/>
      <c r="H93" s="142">
        <v>0</v>
      </c>
      <c r="I93" s="142">
        <v>0</v>
      </c>
      <c r="J93" s="173">
        <v>0</v>
      </c>
      <c r="K93" s="187">
        <f t="shared" si="18"/>
        <v>0</v>
      </c>
      <c r="L93" s="174">
        <v>0</v>
      </c>
      <c r="M93" s="142">
        <v>0</v>
      </c>
      <c r="N93" s="142">
        <v>0</v>
      </c>
      <c r="O93" s="187">
        <f t="shared" si="19"/>
        <v>0</v>
      </c>
      <c r="P93" s="142">
        <v>0</v>
      </c>
      <c r="Q93" s="142">
        <v>0</v>
      </c>
      <c r="R93" s="142">
        <v>0</v>
      </c>
      <c r="S93" s="187">
        <f t="shared" si="20"/>
        <v>0</v>
      </c>
      <c r="T93" s="142">
        <v>0</v>
      </c>
      <c r="U93" s="142">
        <v>0</v>
      </c>
      <c r="V93" s="173">
        <v>0</v>
      </c>
      <c r="W93" s="187">
        <f t="shared" si="21"/>
        <v>0</v>
      </c>
      <c r="X93" s="164">
        <f>W93+S93+O93+K93</f>
        <v>0</v>
      </c>
    </row>
    <row r="94" spans="2:24" ht="12.75" customHeight="1" x14ac:dyDescent="0.3">
      <c r="B94" s="111"/>
      <c r="C94" s="112"/>
      <c r="D94" s="128" t="s">
        <v>25</v>
      </c>
      <c r="E94" s="113"/>
      <c r="F94" s="159">
        <v>1169000</v>
      </c>
      <c r="G94" s="151"/>
      <c r="H94" s="151">
        <f>SUM(H88:H93)</f>
        <v>97833.333333333328</v>
      </c>
      <c r="I94" s="151">
        <f>SUM(I88:I93)</f>
        <v>97833.333333333328</v>
      </c>
      <c r="J94" s="151">
        <f>SUM(J88:J93)</f>
        <v>97833.333333333328</v>
      </c>
      <c r="K94" s="151">
        <f t="shared" si="18"/>
        <v>293500</v>
      </c>
      <c r="L94" s="151">
        <f>SUM(L88:L93)</f>
        <v>97833.333333333328</v>
      </c>
      <c r="M94" s="151">
        <f>SUM(M88:M93)</f>
        <v>97833.333333333328</v>
      </c>
      <c r="N94" s="151">
        <f>SUM(N88:N93)</f>
        <v>97833.333333333328</v>
      </c>
      <c r="O94" s="151">
        <f t="shared" si="19"/>
        <v>293500</v>
      </c>
      <c r="P94" s="151">
        <f>SUM(P88:P93)</f>
        <v>97833.333333333328</v>
      </c>
      <c r="Q94" s="151">
        <f>SUM(Q88:Q93)</f>
        <v>97833.333333333328</v>
      </c>
      <c r="R94" s="151">
        <f>SUM(R88:R93)</f>
        <v>97833.333333333328</v>
      </c>
      <c r="S94" s="151">
        <f t="shared" si="20"/>
        <v>293500</v>
      </c>
      <c r="T94" s="151">
        <f>SUM(T88:T93)</f>
        <v>97833.333333333328</v>
      </c>
      <c r="U94" s="151">
        <f>SUM(U88:U93)</f>
        <v>97833.333333333328</v>
      </c>
      <c r="V94" s="151">
        <f>SUM(V88:V93)</f>
        <v>97833.333333333328</v>
      </c>
      <c r="W94" s="151">
        <f t="shared" si="21"/>
        <v>293500</v>
      </c>
      <c r="X94" s="152">
        <f>SUM(X88:X93)</f>
        <v>1174000</v>
      </c>
    </row>
    <row r="95" spans="2:24" ht="12.75" customHeight="1" x14ac:dyDescent="0.3">
      <c r="B95" s="111"/>
      <c r="C95" s="112"/>
      <c r="D95" s="120"/>
      <c r="E95" s="113"/>
      <c r="F95" s="160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4"/>
    </row>
    <row r="96" spans="2:24" ht="12.75" customHeight="1" x14ac:dyDescent="0.3">
      <c r="B96" s="131" t="s">
        <v>327</v>
      </c>
      <c r="C96" s="132"/>
      <c r="D96" s="111"/>
      <c r="E96" s="113"/>
      <c r="F96" s="160"/>
      <c r="G96" s="157"/>
      <c r="H96" s="161">
        <v>0</v>
      </c>
      <c r="I96" s="161">
        <v>0</v>
      </c>
      <c r="J96" s="161">
        <v>0</v>
      </c>
      <c r="K96" s="161">
        <f t="shared" ref="K96:K108" si="22">SUM(H96:J96)</f>
        <v>0</v>
      </c>
      <c r="L96" s="161">
        <v>0</v>
      </c>
      <c r="M96" s="161">
        <v>0</v>
      </c>
      <c r="N96" s="161">
        <v>0</v>
      </c>
      <c r="O96" s="161">
        <f>SUM(L96:N96)</f>
        <v>0</v>
      </c>
      <c r="P96" s="161">
        <v>0</v>
      </c>
      <c r="Q96" s="161">
        <v>0</v>
      </c>
      <c r="R96" s="161"/>
      <c r="S96" s="161">
        <f t="shared" ref="S96:S107" si="23">SUM(P96:R96)</f>
        <v>0</v>
      </c>
      <c r="T96" s="161"/>
      <c r="U96" s="161"/>
      <c r="V96" s="161"/>
      <c r="W96" s="161">
        <f>SUM(T96:V96)</f>
        <v>0</v>
      </c>
      <c r="X96" s="154"/>
    </row>
    <row r="97" spans="2:24" ht="12.75" customHeight="1" x14ac:dyDescent="0.3">
      <c r="B97" s="111"/>
      <c r="C97" s="112" t="s">
        <v>328</v>
      </c>
      <c r="D97" s="111" t="s">
        <v>26</v>
      </c>
      <c r="E97" s="113"/>
      <c r="F97" s="147">
        <v>50000</v>
      </c>
      <c r="G97" s="134"/>
      <c r="H97" s="147">
        <v>4166.666666666667</v>
      </c>
      <c r="I97" s="147">
        <v>4166.666666666667</v>
      </c>
      <c r="J97" s="147">
        <v>4166.666666666667</v>
      </c>
      <c r="K97" s="175">
        <f t="shared" si="22"/>
        <v>12500</v>
      </c>
      <c r="L97" s="147">
        <v>4166.666666666667</v>
      </c>
      <c r="M97" s="147">
        <v>4166.666666666667</v>
      </c>
      <c r="N97" s="147">
        <v>4166.666666666667</v>
      </c>
      <c r="O97" s="175">
        <f t="shared" ref="O97:O122" si="24">SUM(L97:N97)</f>
        <v>12500</v>
      </c>
      <c r="P97" s="147">
        <v>4166.666666666667</v>
      </c>
      <c r="Q97" s="147">
        <v>4166.666666666667</v>
      </c>
      <c r="R97" s="147">
        <v>4166.666666666667</v>
      </c>
      <c r="S97" s="175">
        <f t="shared" ref="S97:S123" si="25">SUM(P97:R97)</f>
        <v>12500</v>
      </c>
      <c r="T97" s="147">
        <v>4166.666666666667</v>
      </c>
      <c r="U97" s="147">
        <v>4166.666666666667</v>
      </c>
      <c r="V97" s="147">
        <v>4166.666666666667</v>
      </c>
      <c r="W97" s="175">
        <f>SUM(T97:V97)</f>
        <v>12500</v>
      </c>
      <c r="X97" s="148">
        <f>W97+S97+O97+K97</f>
        <v>50000</v>
      </c>
    </row>
    <row r="98" spans="2:24" ht="12.75" customHeight="1" x14ac:dyDescent="0.3">
      <c r="B98" s="111"/>
      <c r="C98" s="112" t="s">
        <v>329</v>
      </c>
      <c r="D98" s="111" t="s">
        <v>27</v>
      </c>
      <c r="E98" s="113"/>
      <c r="F98" s="133">
        <v>35000</v>
      </c>
      <c r="G98" s="134"/>
      <c r="H98" s="133">
        <v>2916.6666666666665</v>
      </c>
      <c r="I98" s="133">
        <v>2916.6666666666665</v>
      </c>
      <c r="J98" s="133">
        <v>2916.6666666666665</v>
      </c>
      <c r="K98" s="170">
        <f t="shared" si="22"/>
        <v>8750</v>
      </c>
      <c r="L98" s="133">
        <v>2916.6666666666665</v>
      </c>
      <c r="M98" s="133">
        <v>2916.6666666666665</v>
      </c>
      <c r="N98" s="133">
        <v>2916.6666666666665</v>
      </c>
      <c r="O98" s="170">
        <f t="shared" si="24"/>
        <v>8750</v>
      </c>
      <c r="P98" s="133">
        <v>2916.6666666666665</v>
      </c>
      <c r="Q98" s="133">
        <v>2916.6666666666665</v>
      </c>
      <c r="R98" s="133">
        <v>2916.6666666666665</v>
      </c>
      <c r="S98" s="170">
        <f t="shared" si="23"/>
        <v>8750</v>
      </c>
      <c r="T98" s="133">
        <v>2916.6666666666665</v>
      </c>
      <c r="U98" s="133">
        <v>2916.6666666666665</v>
      </c>
      <c r="V98" s="133">
        <v>2916.6666666666665</v>
      </c>
      <c r="W98" s="170">
        <f>SUM(T98:V98)</f>
        <v>8750</v>
      </c>
      <c r="X98" s="138">
        <f>W98+S98+O98+K98</f>
        <v>35000</v>
      </c>
    </row>
    <row r="99" spans="2:24" ht="12.75" customHeight="1" x14ac:dyDescent="0.3">
      <c r="B99" s="111"/>
      <c r="C99" s="112" t="s">
        <v>330</v>
      </c>
      <c r="D99" s="111" t="s">
        <v>28</v>
      </c>
      <c r="E99" s="113"/>
      <c r="F99" s="133">
        <v>50000</v>
      </c>
      <c r="G99" s="134"/>
      <c r="H99" s="133">
        <v>4166.666666666667</v>
      </c>
      <c r="I99" s="133">
        <v>4166.666666666667</v>
      </c>
      <c r="J99" s="133">
        <v>4166.666666666667</v>
      </c>
      <c r="K99" s="170">
        <f t="shared" si="22"/>
        <v>12500</v>
      </c>
      <c r="L99" s="133">
        <v>4166.666666666667</v>
      </c>
      <c r="M99" s="133">
        <v>4166.666666666667</v>
      </c>
      <c r="N99" s="133">
        <v>4166.666666666667</v>
      </c>
      <c r="O99" s="170">
        <f t="shared" si="24"/>
        <v>12500</v>
      </c>
      <c r="P99" s="133">
        <v>4166.666666666667</v>
      </c>
      <c r="Q99" s="133">
        <v>4166.666666666667</v>
      </c>
      <c r="R99" s="133">
        <v>4166.666666666667</v>
      </c>
      <c r="S99" s="170">
        <f t="shared" si="23"/>
        <v>12500</v>
      </c>
      <c r="T99" s="133">
        <v>4166.666666666667</v>
      </c>
      <c r="U99" s="133">
        <v>4166.666666666667</v>
      </c>
      <c r="V99" s="133">
        <v>4166.666666666667</v>
      </c>
      <c r="W99" s="170">
        <f>SUM(T99:V99)</f>
        <v>12500</v>
      </c>
      <c r="X99" s="138">
        <f>W99+S99+O99+K99</f>
        <v>50000</v>
      </c>
    </row>
    <row r="100" spans="2:24" ht="12.75" customHeight="1" x14ac:dyDescent="0.3">
      <c r="B100" s="111"/>
      <c r="C100" s="112" t="s">
        <v>331</v>
      </c>
      <c r="D100" s="111" t="s">
        <v>332</v>
      </c>
      <c r="E100" s="113"/>
      <c r="F100" s="133"/>
      <c r="G100" s="134"/>
      <c r="H100" s="133">
        <v>0</v>
      </c>
      <c r="I100" s="133">
        <v>0</v>
      </c>
      <c r="J100" s="133">
        <v>0</v>
      </c>
      <c r="K100" s="170">
        <f t="shared" si="22"/>
        <v>0</v>
      </c>
      <c r="L100" s="133">
        <v>0</v>
      </c>
      <c r="M100" s="133">
        <v>0</v>
      </c>
      <c r="N100" s="133">
        <v>0</v>
      </c>
      <c r="O100" s="170">
        <f t="shared" si="24"/>
        <v>0</v>
      </c>
      <c r="P100" s="133">
        <v>0</v>
      </c>
      <c r="Q100" s="133">
        <v>0</v>
      </c>
      <c r="R100" s="133">
        <v>0</v>
      </c>
      <c r="S100" s="170">
        <f t="shared" si="23"/>
        <v>0</v>
      </c>
      <c r="T100" s="133">
        <v>0</v>
      </c>
      <c r="U100" s="133">
        <v>0</v>
      </c>
      <c r="V100" s="133">
        <v>0</v>
      </c>
      <c r="W100" s="170">
        <f t="shared" ref="W100:W106" si="26">SUM(T100:V100)</f>
        <v>0</v>
      </c>
      <c r="X100" s="138">
        <f>W100+S100+O100+K100</f>
        <v>0</v>
      </c>
    </row>
    <row r="101" spans="2:24" ht="12.75" customHeight="1" x14ac:dyDescent="0.3">
      <c r="B101" s="111"/>
      <c r="C101" s="112" t="s">
        <v>333</v>
      </c>
      <c r="D101" s="111" t="s">
        <v>334</v>
      </c>
      <c r="E101" s="113"/>
      <c r="F101" s="133">
        <v>5000</v>
      </c>
      <c r="G101" s="134"/>
      <c r="H101" s="133">
        <v>416.66666666666669</v>
      </c>
      <c r="I101" s="133">
        <v>416.66666666666669</v>
      </c>
      <c r="J101" s="133">
        <v>416.66666666666669</v>
      </c>
      <c r="K101" s="170">
        <f t="shared" si="22"/>
        <v>1250</v>
      </c>
      <c r="L101" s="133">
        <v>416.66666666666669</v>
      </c>
      <c r="M101" s="133">
        <v>416.66666666666669</v>
      </c>
      <c r="N101" s="133">
        <v>416.66666666666669</v>
      </c>
      <c r="O101" s="170">
        <f t="shared" si="24"/>
        <v>1250</v>
      </c>
      <c r="P101" s="133">
        <v>416.66666666666669</v>
      </c>
      <c r="Q101" s="133">
        <v>416.66666666666669</v>
      </c>
      <c r="R101" s="133">
        <v>416.66666666666669</v>
      </c>
      <c r="S101" s="170">
        <f t="shared" si="23"/>
        <v>1250</v>
      </c>
      <c r="T101" s="133">
        <v>416.66666666666669</v>
      </c>
      <c r="U101" s="133">
        <v>416.66666666666669</v>
      </c>
      <c r="V101" s="133">
        <v>416.66666666666669</v>
      </c>
      <c r="W101" s="170">
        <f t="shared" si="26"/>
        <v>1250</v>
      </c>
      <c r="X101" s="138">
        <f>W101+S101+O101+K101</f>
        <v>5000</v>
      </c>
    </row>
    <row r="102" spans="2:24" ht="12.75" customHeight="1" x14ac:dyDescent="0.3">
      <c r="B102" s="111"/>
      <c r="C102" s="112" t="s">
        <v>335</v>
      </c>
      <c r="D102" s="111" t="s">
        <v>336</v>
      </c>
      <c r="E102" s="113"/>
      <c r="F102" s="133">
        <v>40000</v>
      </c>
      <c r="G102" s="134"/>
      <c r="H102" s="133">
        <v>3333.3333333333335</v>
      </c>
      <c r="I102" s="133">
        <v>3333.3333333333335</v>
      </c>
      <c r="J102" s="133">
        <v>3333.3333333333335</v>
      </c>
      <c r="K102" s="170">
        <f t="shared" si="22"/>
        <v>10000</v>
      </c>
      <c r="L102" s="133">
        <v>3333.3333333333335</v>
      </c>
      <c r="M102" s="133">
        <v>3333.3333333333335</v>
      </c>
      <c r="N102" s="133">
        <v>3333.3333333333335</v>
      </c>
      <c r="O102" s="170">
        <f t="shared" si="24"/>
        <v>10000</v>
      </c>
      <c r="P102" s="133">
        <v>3333.3333333333335</v>
      </c>
      <c r="Q102" s="133">
        <v>3333.3333333333335</v>
      </c>
      <c r="R102" s="133">
        <v>3333.3333333333335</v>
      </c>
      <c r="S102" s="170">
        <f t="shared" si="23"/>
        <v>10000</v>
      </c>
      <c r="T102" s="133">
        <v>3333.3333333333335</v>
      </c>
      <c r="U102" s="133">
        <v>3333.3333333333335</v>
      </c>
      <c r="V102" s="133">
        <v>3333.3333333333335</v>
      </c>
      <c r="W102" s="170">
        <f t="shared" si="26"/>
        <v>10000</v>
      </c>
      <c r="X102" s="138">
        <f>W102+S102+O102+K102</f>
        <v>40000</v>
      </c>
    </row>
    <row r="103" spans="2:24" ht="12.75" customHeight="1" x14ac:dyDescent="0.3">
      <c r="B103" s="111"/>
      <c r="C103" s="112" t="s">
        <v>337</v>
      </c>
      <c r="D103" s="111" t="s">
        <v>338</v>
      </c>
      <c r="E103" s="113"/>
      <c r="F103" s="133">
        <v>30000</v>
      </c>
      <c r="G103" s="134"/>
      <c r="H103" s="133">
        <v>2500</v>
      </c>
      <c r="I103" s="133">
        <v>2500</v>
      </c>
      <c r="J103" s="133">
        <v>2500</v>
      </c>
      <c r="K103" s="170">
        <f t="shared" si="22"/>
        <v>7500</v>
      </c>
      <c r="L103" s="133">
        <v>2500</v>
      </c>
      <c r="M103" s="133">
        <v>2500</v>
      </c>
      <c r="N103" s="133">
        <v>2500</v>
      </c>
      <c r="O103" s="170">
        <f t="shared" si="24"/>
        <v>7500</v>
      </c>
      <c r="P103" s="133">
        <v>2500</v>
      </c>
      <c r="Q103" s="133">
        <v>2500</v>
      </c>
      <c r="R103" s="133">
        <v>2500</v>
      </c>
      <c r="S103" s="170">
        <f t="shared" si="23"/>
        <v>7500</v>
      </c>
      <c r="T103" s="133">
        <v>2500</v>
      </c>
      <c r="U103" s="133">
        <v>2500</v>
      </c>
      <c r="V103" s="133">
        <v>2500</v>
      </c>
      <c r="W103" s="170">
        <f t="shared" si="26"/>
        <v>7500</v>
      </c>
      <c r="X103" s="138">
        <f>W103+S103+O103+K103</f>
        <v>30000</v>
      </c>
    </row>
    <row r="104" spans="2:24" ht="12.75" customHeight="1" x14ac:dyDescent="0.3">
      <c r="B104" s="111"/>
      <c r="C104" s="112" t="s">
        <v>339</v>
      </c>
      <c r="D104" s="111" t="s">
        <v>340</v>
      </c>
      <c r="E104" s="113"/>
      <c r="F104" s="136">
        <v>35000</v>
      </c>
      <c r="G104" s="134"/>
      <c r="H104" s="133">
        <v>0</v>
      </c>
      <c r="I104" s="133">
        <v>0</v>
      </c>
      <c r="J104" s="133">
        <v>0</v>
      </c>
      <c r="K104" s="170">
        <f t="shared" si="22"/>
        <v>0</v>
      </c>
      <c r="L104" s="133">
        <v>0</v>
      </c>
      <c r="M104" s="133">
        <v>0</v>
      </c>
      <c r="N104" s="133">
        <v>0</v>
      </c>
      <c r="O104" s="170">
        <f t="shared" si="24"/>
        <v>0</v>
      </c>
      <c r="P104" s="133">
        <v>0</v>
      </c>
      <c r="Q104" s="133">
        <v>0</v>
      </c>
      <c r="R104" s="133">
        <v>0</v>
      </c>
      <c r="S104" s="170">
        <f t="shared" si="23"/>
        <v>0</v>
      </c>
      <c r="T104" s="133">
        <v>0</v>
      </c>
      <c r="U104" s="133">
        <v>0</v>
      </c>
      <c r="V104" s="133">
        <v>0</v>
      </c>
      <c r="W104" s="170">
        <f t="shared" si="26"/>
        <v>0</v>
      </c>
      <c r="X104" s="138">
        <f>W104+S104+O104+K104</f>
        <v>0</v>
      </c>
    </row>
    <row r="105" spans="2:24" ht="12.75" customHeight="1" x14ac:dyDescent="0.3">
      <c r="B105" s="111"/>
      <c r="C105" s="112" t="s">
        <v>341</v>
      </c>
      <c r="D105" s="111" t="s">
        <v>342</v>
      </c>
      <c r="E105" s="113"/>
      <c r="F105" s="133">
        <v>50000</v>
      </c>
      <c r="G105" s="134"/>
      <c r="H105" s="133">
        <v>4166.666666666667</v>
      </c>
      <c r="I105" s="133">
        <v>4166.666666666667</v>
      </c>
      <c r="J105" s="133">
        <v>4166.666666666667</v>
      </c>
      <c r="K105" s="170">
        <f t="shared" si="22"/>
        <v>12500</v>
      </c>
      <c r="L105" s="133">
        <v>4166.666666666667</v>
      </c>
      <c r="M105" s="133">
        <v>4166.666666666667</v>
      </c>
      <c r="N105" s="133">
        <v>4166.666666666667</v>
      </c>
      <c r="O105" s="170">
        <f t="shared" si="24"/>
        <v>12500</v>
      </c>
      <c r="P105" s="133">
        <v>4166.666666666667</v>
      </c>
      <c r="Q105" s="133">
        <v>4166.666666666667</v>
      </c>
      <c r="R105" s="133">
        <v>4166.666666666667</v>
      </c>
      <c r="S105" s="170">
        <f t="shared" si="23"/>
        <v>12500</v>
      </c>
      <c r="T105" s="133">
        <v>4166.666666666667</v>
      </c>
      <c r="U105" s="133">
        <v>4166.666666666667</v>
      </c>
      <c r="V105" s="133">
        <v>4166.666666666667</v>
      </c>
      <c r="W105" s="170">
        <f t="shared" si="26"/>
        <v>12500</v>
      </c>
      <c r="X105" s="138">
        <f>W105+S105+O105+K105</f>
        <v>50000</v>
      </c>
    </row>
    <row r="106" spans="2:24" ht="12.75" customHeight="1" x14ac:dyDescent="0.3">
      <c r="B106" s="111"/>
      <c r="C106" s="112" t="s">
        <v>343</v>
      </c>
      <c r="D106" s="111" t="s">
        <v>344</v>
      </c>
      <c r="E106" s="113"/>
      <c r="F106" s="133"/>
      <c r="G106" s="134"/>
      <c r="H106" s="133">
        <v>0</v>
      </c>
      <c r="I106" s="133">
        <v>0</v>
      </c>
      <c r="J106" s="133">
        <v>0</v>
      </c>
      <c r="K106" s="170"/>
      <c r="L106" s="133">
        <v>0</v>
      </c>
      <c r="M106" s="133">
        <v>0</v>
      </c>
      <c r="N106" s="133">
        <v>0</v>
      </c>
      <c r="O106" s="170"/>
      <c r="P106" s="133">
        <v>0</v>
      </c>
      <c r="Q106" s="133">
        <v>0</v>
      </c>
      <c r="R106" s="133">
        <v>0</v>
      </c>
      <c r="S106" s="170">
        <f>SUM(P106:R106)</f>
        <v>0</v>
      </c>
      <c r="T106" s="133">
        <v>0</v>
      </c>
      <c r="U106" s="133">
        <v>0</v>
      </c>
      <c r="V106" s="133">
        <v>0</v>
      </c>
      <c r="W106" s="170">
        <f t="shared" si="26"/>
        <v>0</v>
      </c>
      <c r="X106" s="138"/>
    </row>
    <row r="107" spans="2:24" ht="12.75" customHeight="1" x14ac:dyDescent="0.3">
      <c r="B107" s="111"/>
      <c r="C107" s="112" t="s">
        <v>345</v>
      </c>
      <c r="D107" s="111" t="s">
        <v>346</v>
      </c>
      <c r="E107" s="113"/>
      <c r="F107" s="142"/>
      <c r="G107" s="134"/>
      <c r="H107" s="142">
        <v>0</v>
      </c>
      <c r="I107" s="142">
        <v>0</v>
      </c>
      <c r="J107" s="142">
        <v>0</v>
      </c>
      <c r="K107" s="187">
        <f t="shared" si="22"/>
        <v>0</v>
      </c>
      <c r="L107" s="142">
        <v>0</v>
      </c>
      <c r="M107" s="142">
        <v>0</v>
      </c>
      <c r="N107" s="142">
        <v>0</v>
      </c>
      <c r="O107" s="187">
        <f t="shared" si="24"/>
        <v>0</v>
      </c>
      <c r="P107" s="142">
        <v>0</v>
      </c>
      <c r="Q107" s="142">
        <v>0</v>
      </c>
      <c r="R107" s="142">
        <v>0</v>
      </c>
      <c r="S107" s="187">
        <f t="shared" si="23"/>
        <v>0</v>
      </c>
      <c r="T107" s="142">
        <v>0</v>
      </c>
      <c r="U107" s="142">
        <v>0</v>
      </c>
      <c r="V107" s="142">
        <v>0</v>
      </c>
      <c r="W107" s="187"/>
      <c r="X107" s="146"/>
    </row>
    <row r="108" spans="2:24" ht="12.75" customHeight="1" x14ac:dyDescent="0.3">
      <c r="B108" s="111"/>
      <c r="C108" s="121" t="s">
        <v>347</v>
      </c>
      <c r="D108" s="128" t="s">
        <v>348</v>
      </c>
      <c r="E108" s="113"/>
      <c r="F108" s="159">
        <v>295000</v>
      </c>
      <c r="G108" s="161"/>
      <c r="H108" s="151">
        <f>SUM(H96:H107)</f>
        <v>21666.666666666668</v>
      </c>
      <c r="I108" s="151">
        <f>SUM(I96:I107)</f>
        <v>21666.666666666668</v>
      </c>
      <c r="J108" s="151">
        <f>SUM(J96:J107)</f>
        <v>21666.666666666668</v>
      </c>
      <c r="K108" s="151">
        <f t="shared" si="22"/>
        <v>65000</v>
      </c>
      <c r="L108" s="151">
        <f>SUM(L96:L107)</f>
        <v>21666.666666666668</v>
      </c>
      <c r="M108" s="151">
        <f>SUM(M96:M107)</f>
        <v>21666.666666666668</v>
      </c>
      <c r="N108" s="151">
        <f>SUM(N96:N107)</f>
        <v>21666.666666666668</v>
      </c>
      <c r="O108" s="151">
        <f>SUM(L108:N108)</f>
        <v>65000</v>
      </c>
      <c r="P108" s="151">
        <f>SUM(P96:P107)</f>
        <v>21666.666666666668</v>
      </c>
      <c r="Q108" s="151">
        <f>SUM(Q96:Q107)</f>
        <v>21666.666666666668</v>
      </c>
      <c r="R108" s="151">
        <f>SUM(R96:R107)</f>
        <v>21666.666666666668</v>
      </c>
      <c r="S108" s="165">
        <f>SUM(S96:S107)</f>
        <v>65000</v>
      </c>
      <c r="T108" s="161">
        <f t="shared" ref="T108:X108" si="27">SUM(T96:T107)</f>
        <v>21666.666666666668</v>
      </c>
      <c r="U108" s="161">
        <f t="shared" si="27"/>
        <v>21666.666666666668</v>
      </c>
      <c r="V108" s="161">
        <f t="shared" si="27"/>
        <v>21666.666666666668</v>
      </c>
      <c r="W108" s="161">
        <f t="shared" si="27"/>
        <v>65000</v>
      </c>
      <c r="X108" s="152">
        <f t="shared" si="27"/>
        <v>260000</v>
      </c>
    </row>
    <row r="109" spans="2:24" ht="12.75" customHeight="1" x14ac:dyDescent="0.3">
      <c r="B109" s="111"/>
      <c r="C109" s="112"/>
      <c r="D109" s="111"/>
      <c r="E109" s="113"/>
      <c r="F109" s="160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54"/>
    </row>
    <row r="110" spans="2:24" ht="12.75" customHeight="1" x14ac:dyDescent="0.3">
      <c r="B110" s="131" t="s">
        <v>349</v>
      </c>
      <c r="C110" s="112"/>
      <c r="D110" s="111"/>
      <c r="E110" s="113"/>
      <c r="F110" s="160"/>
      <c r="G110" s="161"/>
      <c r="H110" s="161">
        <v>0</v>
      </c>
      <c r="I110" s="161">
        <v>0</v>
      </c>
      <c r="J110" s="161">
        <v>0</v>
      </c>
      <c r="K110" s="161">
        <f t="shared" ref="K110:K122" si="28">SUM(H110:J110)</f>
        <v>0</v>
      </c>
      <c r="L110" s="161">
        <v>0</v>
      </c>
      <c r="M110" s="161">
        <v>0</v>
      </c>
      <c r="N110" s="161">
        <v>0</v>
      </c>
      <c r="O110" s="161">
        <f>SUM(L110:N110)</f>
        <v>0</v>
      </c>
      <c r="P110" s="161">
        <v>0</v>
      </c>
      <c r="Q110" s="161">
        <v>0</v>
      </c>
      <c r="R110" s="161"/>
      <c r="S110" s="161">
        <f>SUM(P110:R110)</f>
        <v>0</v>
      </c>
      <c r="T110" s="161"/>
      <c r="U110" s="161"/>
      <c r="V110" s="161"/>
      <c r="W110" s="161">
        <f t="shared" ref="W110:W121" si="29">SUM(T110:V110)</f>
        <v>0</v>
      </c>
      <c r="X110" s="162"/>
    </row>
    <row r="111" spans="2:24" ht="12.75" customHeight="1" x14ac:dyDescent="0.3">
      <c r="B111" s="111"/>
      <c r="C111" s="112" t="s">
        <v>350</v>
      </c>
      <c r="D111" s="111" t="s">
        <v>30</v>
      </c>
      <c r="E111" s="113"/>
      <c r="F111" s="147">
        <v>30000</v>
      </c>
      <c r="G111" s="134"/>
      <c r="H111" s="147">
        <v>2666.6666666666665</v>
      </c>
      <c r="I111" s="147">
        <v>2666.6666666666665</v>
      </c>
      <c r="J111" s="147">
        <v>2666.6666666666665</v>
      </c>
      <c r="K111" s="175">
        <f t="shared" si="28"/>
        <v>8000</v>
      </c>
      <c r="L111" s="176">
        <v>2666.6666666666665</v>
      </c>
      <c r="M111" s="176">
        <v>2666.6666666666665</v>
      </c>
      <c r="N111" s="176">
        <v>2666.6666666666665</v>
      </c>
      <c r="O111" s="175">
        <f t="shared" si="24"/>
        <v>8000</v>
      </c>
      <c r="P111" s="176">
        <v>2666.6666666666665</v>
      </c>
      <c r="Q111" s="176">
        <v>2666.6666666666665</v>
      </c>
      <c r="R111" s="176">
        <v>2666.6666666666665</v>
      </c>
      <c r="S111" s="175">
        <f t="shared" si="25"/>
        <v>8000</v>
      </c>
      <c r="T111" s="176">
        <v>2666.6666666666665</v>
      </c>
      <c r="U111" s="176">
        <v>2666.6666666666665</v>
      </c>
      <c r="V111" s="176">
        <v>2666.6666666666665</v>
      </c>
      <c r="W111" s="175">
        <f t="shared" si="29"/>
        <v>8000</v>
      </c>
      <c r="X111" s="148">
        <f>W111+S111+O111+K111</f>
        <v>32000</v>
      </c>
    </row>
    <row r="112" spans="2:24" ht="12.75" customHeight="1" x14ac:dyDescent="0.3">
      <c r="B112" s="111"/>
      <c r="C112" s="112" t="s">
        <v>351</v>
      </c>
      <c r="D112" s="111" t="s">
        <v>31</v>
      </c>
      <c r="E112" s="113"/>
      <c r="F112" s="133"/>
      <c r="G112" s="134"/>
      <c r="H112" s="133">
        <v>0</v>
      </c>
      <c r="I112" s="133">
        <v>0</v>
      </c>
      <c r="J112" s="133">
        <v>0</v>
      </c>
      <c r="K112" s="170">
        <f t="shared" si="28"/>
        <v>0</v>
      </c>
      <c r="L112" s="143">
        <v>0</v>
      </c>
      <c r="M112" s="143">
        <v>0</v>
      </c>
      <c r="N112" s="143">
        <v>0</v>
      </c>
      <c r="O112" s="170">
        <f t="shared" si="24"/>
        <v>0</v>
      </c>
      <c r="P112" s="143">
        <v>0</v>
      </c>
      <c r="Q112" s="143">
        <v>0</v>
      </c>
      <c r="R112" s="143">
        <v>0</v>
      </c>
      <c r="S112" s="170">
        <f t="shared" si="25"/>
        <v>0</v>
      </c>
      <c r="T112" s="143">
        <v>0</v>
      </c>
      <c r="U112" s="143">
        <v>0</v>
      </c>
      <c r="V112" s="143">
        <v>0</v>
      </c>
      <c r="W112" s="170">
        <f t="shared" si="29"/>
        <v>0</v>
      </c>
      <c r="X112" s="138">
        <f>W112+S112+O112+K112</f>
        <v>0</v>
      </c>
    </row>
    <row r="113" spans="2:24" ht="12.75" customHeight="1" x14ac:dyDescent="0.3">
      <c r="B113" s="111"/>
      <c r="C113" s="112" t="s">
        <v>352</v>
      </c>
      <c r="D113" s="111" t="s">
        <v>353</v>
      </c>
      <c r="E113" s="113"/>
      <c r="F113" s="133">
        <v>42000</v>
      </c>
      <c r="G113" s="134"/>
      <c r="H113" s="133">
        <v>3750</v>
      </c>
      <c r="I113" s="133">
        <v>3750</v>
      </c>
      <c r="J113" s="133">
        <v>3750</v>
      </c>
      <c r="K113" s="170">
        <f t="shared" si="28"/>
        <v>11250</v>
      </c>
      <c r="L113" s="143">
        <v>3750</v>
      </c>
      <c r="M113" s="143">
        <v>3750</v>
      </c>
      <c r="N113" s="143">
        <v>3750</v>
      </c>
      <c r="O113" s="170">
        <f t="shared" si="24"/>
        <v>11250</v>
      </c>
      <c r="P113" s="143">
        <v>3750</v>
      </c>
      <c r="Q113" s="143">
        <v>3750</v>
      </c>
      <c r="R113" s="143">
        <v>3750</v>
      </c>
      <c r="S113" s="170">
        <f t="shared" si="25"/>
        <v>11250</v>
      </c>
      <c r="T113" s="143">
        <v>3750</v>
      </c>
      <c r="U113" s="143">
        <v>3750</v>
      </c>
      <c r="V113" s="143">
        <v>3750</v>
      </c>
      <c r="W113" s="170">
        <f t="shared" si="29"/>
        <v>11250</v>
      </c>
      <c r="X113" s="138">
        <f>W113+S113+O113+K113</f>
        <v>45000</v>
      </c>
    </row>
    <row r="114" spans="2:24" ht="12.75" customHeight="1" x14ac:dyDescent="0.3">
      <c r="B114" s="111"/>
      <c r="C114" s="112" t="s">
        <v>354</v>
      </c>
      <c r="D114" s="111" t="s">
        <v>160</v>
      </c>
      <c r="E114" s="113"/>
      <c r="F114" s="133">
        <v>75500</v>
      </c>
      <c r="G114" s="134"/>
      <c r="H114" s="133">
        <v>6666.666666666667</v>
      </c>
      <c r="I114" s="133">
        <v>6666.666666666667</v>
      </c>
      <c r="J114" s="133">
        <v>6666.666666666667</v>
      </c>
      <c r="K114" s="170">
        <f t="shared" si="28"/>
        <v>20000</v>
      </c>
      <c r="L114" s="143">
        <v>6666.666666666667</v>
      </c>
      <c r="M114" s="143">
        <v>6666.666666666667</v>
      </c>
      <c r="N114" s="143">
        <v>6666.666666666667</v>
      </c>
      <c r="O114" s="170">
        <f t="shared" si="24"/>
        <v>20000</v>
      </c>
      <c r="P114" s="143">
        <v>6666.666666666667</v>
      </c>
      <c r="Q114" s="143">
        <v>6666.666666666667</v>
      </c>
      <c r="R114" s="143">
        <v>6666.666666666667</v>
      </c>
      <c r="S114" s="170">
        <f t="shared" si="25"/>
        <v>20000</v>
      </c>
      <c r="T114" s="143">
        <v>6666.666666666667</v>
      </c>
      <c r="U114" s="143">
        <v>6666.666666666667</v>
      </c>
      <c r="V114" s="143">
        <v>6666.666666666667</v>
      </c>
      <c r="W114" s="170">
        <f t="shared" si="29"/>
        <v>20000</v>
      </c>
      <c r="X114" s="138">
        <f>W114+S114+O114+K114</f>
        <v>80000</v>
      </c>
    </row>
    <row r="115" spans="2:24" ht="12.75" customHeight="1" x14ac:dyDescent="0.3">
      <c r="B115" s="111"/>
      <c r="C115" s="112" t="s">
        <v>355</v>
      </c>
      <c r="D115" s="111" t="s">
        <v>356</v>
      </c>
      <c r="E115" s="113"/>
      <c r="F115" s="133">
        <v>22000</v>
      </c>
      <c r="G115" s="134"/>
      <c r="H115" s="133">
        <v>2083.3333333333335</v>
      </c>
      <c r="I115" s="133">
        <v>2083.3333333333335</v>
      </c>
      <c r="J115" s="133">
        <v>2083.3333333333335</v>
      </c>
      <c r="K115" s="170">
        <f t="shared" si="28"/>
        <v>6250</v>
      </c>
      <c r="L115" s="143">
        <v>2083.3333333333335</v>
      </c>
      <c r="M115" s="143">
        <v>2083.3333333333335</v>
      </c>
      <c r="N115" s="143">
        <v>2083.3333333333335</v>
      </c>
      <c r="O115" s="170">
        <f t="shared" si="24"/>
        <v>6250</v>
      </c>
      <c r="P115" s="143">
        <v>2083.3333333333335</v>
      </c>
      <c r="Q115" s="143">
        <v>2083.3333333333335</v>
      </c>
      <c r="R115" s="143">
        <v>2083.3333333333335</v>
      </c>
      <c r="S115" s="170">
        <f t="shared" si="25"/>
        <v>6250</v>
      </c>
      <c r="T115" s="143">
        <v>2083.3333333333335</v>
      </c>
      <c r="U115" s="143">
        <v>2083.3333333333335</v>
      </c>
      <c r="V115" s="143">
        <v>2083.3333333333335</v>
      </c>
      <c r="W115" s="170">
        <f t="shared" si="29"/>
        <v>6250</v>
      </c>
      <c r="X115" s="138">
        <f>W115+S115+O115+K115</f>
        <v>25000</v>
      </c>
    </row>
    <row r="116" spans="2:24" ht="12.75" customHeight="1" x14ac:dyDescent="0.3">
      <c r="B116" s="111"/>
      <c r="C116" s="112" t="s">
        <v>357</v>
      </c>
      <c r="D116" s="111" t="s">
        <v>34</v>
      </c>
      <c r="E116" s="113"/>
      <c r="F116" s="133"/>
      <c r="G116" s="134"/>
      <c r="H116" s="133">
        <v>0</v>
      </c>
      <c r="I116" s="133">
        <v>0</v>
      </c>
      <c r="J116" s="133">
        <v>0</v>
      </c>
      <c r="K116" s="170">
        <f t="shared" si="28"/>
        <v>0</v>
      </c>
      <c r="L116" s="143">
        <v>0</v>
      </c>
      <c r="M116" s="143">
        <v>0</v>
      </c>
      <c r="N116" s="143">
        <v>0</v>
      </c>
      <c r="O116" s="170">
        <f t="shared" si="24"/>
        <v>0</v>
      </c>
      <c r="P116" s="143">
        <v>0</v>
      </c>
      <c r="Q116" s="143">
        <v>0</v>
      </c>
      <c r="R116" s="143">
        <v>0</v>
      </c>
      <c r="S116" s="170">
        <f t="shared" si="25"/>
        <v>0</v>
      </c>
      <c r="T116" s="143">
        <v>0</v>
      </c>
      <c r="U116" s="143">
        <v>0</v>
      </c>
      <c r="V116" s="143">
        <v>0</v>
      </c>
      <c r="W116" s="170">
        <f t="shared" si="29"/>
        <v>0</v>
      </c>
      <c r="X116" s="138">
        <f>W116+S116+O116+K116</f>
        <v>0</v>
      </c>
    </row>
    <row r="117" spans="2:24" ht="12.75" customHeight="1" x14ac:dyDescent="0.3">
      <c r="B117" s="111"/>
      <c r="C117" s="112" t="s">
        <v>358</v>
      </c>
      <c r="D117" s="111" t="s">
        <v>359</v>
      </c>
      <c r="E117" s="113"/>
      <c r="F117" s="133"/>
      <c r="G117" s="134"/>
      <c r="H117" s="133">
        <v>0</v>
      </c>
      <c r="I117" s="133">
        <v>0</v>
      </c>
      <c r="J117" s="133">
        <v>0</v>
      </c>
      <c r="K117" s="170">
        <f t="shared" si="28"/>
        <v>0</v>
      </c>
      <c r="L117" s="143">
        <v>0</v>
      </c>
      <c r="M117" s="143">
        <v>0</v>
      </c>
      <c r="N117" s="143">
        <v>0</v>
      </c>
      <c r="O117" s="170">
        <f t="shared" si="24"/>
        <v>0</v>
      </c>
      <c r="P117" s="143">
        <v>0</v>
      </c>
      <c r="Q117" s="143">
        <v>0</v>
      </c>
      <c r="R117" s="143">
        <v>0</v>
      </c>
      <c r="S117" s="170">
        <f t="shared" si="25"/>
        <v>0</v>
      </c>
      <c r="T117" s="143">
        <v>0</v>
      </c>
      <c r="U117" s="143">
        <v>0</v>
      </c>
      <c r="V117" s="143">
        <v>0</v>
      </c>
      <c r="W117" s="170">
        <f t="shared" si="29"/>
        <v>0</v>
      </c>
      <c r="X117" s="138">
        <f>W117+S117+O117+K117</f>
        <v>0</v>
      </c>
    </row>
    <row r="118" spans="2:24" ht="12.75" customHeight="1" x14ac:dyDescent="0.3">
      <c r="B118" s="111"/>
      <c r="C118" s="112" t="s">
        <v>360</v>
      </c>
      <c r="D118" s="111" t="s">
        <v>361</v>
      </c>
      <c r="E118" s="113"/>
      <c r="F118" s="133">
        <v>5500</v>
      </c>
      <c r="G118" s="134"/>
      <c r="H118" s="133">
        <v>458.33333333333331</v>
      </c>
      <c r="I118" s="133">
        <v>458.33333333333331</v>
      </c>
      <c r="J118" s="133">
        <v>458.33333333333331</v>
      </c>
      <c r="K118" s="170">
        <f t="shared" si="28"/>
        <v>1375</v>
      </c>
      <c r="L118" s="143">
        <v>458.33333333333331</v>
      </c>
      <c r="M118" s="143">
        <v>458.33333333333331</v>
      </c>
      <c r="N118" s="143">
        <v>458.33333333333331</v>
      </c>
      <c r="O118" s="170">
        <f t="shared" si="24"/>
        <v>1375</v>
      </c>
      <c r="P118" s="143">
        <v>458.33333333333331</v>
      </c>
      <c r="Q118" s="143">
        <v>458.33333333333331</v>
      </c>
      <c r="R118" s="143">
        <v>458.33333333333331</v>
      </c>
      <c r="S118" s="170">
        <f t="shared" si="25"/>
        <v>1375</v>
      </c>
      <c r="T118" s="143">
        <v>458.33333333333331</v>
      </c>
      <c r="U118" s="143">
        <v>458.33333333333331</v>
      </c>
      <c r="V118" s="143">
        <v>458.33333333333331</v>
      </c>
      <c r="W118" s="170">
        <f t="shared" si="29"/>
        <v>1375</v>
      </c>
      <c r="X118" s="138">
        <f>W118+S118+O118+K118</f>
        <v>5500</v>
      </c>
    </row>
    <row r="119" spans="2:24" ht="12.75" customHeight="1" x14ac:dyDescent="0.3">
      <c r="B119" s="111"/>
      <c r="C119" s="112" t="s">
        <v>362</v>
      </c>
      <c r="D119" s="111" t="s">
        <v>363</v>
      </c>
      <c r="E119" s="113"/>
      <c r="F119" s="133">
        <v>203492</v>
      </c>
      <c r="G119" s="134"/>
      <c r="H119" s="133">
        <v>17374.333333333332</v>
      </c>
      <c r="I119" s="133">
        <v>17374.333333333332</v>
      </c>
      <c r="J119" s="133">
        <v>17374.333333333332</v>
      </c>
      <c r="K119" s="170">
        <f t="shared" si="28"/>
        <v>52123</v>
      </c>
      <c r="L119" s="143">
        <v>17374.333333333332</v>
      </c>
      <c r="M119" s="143">
        <v>17374.333333333332</v>
      </c>
      <c r="N119" s="143">
        <v>17374.333333333332</v>
      </c>
      <c r="O119" s="170">
        <f t="shared" si="24"/>
        <v>52123</v>
      </c>
      <c r="P119" s="143">
        <v>17374.333333333332</v>
      </c>
      <c r="Q119" s="143">
        <v>17374.333333333332</v>
      </c>
      <c r="R119" s="143">
        <v>17374.333333333332</v>
      </c>
      <c r="S119" s="170">
        <f t="shared" si="25"/>
        <v>52123</v>
      </c>
      <c r="T119" s="143">
        <v>17374.333333333332</v>
      </c>
      <c r="U119" s="143">
        <v>17374.333333333332</v>
      </c>
      <c r="V119" s="143">
        <v>17374.333333333332</v>
      </c>
      <c r="W119" s="170">
        <f t="shared" si="29"/>
        <v>52123</v>
      </c>
      <c r="X119" s="138">
        <f>W119+S119+O119+K119</f>
        <v>208492</v>
      </c>
    </row>
    <row r="120" spans="2:24" ht="12.75" customHeight="1" x14ac:dyDescent="0.3">
      <c r="B120" s="111"/>
      <c r="C120" s="112" t="s">
        <v>364</v>
      </c>
      <c r="D120" s="111" t="s">
        <v>365</v>
      </c>
      <c r="E120" s="113"/>
      <c r="F120" s="133">
        <v>5000</v>
      </c>
      <c r="G120" s="134"/>
      <c r="H120" s="133">
        <v>500</v>
      </c>
      <c r="I120" s="133">
        <v>500</v>
      </c>
      <c r="J120" s="133">
        <v>500</v>
      </c>
      <c r="K120" s="170">
        <f t="shared" si="28"/>
        <v>1500</v>
      </c>
      <c r="L120" s="143">
        <v>500</v>
      </c>
      <c r="M120" s="143">
        <v>500</v>
      </c>
      <c r="N120" s="143">
        <v>500</v>
      </c>
      <c r="O120" s="170">
        <f t="shared" si="24"/>
        <v>1500</v>
      </c>
      <c r="P120" s="143">
        <v>500</v>
      </c>
      <c r="Q120" s="143">
        <v>500</v>
      </c>
      <c r="R120" s="143">
        <v>500</v>
      </c>
      <c r="S120" s="170">
        <f t="shared" si="25"/>
        <v>1500</v>
      </c>
      <c r="T120" s="143">
        <v>500</v>
      </c>
      <c r="U120" s="143">
        <v>500</v>
      </c>
      <c r="V120" s="143">
        <v>500</v>
      </c>
      <c r="W120" s="170">
        <f t="shared" si="29"/>
        <v>1500</v>
      </c>
      <c r="X120" s="138">
        <f>W120+S120+O120+K120</f>
        <v>6000</v>
      </c>
    </row>
    <row r="121" spans="2:24" ht="12.75" customHeight="1" x14ac:dyDescent="0.3">
      <c r="B121" s="111"/>
      <c r="C121" s="112" t="s">
        <v>366</v>
      </c>
      <c r="D121" s="111" t="s">
        <v>367</v>
      </c>
      <c r="E121" s="113"/>
      <c r="F121" s="133">
        <v>15000</v>
      </c>
      <c r="G121" s="134"/>
      <c r="H121" s="133">
        <v>1250</v>
      </c>
      <c r="I121" s="133">
        <v>1250</v>
      </c>
      <c r="J121" s="133">
        <v>1250</v>
      </c>
      <c r="K121" s="170">
        <f t="shared" si="28"/>
        <v>3750</v>
      </c>
      <c r="L121" s="143">
        <v>1250</v>
      </c>
      <c r="M121" s="143">
        <v>1250</v>
      </c>
      <c r="N121" s="143">
        <v>1250</v>
      </c>
      <c r="O121" s="170">
        <f t="shared" si="24"/>
        <v>3750</v>
      </c>
      <c r="P121" s="143">
        <v>1250</v>
      </c>
      <c r="Q121" s="143">
        <v>1250</v>
      </c>
      <c r="R121" s="143">
        <v>1250</v>
      </c>
      <c r="S121" s="170">
        <f t="shared" si="25"/>
        <v>3750</v>
      </c>
      <c r="T121" s="143">
        <v>1250</v>
      </c>
      <c r="U121" s="143">
        <v>1250</v>
      </c>
      <c r="V121" s="143">
        <v>1250</v>
      </c>
      <c r="W121" s="170">
        <f t="shared" si="29"/>
        <v>3750</v>
      </c>
      <c r="X121" s="138">
        <f>W121+S121+O121+K121</f>
        <v>15000</v>
      </c>
    </row>
    <row r="122" spans="2:24" ht="12.75" customHeight="1" x14ac:dyDescent="0.3">
      <c r="B122" s="111"/>
      <c r="C122" s="112" t="s">
        <v>368</v>
      </c>
      <c r="D122" s="111" t="s">
        <v>369</v>
      </c>
      <c r="E122" s="113"/>
      <c r="F122" s="133">
        <v>30000</v>
      </c>
      <c r="G122" s="134"/>
      <c r="H122" s="133">
        <v>2916.6666666666665</v>
      </c>
      <c r="I122" s="133">
        <v>2916.6666666666665</v>
      </c>
      <c r="J122" s="133">
        <v>2916.6666666666665</v>
      </c>
      <c r="K122" s="170">
        <f t="shared" si="28"/>
        <v>8750</v>
      </c>
      <c r="L122" s="143">
        <v>2916.6666666666665</v>
      </c>
      <c r="M122" s="143">
        <v>2916.6666666666665</v>
      </c>
      <c r="N122" s="143">
        <v>2916.6666666666665</v>
      </c>
      <c r="O122" s="170">
        <f t="shared" si="24"/>
        <v>8750</v>
      </c>
      <c r="P122" s="143">
        <v>2916.6666666666665</v>
      </c>
      <c r="Q122" s="143">
        <v>2916.6666666666665</v>
      </c>
      <c r="R122" s="143">
        <v>2916.6666666666665</v>
      </c>
      <c r="S122" s="170">
        <f t="shared" si="25"/>
        <v>8750</v>
      </c>
      <c r="T122" s="143">
        <v>2916.6666666666665</v>
      </c>
      <c r="U122" s="143">
        <v>2916.6666666666665</v>
      </c>
      <c r="V122" s="143">
        <v>2916.6666666666665</v>
      </c>
      <c r="W122" s="170">
        <f>SUM(T122:V122)</f>
        <v>8750</v>
      </c>
      <c r="X122" s="138">
        <f>W122+S122+O122+K122</f>
        <v>35000</v>
      </c>
    </row>
    <row r="123" spans="2:24" ht="12.75" customHeight="1" x14ac:dyDescent="0.3">
      <c r="B123" s="111"/>
      <c r="C123" s="112"/>
      <c r="D123" s="128" t="s">
        <v>35</v>
      </c>
      <c r="E123" s="113"/>
      <c r="F123" s="166">
        <v>428492</v>
      </c>
      <c r="G123" s="167"/>
      <c r="H123" s="177">
        <f>SUM(H110:H122)</f>
        <v>37665.999999999993</v>
      </c>
      <c r="I123" s="177">
        <f>SUM(I110:I122)</f>
        <v>37665.999999999993</v>
      </c>
      <c r="J123" s="177">
        <f>SUM(J110:J122)</f>
        <v>37665.999999999993</v>
      </c>
      <c r="K123" s="177">
        <f>SUM(H123:J123)</f>
        <v>112997.99999999997</v>
      </c>
      <c r="L123" s="177">
        <f>SUM(L110:L122)</f>
        <v>37665.999999999993</v>
      </c>
      <c r="M123" s="177">
        <f>SUM(M110:M122)</f>
        <v>37665.999999999993</v>
      </c>
      <c r="N123" s="177">
        <f>SUM(N110:N122)</f>
        <v>37665.999999999993</v>
      </c>
      <c r="O123" s="177">
        <f>SUM(L123:N123)</f>
        <v>112997.99999999997</v>
      </c>
      <c r="P123" s="177">
        <f>SUM(P110:P122)</f>
        <v>37665.999999999993</v>
      </c>
      <c r="Q123" s="177">
        <f>SUM(Q110:Q122)</f>
        <v>37665.999999999993</v>
      </c>
      <c r="R123" s="177">
        <f>SUM(R110:R122)</f>
        <v>37665.999999999993</v>
      </c>
      <c r="S123" s="177">
        <f t="shared" si="25"/>
        <v>112997.99999999997</v>
      </c>
      <c r="T123" s="177">
        <f t="shared" ref="T123:V123" si="30">SUM(T110:T122)</f>
        <v>37665.999999999993</v>
      </c>
      <c r="U123" s="177">
        <f t="shared" si="30"/>
        <v>37665.999999999993</v>
      </c>
      <c r="V123" s="177">
        <f t="shared" si="30"/>
        <v>37665.999999999993</v>
      </c>
      <c r="W123" s="177">
        <f>SUM(T123:V123)</f>
        <v>112997.99999999997</v>
      </c>
      <c r="X123" s="149">
        <f>SUM(X111:X122)</f>
        <v>451992</v>
      </c>
    </row>
    <row r="124" spans="2:24" ht="12.75" customHeight="1" x14ac:dyDescent="0.3">
      <c r="B124" s="111"/>
      <c r="C124" s="112"/>
      <c r="D124" s="120"/>
      <c r="E124" s="113"/>
      <c r="F124" s="178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79"/>
    </row>
    <row r="125" spans="2:24" ht="12.75" customHeight="1" x14ac:dyDescent="0.3">
      <c r="B125" s="111"/>
      <c r="C125" s="112"/>
      <c r="D125" s="128" t="s">
        <v>161</v>
      </c>
      <c r="E125" s="113"/>
      <c r="F125" s="168">
        <f>F123+F108+F94+F85+F62+F49</f>
        <v>6509387.3499999996</v>
      </c>
      <c r="G125" s="167"/>
      <c r="H125" s="177">
        <f>H123+H108+H94+H85+H62+H49</f>
        <v>643038.23416666675</v>
      </c>
      <c r="I125" s="177">
        <f>I123+I108+I94+I85+I62+I49</f>
        <v>643038.23416666675</v>
      </c>
      <c r="J125" s="177">
        <f>J123+J108+J94+J85+J62+J49</f>
        <v>643038.23416666675</v>
      </c>
      <c r="K125" s="177">
        <f>SUM(H125:J125)</f>
        <v>1929114.7025000001</v>
      </c>
      <c r="L125" s="177">
        <f>L123+L108+L94+L85+L62+L49</f>
        <v>643038.23416666675</v>
      </c>
      <c r="M125" s="177">
        <f>M123+M108+M94+M85+M62+M49</f>
        <v>643038.23416666675</v>
      </c>
      <c r="N125" s="177">
        <f>N123+N108+N94+N85+N62+N49</f>
        <v>643038.23416666675</v>
      </c>
      <c r="O125" s="177">
        <f>SUM(L125:N125)</f>
        <v>1929114.7025000001</v>
      </c>
      <c r="P125" s="177">
        <f>P123+P108+P94+P85+P62+P49</f>
        <v>643038.23416666675</v>
      </c>
      <c r="Q125" s="177">
        <f>Q123+Q108+Q94+Q85+Q62+Q49</f>
        <v>643038.23416666675</v>
      </c>
      <c r="R125" s="177">
        <f>R123+R108+R94+R85+R62+R49</f>
        <v>643038.23416666675</v>
      </c>
      <c r="S125" s="177">
        <f>SUM(P125:R125)</f>
        <v>1929114.7025000001</v>
      </c>
      <c r="T125" s="177">
        <f>T123+T108+T94+T85+T62+T49</f>
        <v>643038.23416666675</v>
      </c>
      <c r="U125" s="177">
        <f>U123+U108+U94+U85+U62+U49</f>
        <v>643038.23416666675</v>
      </c>
      <c r="V125" s="177">
        <f>V123+V108+V94+V85+V62+V49</f>
        <v>643038.23416666675</v>
      </c>
      <c r="W125" s="177">
        <f>SUM(T125:V125)</f>
        <v>1929114.7025000001</v>
      </c>
      <c r="X125" s="168">
        <f>X123+X108+X94+X85+X62+X49</f>
        <v>7732954.8100000005</v>
      </c>
    </row>
    <row r="126" spans="2:24" ht="12.75" customHeight="1" x14ac:dyDescent="0.3">
      <c r="B126" s="120" t="s">
        <v>162</v>
      </c>
      <c r="C126" s="121"/>
      <c r="D126" s="128"/>
      <c r="E126" s="113"/>
      <c r="F126" s="168">
        <f>F31-F125</f>
        <v>1004282.484000002</v>
      </c>
      <c r="G126" s="177">
        <f>G31-G125</f>
        <v>0</v>
      </c>
      <c r="H126" s="177">
        <f>H31-H125</f>
        <v>9513.5958333332092</v>
      </c>
      <c r="I126" s="177">
        <f>I31-I125</f>
        <v>10517.595833333209</v>
      </c>
      <c r="J126" s="177">
        <f>J31-J125</f>
        <v>9515.5958333332092</v>
      </c>
      <c r="K126" s="177">
        <f>K31-K125</f>
        <v>29546.78749999986</v>
      </c>
      <c r="L126" s="177">
        <f>L31-L125</f>
        <v>9514.5958333332092</v>
      </c>
      <c r="M126" s="177">
        <f>M31-M125</f>
        <v>9517.5958333332092</v>
      </c>
      <c r="N126" s="177">
        <f>N31-N125</f>
        <v>9516.6158333332278</v>
      </c>
      <c r="O126" s="177">
        <f>O31-O125</f>
        <v>28548.807499999879</v>
      </c>
      <c r="P126" s="177">
        <f>P31-P125</f>
        <v>9514.6158333332278</v>
      </c>
      <c r="Q126" s="177">
        <f>Q31-Q125</f>
        <v>9517.6158333332278</v>
      </c>
      <c r="R126" s="177">
        <f>R31-R125</f>
        <v>9516.6158333332278</v>
      </c>
      <c r="S126" s="177">
        <f>S31-S125</f>
        <v>28548.847499999683</v>
      </c>
      <c r="T126" s="177">
        <f>T31-T125</f>
        <v>9514.6158333332278</v>
      </c>
      <c r="U126" s="177">
        <f>U31-U125</f>
        <v>9517.6158333332278</v>
      </c>
      <c r="V126" s="177">
        <f>V31-V125</f>
        <v>9534.6158333332278</v>
      </c>
      <c r="W126" s="177">
        <f>W31-W125</f>
        <v>28566.847499999683</v>
      </c>
      <c r="X126" s="168">
        <f>X31-X125</f>
        <v>98715.289999999106</v>
      </c>
    </row>
    <row r="127" spans="2:24" ht="12.75" customHeight="1" x14ac:dyDescent="0.3">
      <c r="B127" s="120"/>
      <c r="C127" s="121"/>
      <c r="D127" s="120"/>
      <c r="E127" s="113"/>
      <c r="F127" s="180"/>
      <c r="G127" s="167"/>
      <c r="H127" s="181"/>
      <c r="I127" s="181"/>
      <c r="J127" s="181"/>
      <c r="K127" s="167"/>
      <c r="L127" s="181"/>
      <c r="M127" s="181"/>
      <c r="N127" s="181"/>
      <c r="O127" s="167"/>
      <c r="P127" s="181"/>
      <c r="Q127" s="181"/>
      <c r="R127" s="181"/>
      <c r="S127" s="167"/>
      <c r="T127" s="181"/>
      <c r="U127" s="181"/>
      <c r="V127" s="181"/>
      <c r="W127" s="167"/>
      <c r="X127" s="179"/>
    </row>
    <row r="128" spans="2:24" ht="12.75" customHeight="1" x14ac:dyDescent="0.3">
      <c r="B128" s="120" t="s">
        <v>36</v>
      </c>
      <c r="C128" s="121"/>
      <c r="D128" s="128"/>
      <c r="E128" s="113"/>
      <c r="F128" s="182">
        <f>F126</f>
        <v>1004282.484000002</v>
      </c>
      <c r="G128" s="167"/>
      <c r="H128" s="177">
        <f t="shared" ref="H128:W128" si="31">H126</f>
        <v>9513.5958333332092</v>
      </c>
      <c r="I128" s="177">
        <f t="shared" si="31"/>
        <v>10517.595833333209</v>
      </c>
      <c r="J128" s="177">
        <f t="shared" si="31"/>
        <v>9515.5958333332092</v>
      </c>
      <c r="K128" s="177">
        <f t="shared" si="31"/>
        <v>29546.78749999986</v>
      </c>
      <c r="L128" s="177">
        <f t="shared" si="31"/>
        <v>9514.5958333332092</v>
      </c>
      <c r="M128" s="177">
        <f t="shared" si="31"/>
        <v>9517.5958333332092</v>
      </c>
      <c r="N128" s="177">
        <f t="shared" si="31"/>
        <v>9516.6158333332278</v>
      </c>
      <c r="O128" s="177">
        <f t="shared" si="31"/>
        <v>28548.807499999879</v>
      </c>
      <c r="P128" s="177">
        <f t="shared" si="31"/>
        <v>9514.6158333332278</v>
      </c>
      <c r="Q128" s="177">
        <f t="shared" si="31"/>
        <v>9517.6158333332278</v>
      </c>
      <c r="R128" s="177">
        <f t="shared" si="31"/>
        <v>9516.6158333332278</v>
      </c>
      <c r="S128" s="177">
        <f t="shared" si="31"/>
        <v>28548.847499999683</v>
      </c>
      <c r="T128" s="177">
        <f t="shared" si="31"/>
        <v>9514.6158333332278</v>
      </c>
      <c r="U128" s="177">
        <f t="shared" si="31"/>
        <v>9517.6158333332278</v>
      </c>
      <c r="V128" s="177">
        <f t="shared" si="31"/>
        <v>9534.6158333332278</v>
      </c>
      <c r="W128" s="177">
        <f t="shared" si="31"/>
        <v>28566.847499999683</v>
      </c>
      <c r="X128" s="168">
        <f>X126</f>
        <v>98715.289999999106</v>
      </c>
    </row>
    <row r="129" spans="2:24" ht="12.75" customHeight="1" x14ac:dyDescent="0.3">
      <c r="B129" s="112"/>
      <c r="C129" s="111"/>
      <c r="D129" s="111"/>
      <c r="E129" s="111"/>
      <c r="F129" s="111"/>
      <c r="G129" s="111"/>
      <c r="H129" s="111"/>
      <c r="I129" s="111"/>
      <c r="J129" s="111"/>
      <c r="K129" s="169"/>
      <c r="L129" s="111"/>
      <c r="M129" s="111"/>
      <c r="N129" s="111"/>
      <c r="O129" s="169"/>
      <c r="P129" s="111"/>
      <c r="Q129" s="111"/>
      <c r="R129" s="111"/>
      <c r="S129" s="169"/>
      <c r="T129" s="111"/>
      <c r="U129" s="111"/>
      <c r="V129" s="111"/>
      <c r="W129" s="169"/>
      <c r="X129" s="137"/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workbookViewId="0"/>
  </sheetViews>
  <sheetFormatPr defaultColWidth="9.1796875" defaultRowHeight="12.75" customHeight="1" x14ac:dyDescent="0.3"/>
  <cols>
    <col min="1" max="1" width="1.81640625" style="38" customWidth="1"/>
    <col min="2" max="2" width="44.26953125" style="38" bestFit="1" customWidth="1"/>
    <col min="3" max="3" width="2.81640625" style="38" customWidth="1"/>
    <col min="4" max="4" width="10.7265625" style="38" customWidth="1"/>
    <col min="5" max="5" width="2.81640625" style="2" customWidth="1"/>
    <col min="6" max="8" width="10.7265625" style="38" hidden="1" customWidth="1"/>
    <col min="9" max="9" width="10.7265625" style="38" customWidth="1"/>
    <col min="10" max="12" width="10.7265625" style="38" hidden="1" customWidth="1"/>
    <col min="13" max="13" width="10.7265625" style="38" customWidth="1"/>
    <col min="14" max="16" width="10.7265625" style="38" hidden="1" customWidth="1"/>
    <col min="17" max="17" width="10.7265625" style="38" customWidth="1"/>
    <col min="18" max="20" width="10.7265625" style="38" hidden="1" customWidth="1"/>
    <col min="21" max="21" width="10.7265625" style="38" customWidth="1"/>
    <col min="22" max="22" width="2.7265625" style="38" customWidth="1"/>
    <col min="23" max="25" width="9.7265625" style="38" bestFit="1" customWidth="1"/>
    <col min="26" max="26" width="1.81640625" style="38" customWidth="1"/>
    <col min="27" max="16384" width="9.1796875" style="38"/>
  </cols>
  <sheetData>
    <row r="1" spans="1:29" ht="12.75" customHeight="1" x14ac:dyDescent="0.3">
      <c r="A1" s="56" t="str">
        <f>'Cover Sheet'!A2</f>
        <v>Howard University Middle School of Mathematics &amp; Science Public Charter School</v>
      </c>
    </row>
    <row r="2" spans="1:29" ht="13" x14ac:dyDescent="0.3">
      <c r="A2" s="38" t="str">
        <f>'Cover Sheet'!A8&amp;" "&amp;'Cover Sheet'!$A$9&amp;" Financials"</f>
        <v>SY19-20 FY20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6"/>
      <c r="X2" s="2"/>
      <c r="Y2" s="68"/>
    </row>
    <row r="3" spans="1:29" ht="13" x14ac:dyDescent="0.3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9" ht="13" x14ac:dyDescent="0.3">
      <c r="A4" s="2"/>
      <c r="B4" s="2"/>
      <c r="C4" s="40"/>
      <c r="D4" s="43" t="s">
        <v>146</v>
      </c>
      <c r="E4" s="44"/>
      <c r="F4" s="43" t="s">
        <v>134</v>
      </c>
      <c r="G4" s="43" t="s">
        <v>135</v>
      </c>
      <c r="H4" s="43" t="s">
        <v>136</v>
      </c>
      <c r="I4" s="43" t="s">
        <v>82</v>
      </c>
      <c r="J4" s="43" t="s">
        <v>137</v>
      </c>
      <c r="K4" s="43" t="s">
        <v>138</v>
      </c>
      <c r="L4" s="43" t="s">
        <v>139</v>
      </c>
      <c r="M4" s="43" t="s">
        <v>83</v>
      </c>
      <c r="N4" s="43" t="s">
        <v>140</v>
      </c>
      <c r="O4" s="43" t="s">
        <v>141</v>
      </c>
      <c r="P4" s="43" t="s">
        <v>142</v>
      </c>
      <c r="Q4" s="43" t="s">
        <v>84</v>
      </c>
      <c r="R4" s="43" t="s">
        <v>143</v>
      </c>
      <c r="S4" s="43" t="s">
        <v>144</v>
      </c>
      <c r="T4" s="43" t="s">
        <v>145</v>
      </c>
      <c r="U4" s="43" t="s">
        <v>85</v>
      </c>
      <c r="V4" s="40"/>
      <c r="W4" s="69"/>
      <c r="X4" s="70" t="s">
        <v>0</v>
      </c>
      <c r="Y4" s="69"/>
      <c r="AA4" s="56" t="s">
        <v>147</v>
      </c>
    </row>
    <row r="5" spans="1:29" ht="15" x14ac:dyDescent="0.3">
      <c r="B5" s="2"/>
      <c r="C5" s="40"/>
      <c r="D5" s="45" t="s">
        <v>37</v>
      </c>
      <c r="E5" s="46"/>
      <c r="F5" s="45" t="s">
        <v>37</v>
      </c>
      <c r="G5" s="45" t="s">
        <v>37</v>
      </c>
      <c r="H5" s="45" t="s">
        <v>37</v>
      </c>
      <c r="I5" s="45" t="s">
        <v>37</v>
      </c>
      <c r="J5" s="45" t="s">
        <v>37</v>
      </c>
      <c r="K5" s="45" t="s">
        <v>37</v>
      </c>
      <c r="L5" s="45" t="s">
        <v>37</v>
      </c>
      <c r="M5" s="45" t="s">
        <v>37</v>
      </c>
      <c r="N5" s="45" t="s">
        <v>37</v>
      </c>
      <c r="O5" s="45" t="s">
        <v>37</v>
      </c>
      <c r="P5" s="45" t="s">
        <v>37</v>
      </c>
      <c r="Q5" s="45" t="s">
        <v>37</v>
      </c>
      <c r="R5" s="45" t="s">
        <v>37</v>
      </c>
      <c r="S5" s="45" t="s">
        <v>37</v>
      </c>
      <c r="T5" s="45" t="s">
        <v>37</v>
      </c>
      <c r="U5" s="45" t="s">
        <v>37</v>
      </c>
      <c r="V5" s="40"/>
      <c r="W5" s="45" t="s">
        <v>1</v>
      </c>
      <c r="X5" s="45" t="s">
        <v>2</v>
      </c>
      <c r="Y5" s="45" t="s">
        <v>3</v>
      </c>
      <c r="AA5" s="38" t="s">
        <v>148</v>
      </c>
      <c r="AC5" s="103" t="s">
        <v>169</v>
      </c>
    </row>
    <row r="6" spans="1:29" ht="13" x14ac:dyDescent="0.3">
      <c r="A6" s="47" t="s">
        <v>4</v>
      </c>
      <c r="B6" s="2"/>
      <c r="C6" s="40"/>
      <c r="V6" s="40"/>
      <c r="W6" s="46"/>
      <c r="X6" s="46"/>
      <c r="Y6" s="46"/>
    </row>
    <row r="7" spans="1:29" ht="13" x14ac:dyDescent="0.3">
      <c r="A7" s="41"/>
      <c r="B7" s="41" t="s">
        <v>149</v>
      </c>
      <c r="C7" s="40"/>
      <c r="D7" s="48"/>
      <c r="E7" s="49"/>
      <c r="F7" s="48"/>
      <c r="G7" s="48"/>
      <c r="H7" s="48"/>
      <c r="I7" s="49">
        <f>SUM(F7:H7)</f>
        <v>0</v>
      </c>
      <c r="J7" s="48"/>
      <c r="K7" s="48"/>
      <c r="L7" s="48"/>
      <c r="M7" s="49">
        <f>SUM(J7:L7)</f>
        <v>0</v>
      </c>
      <c r="N7" s="48"/>
      <c r="O7" s="48"/>
      <c r="P7" s="48"/>
      <c r="Q7" s="49">
        <f>SUM(N7:P7)</f>
        <v>0</v>
      </c>
      <c r="R7" s="48"/>
      <c r="S7" s="48"/>
      <c r="T7" s="48"/>
      <c r="U7" s="49">
        <f>SUM(R7:T7)</f>
        <v>0</v>
      </c>
      <c r="V7" s="40"/>
      <c r="W7" s="49">
        <f>SUM(I7,M7,Q7,U7)</f>
        <v>0</v>
      </c>
      <c r="X7" s="49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3730542</v>
      </c>
      <c r="Y7" s="61">
        <f>W7-X7</f>
        <v>-3730542</v>
      </c>
      <c r="AA7" s="49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4663179</v>
      </c>
    </row>
    <row r="8" spans="1:29" ht="13" x14ac:dyDescent="0.3">
      <c r="A8" s="41"/>
      <c r="B8" s="41" t="s">
        <v>150</v>
      </c>
      <c r="C8" s="40"/>
      <c r="D8" s="97"/>
      <c r="E8" s="49"/>
      <c r="F8" s="97"/>
      <c r="G8" s="97"/>
      <c r="H8" s="97"/>
      <c r="I8" s="49">
        <f>SUM(F8:H8)</f>
        <v>0</v>
      </c>
      <c r="J8" s="97"/>
      <c r="K8" s="97"/>
      <c r="L8" s="97"/>
      <c r="M8" s="49">
        <f>SUM(J8:L8)</f>
        <v>0</v>
      </c>
      <c r="N8" s="97"/>
      <c r="O8" s="97"/>
      <c r="P8" s="97"/>
      <c r="Q8" s="49">
        <f>SUM(N8:P8)</f>
        <v>0</v>
      </c>
      <c r="R8" s="97"/>
      <c r="S8" s="97"/>
      <c r="T8" s="97"/>
      <c r="U8" s="49">
        <f>SUM(R8:T8)</f>
        <v>0</v>
      </c>
      <c r="V8" s="40"/>
      <c r="W8" s="49">
        <f>SUM(I8,M8,Q8,U8)</f>
        <v>0</v>
      </c>
      <c r="X8" s="49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967087</v>
      </c>
      <c r="Y8" s="61">
        <f>W8-X8</f>
        <v>-967087</v>
      </c>
      <c r="AA8" s="49"/>
    </row>
    <row r="9" spans="1:29" ht="13" x14ac:dyDescent="0.3">
      <c r="A9" s="41"/>
      <c r="B9" s="41" t="s">
        <v>5</v>
      </c>
      <c r="C9" s="40"/>
      <c r="D9" s="48"/>
      <c r="E9" s="49"/>
      <c r="F9" s="48"/>
      <c r="G9" s="48"/>
      <c r="H9" s="48"/>
      <c r="I9" s="49">
        <f t="shared" ref="I9:I16" si="0">SUM(F9:H9)</f>
        <v>0</v>
      </c>
      <c r="J9" s="48"/>
      <c r="K9" s="48"/>
      <c r="L9" s="48"/>
      <c r="M9" s="49">
        <f t="shared" ref="M9:M16" si="1">SUM(J9:L9)</f>
        <v>0</v>
      </c>
      <c r="N9" s="48"/>
      <c r="O9" s="48"/>
      <c r="P9" s="48"/>
      <c r="Q9" s="49">
        <f t="shared" ref="Q9:Q16" si="2">SUM(N9:P9)</f>
        <v>0</v>
      </c>
      <c r="R9" s="48"/>
      <c r="S9" s="48"/>
      <c r="T9" s="48"/>
      <c r="U9" s="49">
        <f t="shared" ref="U9:U16" si="3">SUM(R9:T9)</f>
        <v>0</v>
      </c>
      <c r="V9" s="40"/>
      <c r="W9" s="49">
        <f t="shared" ref="W9:W15" si="4">SUM(I9,M9,Q9,U9)</f>
        <v>0</v>
      </c>
      <c r="X9" s="61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667020</v>
      </c>
      <c r="Y9" s="61">
        <f t="shared" ref="Y9:Y16" si="5">W9-X9</f>
        <v>-667020</v>
      </c>
    </row>
    <row r="10" spans="1:29" ht="13" x14ac:dyDescent="0.3">
      <c r="A10" s="41"/>
      <c r="B10" s="41" t="s">
        <v>163</v>
      </c>
      <c r="C10" s="40"/>
      <c r="D10" s="48"/>
      <c r="E10" s="49"/>
      <c r="F10" s="48"/>
      <c r="G10" s="48"/>
      <c r="H10" s="48"/>
      <c r="I10" s="49">
        <f t="shared" si="0"/>
        <v>0</v>
      </c>
      <c r="J10" s="48"/>
      <c r="K10" s="48"/>
      <c r="L10" s="48"/>
      <c r="M10" s="49">
        <f t="shared" si="1"/>
        <v>0</v>
      </c>
      <c r="N10" s="48"/>
      <c r="O10" s="48"/>
      <c r="P10" s="48"/>
      <c r="Q10" s="49">
        <f t="shared" si="2"/>
        <v>0</v>
      </c>
      <c r="R10" s="48"/>
      <c r="S10" s="48"/>
      <c r="T10" s="48"/>
      <c r="U10" s="49">
        <f t="shared" si="3"/>
        <v>0</v>
      </c>
      <c r="V10" s="40"/>
      <c r="W10" s="49">
        <f t="shared" si="4"/>
        <v>0</v>
      </c>
      <c r="X10" s="61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10" s="61">
        <f t="shared" si="5"/>
        <v>0</v>
      </c>
      <c r="AC10" s="56" t="s">
        <v>172</v>
      </c>
    </row>
    <row r="11" spans="1:29" ht="13" x14ac:dyDescent="0.3">
      <c r="A11" s="41"/>
      <c r="B11" s="41" t="s">
        <v>6</v>
      </c>
      <c r="C11" s="40"/>
      <c r="D11" s="48"/>
      <c r="E11" s="49"/>
      <c r="F11" s="48"/>
      <c r="G11" s="48"/>
      <c r="H11" s="48"/>
      <c r="I11" s="49">
        <f t="shared" si="0"/>
        <v>0</v>
      </c>
      <c r="J11" s="48"/>
      <c r="K11" s="48"/>
      <c r="L11" s="48"/>
      <c r="M11" s="49">
        <f t="shared" si="1"/>
        <v>0</v>
      </c>
      <c r="N11" s="48"/>
      <c r="O11" s="48"/>
      <c r="P11" s="48"/>
      <c r="Q11" s="49">
        <f t="shared" si="2"/>
        <v>0</v>
      </c>
      <c r="R11" s="48"/>
      <c r="S11" s="48"/>
      <c r="T11" s="48"/>
      <c r="U11" s="49">
        <f t="shared" si="3"/>
        <v>0</v>
      </c>
      <c r="V11" s="40"/>
      <c r="W11" s="49">
        <f t="shared" si="4"/>
        <v>0</v>
      </c>
      <c r="X11" s="61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165077</v>
      </c>
      <c r="Y11" s="61">
        <f t="shared" si="5"/>
        <v>-165077</v>
      </c>
      <c r="AC11" s="56" t="s">
        <v>173</v>
      </c>
    </row>
    <row r="12" spans="1:29" ht="13" x14ac:dyDescent="0.3">
      <c r="A12" s="41"/>
      <c r="B12" s="41" t="s">
        <v>7</v>
      </c>
      <c r="C12" s="40"/>
      <c r="D12" s="48"/>
      <c r="E12" s="49"/>
      <c r="F12" s="48"/>
      <c r="G12" s="48"/>
      <c r="H12" s="48"/>
      <c r="I12" s="49">
        <f t="shared" si="0"/>
        <v>0</v>
      </c>
      <c r="J12" s="48"/>
      <c r="K12" s="48"/>
      <c r="L12" s="48"/>
      <c r="M12" s="49">
        <f t="shared" si="1"/>
        <v>0</v>
      </c>
      <c r="N12" s="48"/>
      <c r="O12" s="48"/>
      <c r="P12" s="48"/>
      <c r="Q12" s="49">
        <f t="shared" si="2"/>
        <v>0</v>
      </c>
      <c r="R12" s="48"/>
      <c r="S12" s="48"/>
      <c r="T12" s="48"/>
      <c r="U12" s="49">
        <f t="shared" si="3"/>
        <v>0</v>
      </c>
      <c r="V12" s="40"/>
      <c r="W12" s="49">
        <f t="shared" si="4"/>
        <v>0</v>
      </c>
      <c r="X12" s="61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32442</v>
      </c>
      <c r="Y12" s="61">
        <f t="shared" si="5"/>
        <v>-32442</v>
      </c>
    </row>
    <row r="13" spans="1:29" ht="13" x14ac:dyDescent="0.3">
      <c r="A13" s="41"/>
      <c r="B13" s="41" t="s">
        <v>8</v>
      </c>
      <c r="C13" s="40"/>
      <c r="D13" s="48"/>
      <c r="E13" s="49"/>
      <c r="F13" s="48"/>
      <c r="G13" s="48"/>
      <c r="H13" s="48"/>
      <c r="I13" s="49">
        <f t="shared" si="0"/>
        <v>0</v>
      </c>
      <c r="J13" s="48"/>
      <c r="K13" s="48"/>
      <c r="L13" s="48"/>
      <c r="M13" s="49">
        <f t="shared" si="1"/>
        <v>0</v>
      </c>
      <c r="N13" s="48"/>
      <c r="O13" s="48"/>
      <c r="P13" s="48"/>
      <c r="Q13" s="49">
        <f t="shared" si="2"/>
        <v>0</v>
      </c>
      <c r="R13" s="48"/>
      <c r="S13" s="48"/>
      <c r="T13" s="48"/>
      <c r="U13" s="49">
        <f t="shared" si="3"/>
        <v>0</v>
      </c>
      <c r="V13" s="40"/>
      <c r="W13" s="49">
        <f t="shared" si="4"/>
        <v>0</v>
      </c>
      <c r="X13" s="61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1">
        <f t="shared" si="5"/>
        <v>0</v>
      </c>
    </row>
    <row r="14" spans="1:29" ht="13" x14ac:dyDescent="0.3">
      <c r="A14" s="41"/>
      <c r="B14" s="41" t="s">
        <v>151</v>
      </c>
      <c r="C14" s="40"/>
      <c r="D14" s="97"/>
      <c r="E14" s="49"/>
      <c r="F14" s="97"/>
      <c r="G14" s="97"/>
      <c r="H14" s="97"/>
      <c r="I14" s="49">
        <f t="shared" si="0"/>
        <v>0</v>
      </c>
      <c r="J14" s="97"/>
      <c r="K14" s="97"/>
      <c r="L14" s="97"/>
      <c r="M14" s="49">
        <f t="shared" si="1"/>
        <v>0</v>
      </c>
      <c r="N14" s="97"/>
      <c r="O14" s="97"/>
      <c r="P14" s="97"/>
      <c r="Q14" s="49">
        <f t="shared" si="2"/>
        <v>0</v>
      </c>
      <c r="R14" s="97"/>
      <c r="S14" s="97"/>
      <c r="T14" s="97"/>
      <c r="U14" s="49">
        <f t="shared" si="3"/>
        <v>0</v>
      </c>
      <c r="V14" s="40"/>
      <c r="W14" s="49">
        <f t="shared" si="4"/>
        <v>0</v>
      </c>
      <c r="X14" s="61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16160</v>
      </c>
      <c r="Y14" s="61">
        <f t="shared" si="5"/>
        <v>-16160</v>
      </c>
    </row>
    <row r="15" spans="1:29" ht="13" x14ac:dyDescent="0.3">
      <c r="A15" s="41"/>
      <c r="B15" s="41" t="s">
        <v>9</v>
      </c>
      <c r="C15" s="40"/>
      <c r="D15" s="48"/>
      <c r="E15" s="49"/>
      <c r="F15" s="48"/>
      <c r="G15" s="48"/>
      <c r="H15" s="48"/>
      <c r="I15" s="49">
        <f t="shared" si="0"/>
        <v>0</v>
      </c>
      <c r="J15" s="48"/>
      <c r="K15" s="48"/>
      <c r="L15" s="48"/>
      <c r="M15" s="49">
        <f t="shared" si="1"/>
        <v>0</v>
      </c>
      <c r="N15" s="48"/>
      <c r="O15" s="48"/>
      <c r="P15" s="48"/>
      <c r="Q15" s="49">
        <f t="shared" si="2"/>
        <v>0</v>
      </c>
      <c r="R15" s="48"/>
      <c r="S15" s="48"/>
      <c r="T15" s="48"/>
      <c r="U15" s="49">
        <f t="shared" si="3"/>
        <v>0</v>
      </c>
      <c r="V15" s="40"/>
      <c r="W15" s="49">
        <f t="shared" si="4"/>
        <v>0</v>
      </c>
      <c r="X15" s="61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54804</v>
      </c>
      <c r="Y15" s="61">
        <f t="shared" si="5"/>
        <v>-54804</v>
      </c>
    </row>
    <row r="16" spans="1:29" ht="13" x14ac:dyDescent="0.3">
      <c r="A16" s="41"/>
      <c r="B16" s="50" t="s">
        <v>10</v>
      </c>
      <c r="C16" s="40"/>
      <c r="D16" s="51">
        <f>SUM(D7:D15)</f>
        <v>0</v>
      </c>
      <c r="E16" s="52"/>
      <c r="F16" s="51">
        <f>SUM(F7:F15)</f>
        <v>0</v>
      </c>
      <c r="G16" s="51">
        <f>SUM(G7:G15)</f>
        <v>0</v>
      </c>
      <c r="H16" s="51">
        <f>SUM(H7:H15)</f>
        <v>0</v>
      </c>
      <c r="I16" s="51">
        <f t="shared" si="0"/>
        <v>0</v>
      </c>
      <c r="J16" s="51">
        <f>SUM(J7:J15)</f>
        <v>0</v>
      </c>
      <c r="K16" s="51">
        <f>SUM(K7:K15)</f>
        <v>0</v>
      </c>
      <c r="L16" s="51">
        <f>SUM(L7:L15)</f>
        <v>0</v>
      </c>
      <c r="M16" s="51">
        <f t="shared" si="1"/>
        <v>0</v>
      </c>
      <c r="N16" s="51">
        <f>SUM(N7:N15)</f>
        <v>0</v>
      </c>
      <c r="O16" s="51">
        <f>SUM(O7:O15)</f>
        <v>0</v>
      </c>
      <c r="P16" s="51">
        <f>SUM(P7:P15)</f>
        <v>0</v>
      </c>
      <c r="Q16" s="51">
        <f t="shared" si="2"/>
        <v>0</v>
      </c>
      <c r="R16" s="51">
        <f>SUM(R7:R15)</f>
        <v>0</v>
      </c>
      <c r="S16" s="51">
        <f>SUM(S7:S15)</f>
        <v>0</v>
      </c>
      <c r="T16" s="51">
        <f>SUM(T7:T15)</f>
        <v>0</v>
      </c>
      <c r="U16" s="51">
        <f t="shared" si="3"/>
        <v>0</v>
      </c>
      <c r="V16" s="40"/>
      <c r="W16" s="51">
        <f>SUM(W7:W15)</f>
        <v>0</v>
      </c>
      <c r="X16" s="51">
        <f>SUM(X7:X15)</f>
        <v>5633132</v>
      </c>
      <c r="Y16" s="51">
        <f t="shared" si="5"/>
        <v>-5633132</v>
      </c>
    </row>
    <row r="17" spans="1:25" ht="13" x14ac:dyDescent="0.3">
      <c r="A17" s="41"/>
      <c r="B17" s="53"/>
      <c r="C17" s="40"/>
      <c r="D17" s="54"/>
      <c r="E17" s="5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40"/>
      <c r="W17" s="54"/>
      <c r="X17" s="54"/>
      <c r="Y17" s="54"/>
    </row>
    <row r="18" spans="1:25" ht="13" x14ac:dyDescent="0.3">
      <c r="A18" s="56" t="s">
        <v>155</v>
      </c>
      <c r="B18" s="2"/>
      <c r="C18" s="40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40"/>
      <c r="W18" s="57"/>
      <c r="X18" s="57"/>
      <c r="Y18" s="57"/>
    </row>
    <row r="19" spans="1:25" ht="13.5" x14ac:dyDescent="0.35">
      <c r="A19" s="58" t="s">
        <v>11</v>
      </c>
      <c r="B19" s="2"/>
      <c r="C19" s="40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0"/>
      <c r="W19" s="2"/>
      <c r="X19" s="2"/>
      <c r="Y19" s="2"/>
    </row>
    <row r="20" spans="1:25" ht="13" x14ac:dyDescent="0.3">
      <c r="A20" s="41"/>
      <c r="B20" s="2" t="s">
        <v>12</v>
      </c>
      <c r="C20" s="40"/>
      <c r="D20" s="59"/>
      <c r="E20" s="60"/>
      <c r="F20" s="59"/>
      <c r="G20" s="59"/>
      <c r="H20" s="59"/>
      <c r="I20" s="61">
        <f t="shared" ref="I20:I27" si="6">SUM(F20:H20)</f>
        <v>0</v>
      </c>
      <c r="J20" s="59"/>
      <c r="K20" s="59"/>
      <c r="L20" s="59"/>
      <c r="M20" s="61">
        <f t="shared" ref="M20:M27" si="7">SUM(J20:L20)</f>
        <v>0</v>
      </c>
      <c r="N20" s="59"/>
      <c r="O20" s="59"/>
      <c r="P20" s="59"/>
      <c r="Q20" s="61">
        <f t="shared" ref="Q20:Q27" si="8">SUM(N20:P20)</f>
        <v>0</v>
      </c>
      <c r="R20" s="59"/>
      <c r="S20" s="59"/>
      <c r="T20" s="59"/>
      <c r="U20" s="61">
        <f t="shared" ref="U20:U27" si="9">SUM(R20:T20)</f>
        <v>0</v>
      </c>
      <c r="V20" s="40"/>
      <c r="W20" s="49">
        <f t="shared" ref="W20:W26" si="10">SUM(I20,M20,Q20,U20)</f>
        <v>0</v>
      </c>
      <c r="X20" s="61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1000000.1000000001</v>
      </c>
      <c r="Y20" s="61">
        <f>X20-W20</f>
        <v>1000000.1000000001</v>
      </c>
    </row>
    <row r="21" spans="1:25" ht="13" x14ac:dyDescent="0.3">
      <c r="A21" s="41"/>
      <c r="B21" s="2" t="s">
        <v>13</v>
      </c>
      <c r="C21" s="40"/>
      <c r="D21" s="59"/>
      <c r="E21" s="60"/>
      <c r="F21" s="59"/>
      <c r="G21" s="59"/>
      <c r="H21" s="59"/>
      <c r="I21" s="61">
        <f t="shared" si="6"/>
        <v>0</v>
      </c>
      <c r="J21" s="59"/>
      <c r="K21" s="59"/>
      <c r="L21" s="59"/>
      <c r="M21" s="61">
        <f t="shared" si="7"/>
        <v>0</v>
      </c>
      <c r="N21" s="59"/>
      <c r="O21" s="59"/>
      <c r="P21" s="59"/>
      <c r="Q21" s="61">
        <f t="shared" si="8"/>
        <v>0</v>
      </c>
      <c r="R21" s="59"/>
      <c r="S21" s="59"/>
      <c r="T21" s="59"/>
      <c r="U21" s="61">
        <f t="shared" si="9"/>
        <v>0</v>
      </c>
      <c r="V21" s="40"/>
      <c r="W21" s="49">
        <f t="shared" si="10"/>
        <v>0</v>
      </c>
      <c r="X21" s="61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5603</v>
      </c>
      <c r="Y21" s="61">
        <f t="shared" ref="Y21:Y26" si="11">X21-W21</f>
        <v>5603</v>
      </c>
    </row>
    <row r="22" spans="1:25" ht="13" x14ac:dyDescent="0.3">
      <c r="A22" s="41"/>
      <c r="B22" s="2" t="s">
        <v>14</v>
      </c>
      <c r="C22" s="40"/>
      <c r="D22" s="59"/>
      <c r="E22" s="60"/>
      <c r="F22" s="59"/>
      <c r="G22" s="59"/>
      <c r="H22" s="59"/>
      <c r="I22" s="61">
        <f t="shared" si="6"/>
        <v>0</v>
      </c>
      <c r="J22" s="59"/>
      <c r="K22" s="59"/>
      <c r="L22" s="59"/>
      <c r="M22" s="61">
        <f t="shared" si="7"/>
        <v>0</v>
      </c>
      <c r="N22" s="59"/>
      <c r="O22" s="59"/>
      <c r="P22" s="59"/>
      <c r="Q22" s="61">
        <f t="shared" si="8"/>
        <v>0</v>
      </c>
      <c r="R22" s="59"/>
      <c r="S22" s="59"/>
      <c r="T22" s="59"/>
      <c r="U22" s="61">
        <f t="shared" si="9"/>
        <v>0</v>
      </c>
      <c r="V22" s="40"/>
      <c r="W22" s="49">
        <f t="shared" si="10"/>
        <v>0</v>
      </c>
      <c r="X22" s="61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1009000</v>
      </c>
      <c r="Y22" s="61">
        <f t="shared" si="11"/>
        <v>1009000</v>
      </c>
    </row>
    <row r="23" spans="1:25" ht="13" x14ac:dyDescent="0.3">
      <c r="A23" s="41"/>
      <c r="B23" s="2" t="s">
        <v>15</v>
      </c>
      <c r="C23" s="40"/>
      <c r="D23" s="59"/>
      <c r="E23" s="60"/>
      <c r="F23" s="59"/>
      <c r="G23" s="59"/>
      <c r="H23" s="59"/>
      <c r="I23" s="61">
        <f t="shared" si="6"/>
        <v>0</v>
      </c>
      <c r="J23" s="59"/>
      <c r="K23" s="59"/>
      <c r="L23" s="59"/>
      <c r="M23" s="61">
        <f t="shared" si="7"/>
        <v>0</v>
      </c>
      <c r="N23" s="59"/>
      <c r="O23" s="59"/>
      <c r="P23" s="59"/>
      <c r="Q23" s="61">
        <f t="shared" si="8"/>
        <v>0</v>
      </c>
      <c r="R23" s="59"/>
      <c r="S23" s="59"/>
      <c r="T23" s="59"/>
      <c r="U23" s="61">
        <f t="shared" si="9"/>
        <v>0</v>
      </c>
      <c r="V23" s="40"/>
      <c r="W23" s="49">
        <f t="shared" si="10"/>
        <v>0</v>
      </c>
      <c r="X23" s="61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90000</v>
      </c>
      <c r="Y23" s="61">
        <f t="shared" si="11"/>
        <v>90000</v>
      </c>
    </row>
    <row r="24" spans="1:25" ht="13" x14ac:dyDescent="0.3">
      <c r="A24" s="41"/>
      <c r="B24" s="2" t="s">
        <v>16</v>
      </c>
      <c r="C24" s="40"/>
      <c r="D24" s="59"/>
      <c r="E24" s="60"/>
      <c r="F24" s="59"/>
      <c r="G24" s="59"/>
      <c r="H24" s="59"/>
      <c r="I24" s="61">
        <f t="shared" si="6"/>
        <v>0</v>
      </c>
      <c r="J24" s="59"/>
      <c r="K24" s="59"/>
      <c r="L24" s="59"/>
      <c r="M24" s="61">
        <f t="shared" si="7"/>
        <v>0</v>
      </c>
      <c r="N24" s="59"/>
      <c r="O24" s="59"/>
      <c r="P24" s="59"/>
      <c r="Q24" s="61">
        <f t="shared" si="8"/>
        <v>0</v>
      </c>
      <c r="R24" s="59"/>
      <c r="S24" s="59"/>
      <c r="T24" s="59"/>
      <c r="U24" s="61">
        <f t="shared" si="9"/>
        <v>0</v>
      </c>
      <c r="V24" s="40"/>
      <c r="W24" s="49">
        <f t="shared" si="10"/>
        <v>0</v>
      </c>
      <c r="X24" s="61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5000</v>
      </c>
      <c r="Y24" s="61">
        <f t="shared" si="11"/>
        <v>5000</v>
      </c>
    </row>
    <row r="25" spans="1:25" ht="13" x14ac:dyDescent="0.3">
      <c r="A25" s="41"/>
      <c r="B25" s="2" t="s">
        <v>164</v>
      </c>
      <c r="C25" s="40"/>
      <c r="D25" s="59"/>
      <c r="E25" s="60"/>
      <c r="F25" s="59"/>
      <c r="G25" s="59"/>
      <c r="H25" s="59"/>
      <c r="I25" s="61">
        <f t="shared" si="6"/>
        <v>0</v>
      </c>
      <c r="J25" s="59"/>
      <c r="K25" s="59"/>
      <c r="L25" s="59"/>
      <c r="M25" s="61">
        <f t="shared" si="7"/>
        <v>0</v>
      </c>
      <c r="N25" s="59"/>
      <c r="O25" s="59"/>
      <c r="P25" s="59"/>
      <c r="Q25" s="61">
        <f t="shared" si="8"/>
        <v>0</v>
      </c>
      <c r="R25" s="59"/>
      <c r="S25" s="59"/>
      <c r="T25" s="59"/>
      <c r="U25" s="61">
        <f t="shared" si="9"/>
        <v>0</v>
      </c>
      <c r="V25" s="40"/>
      <c r="W25" s="49">
        <f t="shared" si="10"/>
        <v>0</v>
      </c>
      <c r="X25" s="61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20000</v>
      </c>
      <c r="Y25" s="61">
        <f t="shared" si="11"/>
        <v>20000</v>
      </c>
    </row>
    <row r="26" spans="1:25" ht="13" x14ac:dyDescent="0.3">
      <c r="A26" s="41"/>
      <c r="B26" s="98" t="s">
        <v>165</v>
      </c>
      <c r="C26" s="40"/>
      <c r="D26" s="59"/>
      <c r="E26" s="60"/>
      <c r="F26" s="59"/>
      <c r="G26" s="59"/>
      <c r="H26" s="59"/>
      <c r="I26" s="99">
        <f t="shared" si="6"/>
        <v>0</v>
      </c>
      <c r="J26" s="96"/>
      <c r="K26" s="96"/>
      <c r="L26" s="96"/>
      <c r="M26" s="100">
        <f t="shared" si="7"/>
        <v>0</v>
      </c>
      <c r="N26" s="96"/>
      <c r="O26" s="96"/>
      <c r="P26" s="96"/>
      <c r="Q26" s="100">
        <f t="shared" si="8"/>
        <v>0</v>
      </c>
      <c r="R26" s="96"/>
      <c r="S26" s="96"/>
      <c r="T26" s="96"/>
      <c r="U26" s="100">
        <f t="shared" si="9"/>
        <v>0</v>
      </c>
      <c r="V26" s="101"/>
      <c r="W26" s="102">
        <f t="shared" si="10"/>
        <v>0</v>
      </c>
      <c r="X26" s="100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6" s="100">
        <f t="shared" si="11"/>
        <v>0</v>
      </c>
    </row>
    <row r="27" spans="1:25" ht="13" x14ac:dyDescent="0.3">
      <c r="A27" s="2"/>
      <c r="B27" s="50" t="s">
        <v>17</v>
      </c>
      <c r="C27" s="40"/>
      <c r="D27" s="51">
        <f>SUM(D20:D26)</f>
        <v>0</v>
      </c>
      <c r="E27" s="52"/>
      <c r="F27" s="51">
        <f>SUM(F20:F26)</f>
        <v>0</v>
      </c>
      <c r="G27" s="51">
        <f>SUM(G20:G26)</f>
        <v>0</v>
      </c>
      <c r="H27" s="51">
        <f>SUM(H20:H26)</f>
        <v>0</v>
      </c>
      <c r="I27" s="51">
        <f t="shared" si="6"/>
        <v>0</v>
      </c>
      <c r="J27" s="51">
        <f>SUM(J20:J26)</f>
        <v>0</v>
      </c>
      <c r="K27" s="51">
        <f>SUM(K20:K26)</f>
        <v>0</v>
      </c>
      <c r="L27" s="51">
        <f>SUM(L20:L26)</f>
        <v>0</v>
      </c>
      <c r="M27" s="51">
        <f t="shared" si="7"/>
        <v>0</v>
      </c>
      <c r="N27" s="51">
        <f>SUM(N20:N26)</f>
        <v>0</v>
      </c>
      <c r="O27" s="51">
        <f>SUM(O20:O26)</f>
        <v>0</v>
      </c>
      <c r="P27" s="51">
        <f>SUM(P20:P26)</f>
        <v>0</v>
      </c>
      <c r="Q27" s="51">
        <f t="shared" si="8"/>
        <v>0</v>
      </c>
      <c r="R27" s="51">
        <f>SUM(R20:R26)</f>
        <v>0</v>
      </c>
      <c r="S27" s="51">
        <f>SUM(S20:S26)</f>
        <v>0</v>
      </c>
      <c r="T27" s="51">
        <f>SUM(T20:T26)</f>
        <v>0</v>
      </c>
      <c r="U27" s="51">
        <f t="shared" si="9"/>
        <v>0</v>
      </c>
      <c r="V27" s="40"/>
      <c r="W27" s="51">
        <f>SUM(W20:W26)</f>
        <v>0</v>
      </c>
      <c r="X27" s="51">
        <f>SUM(X20:X26)</f>
        <v>2129603.1</v>
      </c>
      <c r="Y27" s="51">
        <f>X27-W27</f>
        <v>2129603.1</v>
      </c>
    </row>
    <row r="28" spans="1:25" ht="13" x14ac:dyDescent="0.3">
      <c r="A28" s="2"/>
      <c r="C28" s="40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40"/>
      <c r="W28" s="55"/>
      <c r="X28" s="55"/>
      <c r="Y28" s="55"/>
    </row>
    <row r="29" spans="1:25" ht="13.5" x14ac:dyDescent="0.35">
      <c r="A29" s="58" t="s">
        <v>18</v>
      </c>
      <c r="B29" s="2"/>
      <c r="C29" s="40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0"/>
      <c r="W29" s="2"/>
      <c r="X29" s="2"/>
      <c r="Y29" s="2"/>
    </row>
    <row r="30" spans="1:25" ht="13" x14ac:dyDescent="0.3">
      <c r="A30" s="41"/>
      <c r="B30" s="2" t="s">
        <v>166</v>
      </c>
      <c r="C30" s="40"/>
      <c r="D30" s="59"/>
      <c r="E30" s="60"/>
      <c r="F30" s="59"/>
      <c r="G30" s="59"/>
      <c r="H30" s="59"/>
      <c r="I30" s="61">
        <f t="shared" ref="I30:I35" si="12">SUM(F30:H30)</f>
        <v>0</v>
      </c>
      <c r="J30" s="59"/>
      <c r="K30" s="59"/>
      <c r="L30" s="59"/>
      <c r="M30" s="61">
        <f t="shared" ref="M30:M35" si="13">SUM(J30:L30)</f>
        <v>0</v>
      </c>
      <c r="N30" s="59"/>
      <c r="O30" s="59"/>
      <c r="P30" s="59"/>
      <c r="Q30" s="61">
        <f t="shared" ref="Q30:Q35" si="14">SUM(N30:P30)</f>
        <v>0</v>
      </c>
      <c r="R30" s="59"/>
      <c r="S30" s="59"/>
      <c r="T30" s="59"/>
      <c r="U30" s="61">
        <f t="shared" ref="U30:U35" si="15">SUM(R30:T30)</f>
        <v>0</v>
      </c>
      <c r="V30" s="40"/>
      <c r="W30" s="49">
        <f t="shared" ref="W30:W34" si="16">SUM(I30,M30,Q30,U30)</f>
        <v>0</v>
      </c>
      <c r="X30" s="61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0</v>
      </c>
      <c r="Y30" s="61">
        <f t="shared" ref="Y30:Y34" si="17">X30-W30</f>
        <v>0</v>
      </c>
    </row>
    <row r="31" spans="1:25" ht="13" x14ac:dyDescent="0.3">
      <c r="A31" s="41"/>
      <c r="B31" s="2" t="s">
        <v>167</v>
      </c>
      <c r="C31" s="40"/>
      <c r="D31" s="59"/>
      <c r="E31" s="60"/>
      <c r="F31" s="59"/>
      <c r="G31" s="59"/>
      <c r="H31" s="59"/>
      <c r="I31" s="61">
        <f t="shared" si="12"/>
        <v>0</v>
      </c>
      <c r="J31" s="59"/>
      <c r="K31" s="59"/>
      <c r="L31" s="59"/>
      <c r="M31" s="61">
        <f t="shared" si="13"/>
        <v>0</v>
      </c>
      <c r="N31" s="59"/>
      <c r="O31" s="59"/>
      <c r="P31" s="59"/>
      <c r="Q31" s="61">
        <f t="shared" si="14"/>
        <v>0</v>
      </c>
      <c r="R31" s="59"/>
      <c r="S31" s="59"/>
      <c r="T31" s="59"/>
      <c r="U31" s="61">
        <f t="shared" si="15"/>
        <v>0</v>
      </c>
      <c r="V31" s="40"/>
      <c r="W31" s="49">
        <f t="shared" si="16"/>
        <v>0</v>
      </c>
      <c r="X31" s="61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7831670.0999999996</v>
      </c>
      <c r="Y31" s="61">
        <f t="shared" si="17"/>
        <v>7831670.0999999996</v>
      </c>
    </row>
    <row r="32" spans="1:25" ht="13" x14ac:dyDescent="0.3">
      <c r="A32" s="41"/>
      <c r="B32" s="2" t="s">
        <v>19</v>
      </c>
      <c r="C32" s="40"/>
      <c r="D32" s="59"/>
      <c r="E32" s="60"/>
      <c r="F32" s="59"/>
      <c r="G32" s="59"/>
      <c r="H32" s="59"/>
      <c r="I32" s="61">
        <f t="shared" si="12"/>
        <v>0</v>
      </c>
      <c r="J32" s="59"/>
      <c r="K32" s="59"/>
      <c r="L32" s="59"/>
      <c r="M32" s="61">
        <f t="shared" si="13"/>
        <v>0</v>
      </c>
      <c r="N32" s="59"/>
      <c r="O32" s="59"/>
      <c r="P32" s="59"/>
      <c r="Q32" s="61">
        <f t="shared" si="14"/>
        <v>0</v>
      </c>
      <c r="R32" s="59"/>
      <c r="S32" s="59"/>
      <c r="T32" s="59"/>
      <c r="U32" s="61">
        <f t="shared" si="15"/>
        <v>0</v>
      </c>
      <c r="V32" s="40"/>
      <c r="W32" s="49">
        <f t="shared" si="16"/>
        <v>0</v>
      </c>
      <c r="X32" s="61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0</v>
      </c>
      <c r="Y32" s="61">
        <f t="shared" si="17"/>
        <v>0</v>
      </c>
    </row>
    <row r="33" spans="1:29" ht="13" x14ac:dyDescent="0.3">
      <c r="A33" s="41"/>
      <c r="B33" s="41" t="s">
        <v>32</v>
      </c>
      <c r="C33" s="40"/>
      <c r="D33" s="59"/>
      <c r="E33" s="60"/>
      <c r="F33" s="59"/>
      <c r="G33" s="59"/>
      <c r="H33" s="59"/>
      <c r="I33" s="61">
        <f>SUM(F33:H33)</f>
        <v>0</v>
      </c>
      <c r="J33" s="59"/>
      <c r="K33" s="59"/>
      <c r="L33" s="59"/>
      <c r="M33" s="61">
        <f>SUM(J33:L33)</f>
        <v>0</v>
      </c>
      <c r="N33" s="59"/>
      <c r="O33" s="59"/>
      <c r="P33" s="59"/>
      <c r="Q33" s="61">
        <f>SUM(N33:P33)</f>
        <v>0</v>
      </c>
      <c r="R33" s="59"/>
      <c r="S33" s="59"/>
      <c r="T33" s="59"/>
      <c r="U33" s="61">
        <f>SUM(R33:T33)</f>
        <v>0</v>
      </c>
      <c r="V33" s="40"/>
      <c r="W33" s="49">
        <f>SUM(I33,M33,Q33,U33)</f>
        <v>0</v>
      </c>
      <c r="X33" s="61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0</v>
      </c>
      <c r="Y33" s="61">
        <f>X33-W33</f>
        <v>0</v>
      </c>
    </row>
    <row r="34" spans="1:29" ht="13" x14ac:dyDescent="0.3">
      <c r="A34" s="41"/>
      <c r="B34" s="2" t="s">
        <v>168</v>
      </c>
      <c r="C34" s="40"/>
      <c r="D34" s="59"/>
      <c r="E34" s="60"/>
      <c r="F34" s="59"/>
      <c r="G34" s="59"/>
      <c r="H34" s="59"/>
      <c r="I34" s="61">
        <f t="shared" si="12"/>
        <v>0</v>
      </c>
      <c r="J34" s="59"/>
      <c r="K34" s="59"/>
      <c r="L34" s="59"/>
      <c r="M34" s="61">
        <f t="shared" si="13"/>
        <v>0</v>
      </c>
      <c r="N34" s="59"/>
      <c r="O34" s="59"/>
      <c r="P34" s="59"/>
      <c r="Q34" s="61">
        <f t="shared" si="14"/>
        <v>0</v>
      </c>
      <c r="R34" s="59"/>
      <c r="S34" s="59"/>
      <c r="T34" s="59"/>
      <c r="U34" s="61">
        <f t="shared" si="15"/>
        <v>0</v>
      </c>
      <c r="V34" s="40"/>
      <c r="W34" s="49">
        <f t="shared" si="16"/>
        <v>0</v>
      </c>
      <c r="X34" s="61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0</v>
      </c>
      <c r="Y34" s="61">
        <f t="shared" si="17"/>
        <v>0</v>
      </c>
    </row>
    <row r="35" spans="1:29" ht="13" x14ac:dyDescent="0.3">
      <c r="A35" s="2"/>
      <c r="B35" s="50" t="s">
        <v>20</v>
      </c>
      <c r="C35" s="40"/>
      <c r="D35" s="51">
        <f>SUM(D30:D34)</f>
        <v>0</v>
      </c>
      <c r="E35" s="52"/>
      <c r="F35" s="51">
        <f>SUM(F30:F34)</f>
        <v>0</v>
      </c>
      <c r="G35" s="51">
        <f>SUM(G30:G34)</f>
        <v>0</v>
      </c>
      <c r="H35" s="51">
        <f>SUM(H30:H34)</f>
        <v>0</v>
      </c>
      <c r="I35" s="51">
        <f t="shared" si="12"/>
        <v>0</v>
      </c>
      <c r="J35" s="51">
        <f>SUM(J30:J34)</f>
        <v>0</v>
      </c>
      <c r="K35" s="51">
        <f>SUM(K30:K34)</f>
        <v>0</v>
      </c>
      <c r="L35" s="51">
        <f>SUM(L30:L34)</f>
        <v>0</v>
      </c>
      <c r="M35" s="51">
        <f t="shared" si="13"/>
        <v>0</v>
      </c>
      <c r="N35" s="51">
        <f>SUM(N30:N34)</f>
        <v>0</v>
      </c>
      <c r="O35" s="51">
        <f>SUM(O30:O34)</f>
        <v>0</v>
      </c>
      <c r="P35" s="51">
        <f>SUM(P30:P34)</f>
        <v>0</v>
      </c>
      <c r="Q35" s="51">
        <f t="shared" si="14"/>
        <v>0</v>
      </c>
      <c r="R35" s="51">
        <f>SUM(R30:R34)</f>
        <v>0</v>
      </c>
      <c r="S35" s="51">
        <f>SUM(S30:S34)</f>
        <v>0</v>
      </c>
      <c r="T35" s="51">
        <f>SUM(T30:T34)</f>
        <v>0</v>
      </c>
      <c r="U35" s="51">
        <f t="shared" si="15"/>
        <v>0</v>
      </c>
      <c r="V35" s="40"/>
      <c r="W35" s="51">
        <f>SUM(W30:W34)</f>
        <v>0</v>
      </c>
      <c r="X35" s="51">
        <f>SUM(X30:X34)</f>
        <v>7831670.0999999996</v>
      </c>
      <c r="Y35" s="51">
        <f>X35-W35</f>
        <v>7831670.0999999996</v>
      </c>
      <c r="Z35" s="42"/>
    </row>
    <row r="36" spans="1:29" ht="13" x14ac:dyDescent="0.3">
      <c r="A36" s="47"/>
      <c r="B36" s="47"/>
      <c r="C36" s="40"/>
      <c r="D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0"/>
      <c r="W36" s="41"/>
      <c r="X36" s="41"/>
      <c r="Y36" s="41"/>
    </row>
    <row r="37" spans="1:29" ht="13.5" x14ac:dyDescent="0.35">
      <c r="A37" s="62" t="s">
        <v>21</v>
      </c>
      <c r="B37" s="41"/>
      <c r="C37" s="40"/>
      <c r="D37" s="6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40"/>
      <c r="W37" s="61"/>
      <c r="X37" s="61"/>
      <c r="Y37" s="61"/>
    </row>
    <row r="38" spans="1:29" ht="13" x14ac:dyDescent="0.3">
      <c r="A38" s="41"/>
      <c r="B38" s="41" t="s">
        <v>22</v>
      </c>
      <c r="C38" s="40"/>
      <c r="D38" s="59"/>
      <c r="E38" s="60"/>
      <c r="F38" s="59"/>
      <c r="G38" s="59"/>
      <c r="H38" s="59"/>
      <c r="I38" s="61">
        <f t="shared" ref="I38:I40" si="18">SUM(F38:H38)</f>
        <v>0</v>
      </c>
      <c r="J38" s="59"/>
      <c r="K38" s="59"/>
      <c r="L38" s="59"/>
      <c r="M38" s="61">
        <f t="shared" ref="M38:M44" si="19">SUM(J38:L38)</f>
        <v>0</v>
      </c>
      <c r="N38" s="59"/>
      <c r="O38" s="59"/>
      <c r="P38" s="59"/>
      <c r="Q38" s="61">
        <f t="shared" ref="Q38:Q44" si="20">SUM(N38:P38)</f>
        <v>0</v>
      </c>
      <c r="R38" s="59"/>
      <c r="S38" s="59"/>
      <c r="T38" s="59"/>
      <c r="U38" s="61">
        <f t="shared" ref="U38:U44" si="21">SUM(R38:T38)</f>
        <v>0</v>
      </c>
      <c r="V38" s="40"/>
      <c r="W38" s="49">
        <f t="shared" ref="W38:W43" si="22">SUM(I38,M38,Q38,U38)</f>
        <v>0</v>
      </c>
      <c r="X38" s="61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572318.81000000006</v>
      </c>
      <c r="Y38" s="61">
        <f t="shared" ref="Y38:Y44" si="23">X38-W38</f>
        <v>572318.81000000006</v>
      </c>
    </row>
    <row r="39" spans="1:29" ht="13" x14ac:dyDescent="0.3">
      <c r="A39" s="41"/>
      <c r="B39" s="41" t="s">
        <v>152</v>
      </c>
      <c r="C39" s="40"/>
      <c r="D39" s="96"/>
      <c r="E39" s="60"/>
      <c r="F39" s="96"/>
      <c r="G39" s="96"/>
      <c r="H39" s="96"/>
      <c r="I39" s="61">
        <f t="shared" si="18"/>
        <v>0</v>
      </c>
      <c r="J39" s="96"/>
      <c r="K39" s="96"/>
      <c r="L39" s="96"/>
      <c r="M39" s="61">
        <f t="shared" si="19"/>
        <v>0</v>
      </c>
      <c r="N39" s="96"/>
      <c r="O39" s="96"/>
      <c r="P39" s="96"/>
      <c r="Q39" s="61">
        <f t="shared" si="20"/>
        <v>0</v>
      </c>
      <c r="R39" s="96"/>
      <c r="S39" s="96"/>
      <c r="T39" s="96"/>
      <c r="U39" s="61">
        <f t="shared" si="21"/>
        <v>0</v>
      </c>
      <c r="V39" s="40"/>
      <c r="W39" s="49">
        <f t="shared" si="22"/>
        <v>0</v>
      </c>
      <c r="X39" s="61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479700</v>
      </c>
      <c r="Y39" s="61">
        <f t="shared" si="23"/>
        <v>479700</v>
      </c>
      <c r="AC39" s="56" t="s">
        <v>175</v>
      </c>
    </row>
    <row r="40" spans="1:29" ht="13" x14ac:dyDescent="0.3">
      <c r="A40" s="41"/>
      <c r="B40" s="41" t="s">
        <v>153</v>
      </c>
      <c r="C40" s="40"/>
      <c r="D40" s="96"/>
      <c r="E40" s="60"/>
      <c r="F40" s="96"/>
      <c r="G40" s="96"/>
      <c r="H40" s="96"/>
      <c r="I40" s="61">
        <f t="shared" si="18"/>
        <v>0</v>
      </c>
      <c r="J40" s="96"/>
      <c r="K40" s="96"/>
      <c r="L40" s="96"/>
      <c r="M40" s="61">
        <f t="shared" si="19"/>
        <v>0</v>
      </c>
      <c r="N40" s="96"/>
      <c r="O40" s="96"/>
      <c r="P40" s="96"/>
      <c r="Q40" s="61">
        <f t="shared" si="20"/>
        <v>0</v>
      </c>
      <c r="R40" s="96"/>
      <c r="S40" s="96"/>
      <c r="T40" s="96"/>
      <c r="U40" s="61">
        <f t="shared" si="21"/>
        <v>0</v>
      </c>
      <c r="V40" s="40"/>
      <c r="W40" s="49">
        <f t="shared" si="22"/>
        <v>0</v>
      </c>
      <c r="X40" s="61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56000</v>
      </c>
      <c r="Y40" s="61">
        <f t="shared" si="23"/>
        <v>56000</v>
      </c>
      <c r="AC40" s="56" t="s">
        <v>176</v>
      </c>
    </row>
    <row r="41" spans="1:29" ht="13" x14ac:dyDescent="0.3">
      <c r="A41" s="41"/>
      <c r="B41" s="41" t="s">
        <v>23</v>
      </c>
      <c r="C41" s="40"/>
      <c r="D41" s="59"/>
      <c r="E41" s="60"/>
      <c r="F41" s="59"/>
      <c r="G41" s="59"/>
      <c r="H41" s="59"/>
      <c r="I41" s="61">
        <f t="shared" ref="I41:I44" si="24">SUM(F41:H41)</f>
        <v>0</v>
      </c>
      <c r="J41" s="59"/>
      <c r="K41" s="59"/>
      <c r="L41" s="59"/>
      <c r="M41" s="61">
        <f t="shared" si="19"/>
        <v>0</v>
      </c>
      <c r="N41" s="59"/>
      <c r="O41" s="59"/>
      <c r="P41" s="59"/>
      <c r="Q41" s="61">
        <f t="shared" si="20"/>
        <v>0</v>
      </c>
      <c r="R41" s="59"/>
      <c r="S41" s="59"/>
      <c r="T41" s="59"/>
      <c r="U41" s="61">
        <f t="shared" si="21"/>
        <v>0</v>
      </c>
      <c r="V41" s="40"/>
      <c r="W41" s="49">
        <f t="shared" si="22"/>
        <v>0</v>
      </c>
      <c r="X41" s="61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42000</v>
      </c>
      <c r="Y41" s="61">
        <f t="shared" si="23"/>
        <v>42000</v>
      </c>
    </row>
    <row r="42" spans="1:29" ht="13" x14ac:dyDescent="0.3">
      <c r="A42" s="41"/>
      <c r="B42" s="41" t="s">
        <v>24</v>
      </c>
      <c r="C42" s="40"/>
      <c r="D42" s="59"/>
      <c r="E42" s="60"/>
      <c r="F42" s="59"/>
      <c r="G42" s="59"/>
      <c r="H42" s="59"/>
      <c r="I42" s="61">
        <f t="shared" si="24"/>
        <v>0</v>
      </c>
      <c r="J42" s="59"/>
      <c r="K42" s="59"/>
      <c r="L42" s="59"/>
      <c r="M42" s="61">
        <f t="shared" si="19"/>
        <v>0</v>
      </c>
      <c r="N42" s="59"/>
      <c r="O42" s="59"/>
      <c r="P42" s="59"/>
      <c r="Q42" s="61">
        <f t="shared" si="20"/>
        <v>0</v>
      </c>
      <c r="R42" s="59"/>
      <c r="S42" s="59"/>
      <c r="T42" s="59"/>
      <c r="U42" s="61">
        <f t="shared" si="21"/>
        <v>0</v>
      </c>
      <c r="V42" s="40"/>
      <c r="W42" s="49">
        <f t="shared" si="22"/>
        <v>0</v>
      </c>
      <c r="X42" s="61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350000</v>
      </c>
      <c r="Y42" s="61">
        <f t="shared" si="23"/>
        <v>350000</v>
      </c>
    </row>
    <row r="43" spans="1:29" ht="13" x14ac:dyDescent="0.3">
      <c r="A43" s="41"/>
      <c r="B43" s="41" t="s">
        <v>154</v>
      </c>
      <c r="C43" s="40"/>
      <c r="D43" s="59"/>
      <c r="E43" s="60"/>
      <c r="F43" s="59"/>
      <c r="G43" s="59"/>
      <c r="H43" s="59"/>
      <c r="I43" s="61">
        <f t="shared" si="24"/>
        <v>0</v>
      </c>
      <c r="J43" s="59"/>
      <c r="K43" s="59"/>
      <c r="L43" s="59"/>
      <c r="M43" s="61">
        <f t="shared" si="19"/>
        <v>0</v>
      </c>
      <c r="N43" s="59"/>
      <c r="O43" s="59"/>
      <c r="P43" s="59"/>
      <c r="Q43" s="61">
        <f t="shared" si="20"/>
        <v>0</v>
      </c>
      <c r="R43" s="59"/>
      <c r="S43" s="59"/>
      <c r="T43" s="59"/>
      <c r="U43" s="61">
        <f t="shared" si="21"/>
        <v>0</v>
      </c>
      <c r="V43" s="40"/>
      <c r="W43" s="49">
        <f t="shared" si="22"/>
        <v>0</v>
      </c>
      <c r="X43" s="61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15000</v>
      </c>
      <c r="Y43" s="61">
        <f t="shared" si="23"/>
        <v>15000</v>
      </c>
    </row>
    <row r="44" spans="1:29" ht="13" x14ac:dyDescent="0.3">
      <c r="A44" s="41"/>
      <c r="B44" s="50" t="s">
        <v>25</v>
      </c>
      <c r="C44" s="40"/>
      <c r="D44" s="51">
        <f>SUM(D38:D43)</f>
        <v>0</v>
      </c>
      <c r="E44" s="52"/>
      <c r="F44" s="51">
        <f>SUM(F38:F43)</f>
        <v>0</v>
      </c>
      <c r="G44" s="51">
        <f>SUM(G38:G43)</f>
        <v>0</v>
      </c>
      <c r="H44" s="51">
        <f>SUM(H38:H43)</f>
        <v>0</v>
      </c>
      <c r="I44" s="51">
        <f t="shared" si="24"/>
        <v>0</v>
      </c>
      <c r="J44" s="51">
        <f>SUM(J38:J43)</f>
        <v>0</v>
      </c>
      <c r="K44" s="51">
        <f>SUM(K38:K43)</f>
        <v>0</v>
      </c>
      <c r="L44" s="51">
        <f>SUM(L38:L43)</f>
        <v>0</v>
      </c>
      <c r="M44" s="51">
        <f t="shared" si="19"/>
        <v>0</v>
      </c>
      <c r="N44" s="51">
        <f>SUM(N38:N43)</f>
        <v>0</v>
      </c>
      <c r="O44" s="51">
        <f>SUM(O38:O43)</f>
        <v>0</v>
      </c>
      <c r="P44" s="51">
        <f>SUM(P38:P43)</f>
        <v>0</v>
      </c>
      <c r="Q44" s="51">
        <f t="shared" si="20"/>
        <v>0</v>
      </c>
      <c r="R44" s="51">
        <f>SUM(R38:R43)</f>
        <v>0</v>
      </c>
      <c r="S44" s="51">
        <f>SUM(S38:S43)</f>
        <v>0</v>
      </c>
      <c r="T44" s="51">
        <f>SUM(T38:T43)</f>
        <v>0</v>
      </c>
      <c r="U44" s="51">
        <f t="shared" si="21"/>
        <v>0</v>
      </c>
      <c r="V44" s="40"/>
      <c r="W44" s="51">
        <f>SUM(W38:W43)</f>
        <v>0</v>
      </c>
      <c r="X44" s="51">
        <f>SUM(X38:X43)</f>
        <v>1515018.81</v>
      </c>
      <c r="Y44" s="51">
        <f t="shared" si="23"/>
        <v>1515018.81</v>
      </c>
    </row>
    <row r="45" spans="1:29" ht="13" x14ac:dyDescent="0.3">
      <c r="A45" s="41"/>
      <c r="B45" s="47"/>
      <c r="C45" s="40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40"/>
      <c r="W45" s="55"/>
      <c r="X45" s="55"/>
      <c r="Y45" s="55"/>
    </row>
    <row r="46" spans="1:29" ht="13.5" x14ac:dyDescent="0.35">
      <c r="A46" s="62" t="s">
        <v>156</v>
      </c>
      <c r="B46" s="41"/>
      <c r="C46" s="40"/>
      <c r="D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0"/>
      <c r="W46" s="41"/>
      <c r="X46" s="41"/>
      <c r="Y46" s="41"/>
    </row>
    <row r="47" spans="1:29" ht="13" x14ac:dyDescent="0.3">
      <c r="A47" s="41"/>
      <c r="B47" s="41" t="s">
        <v>26</v>
      </c>
      <c r="C47" s="40"/>
      <c r="D47" s="59"/>
      <c r="E47" s="60"/>
      <c r="F47" s="59"/>
      <c r="G47" s="59"/>
      <c r="H47" s="59"/>
      <c r="I47" s="61">
        <f t="shared" ref="I47" si="25">SUM(F47:H47)</f>
        <v>0</v>
      </c>
      <c r="J47" s="59"/>
      <c r="K47" s="59"/>
      <c r="L47" s="59"/>
      <c r="M47" s="61">
        <f t="shared" ref="M47:M59" si="26">SUM(J47:L47)</f>
        <v>0</v>
      </c>
      <c r="N47" s="59"/>
      <c r="O47" s="59"/>
      <c r="P47" s="59"/>
      <c r="Q47" s="61">
        <f t="shared" ref="Q47:Q59" si="27">SUM(N47:P47)</f>
        <v>0</v>
      </c>
      <c r="R47" s="59"/>
      <c r="S47" s="59"/>
      <c r="T47" s="59"/>
      <c r="U47" s="61">
        <f t="shared" ref="U47:U59" si="28">SUM(R47:T47)</f>
        <v>0</v>
      </c>
      <c r="V47" s="40"/>
      <c r="W47" s="49">
        <f t="shared" ref="W47:W58" si="29">SUM(I47,M47,Q47,U47)</f>
        <v>0</v>
      </c>
      <c r="X47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47" s="61" t="e">
        <f t="shared" ref="Y47:Y59" si="30">X47-W47</f>
        <v>#REF!</v>
      </c>
    </row>
    <row r="48" spans="1:29" ht="13" x14ac:dyDescent="0.3">
      <c r="A48" s="41"/>
      <c r="B48" s="41" t="s">
        <v>27</v>
      </c>
      <c r="C48" s="40"/>
      <c r="D48" s="59"/>
      <c r="E48" s="60"/>
      <c r="F48" s="59"/>
      <c r="G48" s="59"/>
      <c r="H48" s="59"/>
      <c r="I48" s="61">
        <f t="shared" ref="I48:I59" si="31">SUM(F48:H48)</f>
        <v>0</v>
      </c>
      <c r="J48" s="59"/>
      <c r="K48" s="59"/>
      <c r="L48" s="59"/>
      <c r="M48" s="61">
        <f t="shared" si="26"/>
        <v>0</v>
      </c>
      <c r="N48" s="59"/>
      <c r="O48" s="59"/>
      <c r="P48" s="59"/>
      <c r="Q48" s="61">
        <f t="shared" si="27"/>
        <v>0</v>
      </c>
      <c r="R48" s="59"/>
      <c r="S48" s="59"/>
      <c r="T48" s="59"/>
      <c r="U48" s="61">
        <f t="shared" si="28"/>
        <v>0</v>
      </c>
      <c r="V48" s="40"/>
      <c r="W48" s="49">
        <f t="shared" si="29"/>
        <v>0</v>
      </c>
      <c r="X48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48" s="61" t="e">
        <f t="shared" si="30"/>
        <v>#REF!</v>
      </c>
    </row>
    <row r="49" spans="1:29" ht="13" x14ac:dyDescent="0.3">
      <c r="A49" s="41"/>
      <c r="B49" s="41" t="s">
        <v>28</v>
      </c>
      <c r="C49" s="40"/>
      <c r="D49" s="59"/>
      <c r="E49" s="60"/>
      <c r="F49" s="59"/>
      <c r="G49" s="59"/>
      <c r="H49" s="59"/>
      <c r="I49" s="61">
        <f t="shared" si="31"/>
        <v>0</v>
      </c>
      <c r="J49" s="59"/>
      <c r="K49" s="59"/>
      <c r="L49" s="59"/>
      <c r="M49" s="61">
        <f t="shared" si="26"/>
        <v>0</v>
      </c>
      <c r="N49" s="59"/>
      <c r="O49" s="59"/>
      <c r="P49" s="59"/>
      <c r="Q49" s="61">
        <f t="shared" si="27"/>
        <v>0</v>
      </c>
      <c r="R49" s="59"/>
      <c r="S49" s="59"/>
      <c r="T49" s="59"/>
      <c r="U49" s="61">
        <f t="shared" si="28"/>
        <v>0</v>
      </c>
      <c r="V49" s="40"/>
      <c r="W49" s="49">
        <f t="shared" si="29"/>
        <v>0</v>
      </c>
      <c r="X49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49" s="61" t="e">
        <f t="shared" si="30"/>
        <v>#REF!</v>
      </c>
    </row>
    <row r="50" spans="1:29" ht="13" x14ac:dyDescent="0.3">
      <c r="A50" s="41"/>
      <c r="B50" s="41" t="s">
        <v>29</v>
      </c>
      <c r="C50" s="40"/>
      <c r="D50" s="59"/>
      <c r="E50" s="60"/>
      <c r="F50" s="59"/>
      <c r="G50" s="59"/>
      <c r="H50" s="59"/>
      <c r="I50" s="61">
        <f t="shared" si="31"/>
        <v>0</v>
      </c>
      <c r="J50" s="59"/>
      <c r="K50" s="59"/>
      <c r="L50" s="59"/>
      <c r="M50" s="61">
        <f t="shared" si="26"/>
        <v>0</v>
      </c>
      <c r="N50" s="59"/>
      <c r="O50" s="59"/>
      <c r="P50" s="59"/>
      <c r="Q50" s="61">
        <f t="shared" si="27"/>
        <v>0</v>
      </c>
      <c r="R50" s="59"/>
      <c r="S50" s="59"/>
      <c r="T50" s="59"/>
      <c r="U50" s="61">
        <f t="shared" si="28"/>
        <v>0</v>
      </c>
      <c r="V50" s="40"/>
      <c r="W50" s="49">
        <f t="shared" si="29"/>
        <v>0</v>
      </c>
      <c r="X50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50" s="61" t="e">
        <f t="shared" si="30"/>
        <v>#REF!</v>
      </c>
    </row>
    <row r="51" spans="1:29" ht="13" x14ac:dyDescent="0.3">
      <c r="A51" s="41"/>
      <c r="B51" s="41" t="s">
        <v>30</v>
      </c>
      <c r="C51" s="40"/>
      <c r="D51" s="59"/>
      <c r="E51" s="60"/>
      <c r="F51" s="59"/>
      <c r="G51" s="59"/>
      <c r="H51" s="59"/>
      <c r="I51" s="61">
        <f t="shared" si="31"/>
        <v>0</v>
      </c>
      <c r="J51" s="59"/>
      <c r="K51" s="59"/>
      <c r="L51" s="59"/>
      <c r="M51" s="61">
        <f t="shared" si="26"/>
        <v>0</v>
      </c>
      <c r="N51" s="59"/>
      <c r="O51" s="59"/>
      <c r="P51" s="59"/>
      <c r="Q51" s="61">
        <f t="shared" si="27"/>
        <v>0</v>
      </c>
      <c r="R51" s="59"/>
      <c r="S51" s="59"/>
      <c r="T51" s="59"/>
      <c r="U51" s="61">
        <f t="shared" si="28"/>
        <v>0</v>
      </c>
      <c r="V51" s="40"/>
      <c r="W51" s="49">
        <f t="shared" si="29"/>
        <v>0</v>
      </c>
      <c r="X51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51" s="61" t="e">
        <f t="shared" si="30"/>
        <v>#REF!</v>
      </c>
    </row>
    <row r="52" spans="1:29" ht="13" x14ac:dyDescent="0.3">
      <c r="A52" s="41"/>
      <c r="B52" s="41" t="s">
        <v>31</v>
      </c>
      <c r="C52" s="40"/>
      <c r="D52" s="59"/>
      <c r="E52" s="60"/>
      <c r="F52" s="59"/>
      <c r="G52" s="59"/>
      <c r="H52" s="59"/>
      <c r="I52" s="61">
        <f t="shared" si="31"/>
        <v>0</v>
      </c>
      <c r="J52" s="59"/>
      <c r="K52" s="59"/>
      <c r="L52" s="59"/>
      <c r="M52" s="61">
        <f t="shared" si="26"/>
        <v>0</v>
      </c>
      <c r="N52" s="59"/>
      <c r="O52" s="59"/>
      <c r="P52" s="59"/>
      <c r="Q52" s="61">
        <f t="shared" si="27"/>
        <v>0</v>
      </c>
      <c r="R52" s="59"/>
      <c r="S52" s="59"/>
      <c r="T52" s="59"/>
      <c r="U52" s="61">
        <f t="shared" si="28"/>
        <v>0</v>
      </c>
      <c r="V52" s="40"/>
      <c r="W52" s="49">
        <f t="shared" si="29"/>
        <v>0</v>
      </c>
      <c r="X52" s="61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15000</v>
      </c>
      <c r="Y52" s="61">
        <f t="shared" si="30"/>
        <v>15000</v>
      </c>
    </row>
    <row r="53" spans="1:29" ht="13" x14ac:dyDescent="0.3">
      <c r="A53" s="41"/>
      <c r="B53" s="41" t="s">
        <v>157</v>
      </c>
      <c r="C53" s="40"/>
      <c r="D53" s="96"/>
      <c r="E53" s="60"/>
      <c r="F53" s="96"/>
      <c r="G53" s="96"/>
      <c r="H53" s="96"/>
      <c r="I53" s="61">
        <f t="shared" si="31"/>
        <v>0</v>
      </c>
      <c r="J53" s="96"/>
      <c r="K53" s="96"/>
      <c r="L53" s="96"/>
      <c r="M53" s="61">
        <f t="shared" si="26"/>
        <v>0</v>
      </c>
      <c r="N53" s="96"/>
      <c r="O53" s="96"/>
      <c r="P53" s="96"/>
      <c r="Q53" s="61">
        <f t="shared" si="27"/>
        <v>0</v>
      </c>
      <c r="R53" s="96"/>
      <c r="S53" s="96"/>
      <c r="T53" s="96"/>
      <c r="U53" s="61">
        <f t="shared" si="28"/>
        <v>0</v>
      </c>
      <c r="V53" s="40"/>
      <c r="W53" s="49">
        <f t="shared" si="29"/>
        <v>0</v>
      </c>
      <c r="X53" s="61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12000</v>
      </c>
      <c r="Y53" s="61">
        <f t="shared" si="30"/>
        <v>12000</v>
      </c>
    </row>
    <row r="54" spans="1:29" ht="13" x14ac:dyDescent="0.3">
      <c r="A54" s="41"/>
      <c r="B54" s="41" t="s">
        <v>158</v>
      </c>
      <c r="C54" s="40"/>
      <c r="D54" s="96"/>
      <c r="E54" s="60"/>
      <c r="F54" s="96"/>
      <c r="G54" s="96"/>
      <c r="H54" s="96"/>
      <c r="I54" s="61">
        <f t="shared" si="31"/>
        <v>0</v>
      </c>
      <c r="J54" s="96"/>
      <c r="K54" s="96"/>
      <c r="L54" s="96"/>
      <c r="M54" s="61">
        <f t="shared" si="26"/>
        <v>0</v>
      </c>
      <c r="N54" s="96"/>
      <c r="O54" s="96"/>
      <c r="P54" s="96"/>
      <c r="Q54" s="61">
        <f t="shared" si="27"/>
        <v>0</v>
      </c>
      <c r="R54" s="96"/>
      <c r="S54" s="96"/>
      <c r="T54" s="96"/>
      <c r="U54" s="61">
        <f t="shared" si="28"/>
        <v>0</v>
      </c>
      <c r="V54" s="40"/>
      <c r="W54" s="49">
        <f t="shared" si="29"/>
        <v>0</v>
      </c>
      <c r="X54" s="61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180000</v>
      </c>
      <c r="Y54" s="61">
        <f t="shared" si="30"/>
        <v>180000</v>
      </c>
    </row>
    <row r="55" spans="1:29" ht="13" x14ac:dyDescent="0.3">
      <c r="A55" s="41"/>
      <c r="B55" s="41" t="s">
        <v>33</v>
      </c>
      <c r="C55" s="40"/>
      <c r="D55" s="96"/>
      <c r="E55" s="60"/>
      <c r="F55" s="96"/>
      <c r="G55" s="96"/>
      <c r="H55" s="96"/>
      <c r="I55" s="61">
        <f t="shared" si="31"/>
        <v>0</v>
      </c>
      <c r="J55" s="96"/>
      <c r="K55" s="96"/>
      <c r="L55" s="96"/>
      <c r="M55" s="61">
        <f t="shared" si="26"/>
        <v>0</v>
      </c>
      <c r="N55" s="96"/>
      <c r="O55" s="96"/>
      <c r="P55" s="96"/>
      <c r="Q55" s="61">
        <f t="shared" si="27"/>
        <v>0</v>
      </c>
      <c r="R55" s="96"/>
      <c r="S55" s="96"/>
      <c r="T55" s="96"/>
      <c r="U55" s="61">
        <f t="shared" si="28"/>
        <v>0</v>
      </c>
      <c r="V55" s="40"/>
      <c r="W55" s="49">
        <f t="shared" si="29"/>
        <v>0</v>
      </c>
      <c r="X55" s="61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110000</v>
      </c>
      <c r="Y55" s="61">
        <f t="shared" si="30"/>
        <v>110000</v>
      </c>
    </row>
    <row r="56" spans="1:29" ht="13" x14ac:dyDescent="0.3">
      <c r="A56" s="41"/>
      <c r="B56" s="41" t="s">
        <v>159</v>
      </c>
      <c r="C56" s="40"/>
      <c r="D56" s="96"/>
      <c r="E56" s="60"/>
      <c r="F56" s="96"/>
      <c r="G56" s="96"/>
      <c r="H56" s="96"/>
      <c r="I56" s="61">
        <f t="shared" si="31"/>
        <v>0</v>
      </c>
      <c r="J56" s="96"/>
      <c r="K56" s="96"/>
      <c r="L56" s="96"/>
      <c r="M56" s="61">
        <f t="shared" si="26"/>
        <v>0</v>
      </c>
      <c r="N56" s="96"/>
      <c r="O56" s="96"/>
      <c r="P56" s="96"/>
      <c r="Q56" s="61">
        <f t="shared" si="27"/>
        <v>0</v>
      </c>
      <c r="R56" s="96"/>
      <c r="S56" s="96"/>
      <c r="T56" s="96"/>
      <c r="U56" s="61">
        <f t="shared" si="28"/>
        <v>0</v>
      </c>
      <c r="V56" s="40"/>
      <c r="W56" s="49">
        <f t="shared" si="29"/>
        <v>0</v>
      </c>
      <c r="X56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56" s="61" t="e">
        <f t="shared" si="30"/>
        <v>#REF!</v>
      </c>
      <c r="AC56" s="56" t="s">
        <v>177</v>
      </c>
    </row>
    <row r="57" spans="1:29" ht="13" x14ac:dyDescent="0.3">
      <c r="A57" s="41"/>
      <c r="B57" s="41" t="s">
        <v>160</v>
      </c>
      <c r="C57" s="40"/>
      <c r="D57" s="96"/>
      <c r="E57" s="60"/>
      <c r="F57" s="96"/>
      <c r="G57" s="96"/>
      <c r="H57" s="96"/>
      <c r="I57" s="61">
        <f t="shared" si="31"/>
        <v>0</v>
      </c>
      <c r="J57" s="96"/>
      <c r="K57" s="96"/>
      <c r="L57" s="96"/>
      <c r="M57" s="61">
        <f t="shared" si="26"/>
        <v>0</v>
      </c>
      <c r="N57" s="96"/>
      <c r="O57" s="96"/>
      <c r="P57" s="96"/>
      <c r="Q57" s="61">
        <f t="shared" si="27"/>
        <v>0</v>
      </c>
      <c r="R57" s="96"/>
      <c r="S57" s="96"/>
      <c r="T57" s="96"/>
      <c r="U57" s="61">
        <f t="shared" si="28"/>
        <v>0</v>
      </c>
      <c r="V57" s="40"/>
      <c r="W57" s="49">
        <f t="shared" si="29"/>
        <v>0</v>
      </c>
      <c r="X57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57" s="61" t="e">
        <f t="shared" si="30"/>
        <v>#REF!</v>
      </c>
      <c r="AC57" s="56" t="s">
        <v>178</v>
      </c>
    </row>
    <row r="58" spans="1:29" ht="13" x14ac:dyDescent="0.3">
      <c r="A58" s="41"/>
      <c r="B58" s="41" t="s">
        <v>34</v>
      </c>
      <c r="C58" s="40"/>
      <c r="D58" s="59"/>
      <c r="E58" s="60"/>
      <c r="F58" s="59"/>
      <c r="G58" s="59"/>
      <c r="H58" s="59"/>
      <c r="I58" s="61">
        <f t="shared" si="31"/>
        <v>0</v>
      </c>
      <c r="J58" s="59"/>
      <c r="K58" s="59"/>
      <c r="L58" s="59"/>
      <c r="M58" s="61">
        <f t="shared" si="26"/>
        <v>0</v>
      </c>
      <c r="N58" s="59"/>
      <c r="O58" s="59"/>
      <c r="P58" s="59"/>
      <c r="Q58" s="61">
        <f t="shared" si="27"/>
        <v>0</v>
      </c>
      <c r="R58" s="59"/>
      <c r="S58" s="59"/>
      <c r="T58" s="59"/>
      <c r="U58" s="61">
        <f t="shared" si="28"/>
        <v>0</v>
      </c>
      <c r="V58" s="40"/>
      <c r="W58" s="49">
        <f t="shared" si="29"/>
        <v>0</v>
      </c>
      <c r="X58" s="61" t="e">
        <f>IF('Cover Sheet'!$A$9=References!$A$3,'Annual Budget'!#REF!,IF('Cover Sheet'!$A$9=References!$A$4,SUM('Annual Budget'!#REF!,'Annual Budget'!#REF!),IF('Cover Sheet'!$A$9=References!$A$5,SUM('Annual Budget'!#REF!,'Annual Budget'!#REF!,'Annual Budget'!#REF!),SUM('Annual Budget'!#REF!,'Annual Budget'!#REF!,'Annual Budget'!#REF!,'Annual Budget'!#REF!))))</f>
        <v>#REF!</v>
      </c>
      <c r="Y58" s="61" t="e">
        <f t="shared" si="30"/>
        <v>#REF!</v>
      </c>
    </row>
    <row r="59" spans="1:29" ht="13" x14ac:dyDescent="0.3">
      <c r="A59" s="41"/>
      <c r="B59" s="50" t="s">
        <v>35</v>
      </c>
      <c r="C59" s="40"/>
      <c r="D59" s="51">
        <f>SUM(D47:D58)</f>
        <v>0</v>
      </c>
      <c r="E59" s="52"/>
      <c r="F59" s="51">
        <f>SUM(F47:F58)</f>
        <v>0</v>
      </c>
      <c r="G59" s="51">
        <f t="shared" ref="G59:H59" si="32">SUM(G47:G58)</f>
        <v>0</v>
      </c>
      <c r="H59" s="51">
        <f t="shared" si="32"/>
        <v>0</v>
      </c>
      <c r="I59" s="51">
        <f t="shared" si="31"/>
        <v>0</v>
      </c>
      <c r="J59" s="51">
        <f>SUM(J47:J58)</f>
        <v>0</v>
      </c>
      <c r="K59" s="51">
        <f t="shared" ref="K59" si="33">SUM(K47:K58)</f>
        <v>0</v>
      </c>
      <c r="L59" s="51">
        <f t="shared" ref="L59" si="34">SUM(L47:L58)</f>
        <v>0</v>
      </c>
      <c r="M59" s="51">
        <f t="shared" si="26"/>
        <v>0</v>
      </c>
      <c r="N59" s="51">
        <f>SUM(N47:N58)</f>
        <v>0</v>
      </c>
      <c r="O59" s="51">
        <f t="shared" ref="O59" si="35">SUM(O47:O58)</f>
        <v>0</v>
      </c>
      <c r="P59" s="51">
        <f t="shared" ref="P59" si="36">SUM(P47:P58)</f>
        <v>0</v>
      </c>
      <c r="Q59" s="51">
        <f t="shared" si="27"/>
        <v>0</v>
      </c>
      <c r="R59" s="51">
        <f>SUM(R47:R58)</f>
        <v>0</v>
      </c>
      <c r="S59" s="51">
        <f t="shared" ref="S59" si="37">SUM(S47:S58)</f>
        <v>0</v>
      </c>
      <c r="T59" s="51">
        <f t="shared" ref="T59" si="38">SUM(T47:T58)</f>
        <v>0</v>
      </c>
      <c r="U59" s="51">
        <f t="shared" si="28"/>
        <v>0</v>
      </c>
      <c r="V59" s="40"/>
      <c r="W59" s="51">
        <f>SUM(W47:W58)</f>
        <v>0</v>
      </c>
      <c r="X59" s="51" t="e">
        <f>SUM(X47:X58)</f>
        <v>#REF!</v>
      </c>
      <c r="Y59" s="51" t="e">
        <f t="shared" si="30"/>
        <v>#REF!</v>
      </c>
    </row>
    <row r="60" spans="1:29" ht="13" x14ac:dyDescent="0.3">
      <c r="A60" s="41"/>
      <c r="B60" s="47"/>
      <c r="C60" s="40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40"/>
      <c r="W60" s="55"/>
      <c r="X60" s="55"/>
      <c r="Y60" s="55"/>
    </row>
    <row r="61" spans="1:29" ht="13" x14ac:dyDescent="0.3">
      <c r="A61" s="41"/>
      <c r="B61" s="50" t="s">
        <v>161</v>
      </c>
      <c r="C61" s="40"/>
      <c r="D61" s="51">
        <f>D59+D44+D35+D27</f>
        <v>0</v>
      </c>
      <c r="E61" s="52"/>
      <c r="F61" s="51">
        <f t="shared" ref="F61:U61" si="39">F59+F44+F35+F27</f>
        <v>0</v>
      </c>
      <c r="G61" s="51">
        <f t="shared" si="39"/>
        <v>0</v>
      </c>
      <c r="H61" s="51">
        <f t="shared" si="39"/>
        <v>0</v>
      </c>
      <c r="I61" s="51">
        <f t="shared" si="39"/>
        <v>0</v>
      </c>
      <c r="J61" s="51">
        <f t="shared" si="39"/>
        <v>0</v>
      </c>
      <c r="K61" s="51">
        <f t="shared" si="39"/>
        <v>0</v>
      </c>
      <c r="L61" s="51">
        <f t="shared" si="39"/>
        <v>0</v>
      </c>
      <c r="M61" s="51">
        <f t="shared" si="39"/>
        <v>0</v>
      </c>
      <c r="N61" s="51">
        <f t="shared" si="39"/>
        <v>0</v>
      </c>
      <c r="O61" s="51">
        <f t="shared" si="39"/>
        <v>0</v>
      </c>
      <c r="P61" s="51">
        <f t="shared" si="39"/>
        <v>0</v>
      </c>
      <c r="Q61" s="51">
        <f t="shared" si="39"/>
        <v>0</v>
      </c>
      <c r="R61" s="51">
        <f t="shared" si="39"/>
        <v>0</v>
      </c>
      <c r="S61" s="51">
        <f t="shared" si="39"/>
        <v>0</v>
      </c>
      <c r="T61" s="51">
        <f t="shared" si="39"/>
        <v>0</v>
      </c>
      <c r="U61" s="51">
        <f t="shared" si="39"/>
        <v>0</v>
      </c>
      <c r="V61" s="40"/>
      <c r="W61" s="51">
        <f>W59+W44+W35+W27</f>
        <v>0</v>
      </c>
      <c r="X61" s="51" t="e">
        <f>X59+X44+X35+X27</f>
        <v>#REF!</v>
      </c>
      <c r="Y61" s="51" t="e">
        <f t="shared" ref="Y61:Y62" si="40">X61-W61</f>
        <v>#REF!</v>
      </c>
    </row>
    <row r="62" spans="1:29" ht="12.75" customHeight="1" x14ac:dyDescent="0.3">
      <c r="A62" s="53" t="s">
        <v>162</v>
      </c>
      <c r="B62" s="50"/>
      <c r="C62" s="40"/>
      <c r="D62" s="51">
        <f>D16-D61</f>
        <v>0</v>
      </c>
      <c r="E62" s="52"/>
      <c r="F62" s="51">
        <f t="shared" ref="F62:U62" si="41">F16-F61</f>
        <v>0</v>
      </c>
      <c r="G62" s="51">
        <f t="shared" si="41"/>
        <v>0</v>
      </c>
      <c r="H62" s="51">
        <f t="shared" si="41"/>
        <v>0</v>
      </c>
      <c r="I62" s="51">
        <f t="shared" si="41"/>
        <v>0</v>
      </c>
      <c r="J62" s="51">
        <f t="shared" si="41"/>
        <v>0</v>
      </c>
      <c r="K62" s="51">
        <f t="shared" si="41"/>
        <v>0</v>
      </c>
      <c r="L62" s="51">
        <f t="shared" si="41"/>
        <v>0</v>
      </c>
      <c r="M62" s="51">
        <f t="shared" si="41"/>
        <v>0</v>
      </c>
      <c r="N62" s="51">
        <f t="shared" si="41"/>
        <v>0</v>
      </c>
      <c r="O62" s="51">
        <f t="shared" si="41"/>
        <v>0</v>
      </c>
      <c r="P62" s="51">
        <f t="shared" si="41"/>
        <v>0</v>
      </c>
      <c r="Q62" s="51">
        <f t="shared" si="41"/>
        <v>0</v>
      </c>
      <c r="R62" s="51">
        <f t="shared" si="41"/>
        <v>0</v>
      </c>
      <c r="S62" s="51">
        <f t="shared" si="41"/>
        <v>0</v>
      </c>
      <c r="T62" s="51">
        <f t="shared" si="41"/>
        <v>0</v>
      </c>
      <c r="U62" s="51">
        <f t="shared" si="41"/>
        <v>0</v>
      </c>
      <c r="V62" s="40"/>
      <c r="W62" s="51">
        <f>W16-W61</f>
        <v>0</v>
      </c>
      <c r="X62" s="51" t="e">
        <f>X16-X61</f>
        <v>#REF!</v>
      </c>
      <c r="Y62" s="51" t="e">
        <f t="shared" si="40"/>
        <v>#REF!</v>
      </c>
    </row>
    <row r="63" spans="1:29" ht="12.75" customHeight="1" x14ac:dyDescent="0.3">
      <c r="A63" s="53"/>
      <c r="B63" s="47"/>
      <c r="C63" s="40"/>
      <c r="D63" s="63"/>
      <c r="E63" s="52"/>
      <c r="F63" s="63"/>
      <c r="G63" s="63"/>
      <c r="H63" s="63"/>
      <c r="I63" s="52"/>
      <c r="J63" s="63"/>
      <c r="K63" s="63"/>
      <c r="L63" s="63"/>
      <c r="M63" s="52"/>
      <c r="N63" s="63"/>
      <c r="O63" s="63"/>
      <c r="P63" s="63"/>
      <c r="Q63" s="52"/>
      <c r="R63" s="63"/>
      <c r="S63" s="63"/>
      <c r="T63" s="63"/>
      <c r="U63" s="52"/>
      <c r="V63" s="40"/>
      <c r="W63" s="52"/>
      <c r="X63" s="52"/>
      <c r="Y63" s="52"/>
    </row>
    <row r="64" spans="1:29" ht="13" x14ac:dyDescent="0.3">
      <c r="A64" s="53" t="s">
        <v>36</v>
      </c>
      <c r="B64" s="50"/>
      <c r="C64" s="40"/>
      <c r="D64" s="51">
        <f>D62</f>
        <v>0</v>
      </c>
      <c r="E64" s="52"/>
      <c r="F64" s="51">
        <f t="shared" ref="F64:U64" si="42">F62</f>
        <v>0</v>
      </c>
      <c r="G64" s="51">
        <f t="shared" si="42"/>
        <v>0</v>
      </c>
      <c r="H64" s="51">
        <f t="shared" si="42"/>
        <v>0</v>
      </c>
      <c r="I64" s="51">
        <f t="shared" si="42"/>
        <v>0</v>
      </c>
      <c r="J64" s="51">
        <f t="shared" si="42"/>
        <v>0</v>
      </c>
      <c r="K64" s="51">
        <f t="shared" si="42"/>
        <v>0</v>
      </c>
      <c r="L64" s="51">
        <f t="shared" si="42"/>
        <v>0</v>
      </c>
      <c r="M64" s="51">
        <f t="shared" si="42"/>
        <v>0</v>
      </c>
      <c r="N64" s="51">
        <f t="shared" si="42"/>
        <v>0</v>
      </c>
      <c r="O64" s="51">
        <f t="shared" si="42"/>
        <v>0</v>
      </c>
      <c r="P64" s="51">
        <f t="shared" si="42"/>
        <v>0</v>
      </c>
      <c r="Q64" s="51">
        <f t="shared" si="42"/>
        <v>0</v>
      </c>
      <c r="R64" s="51">
        <f t="shared" si="42"/>
        <v>0</v>
      </c>
      <c r="S64" s="51">
        <f t="shared" si="42"/>
        <v>0</v>
      </c>
      <c r="T64" s="51">
        <f t="shared" si="42"/>
        <v>0</v>
      </c>
      <c r="U64" s="51">
        <f t="shared" si="42"/>
        <v>0</v>
      </c>
      <c r="V64" s="40"/>
      <c r="W64" s="51">
        <f>W62</f>
        <v>0</v>
      </c>
      <c r="X64" s="51" t="e">
        <f>X62</f>
        <v>#REF!</v>
      </c>
      <c r="Y64" s="71" t="e">
        <f t="shared" ref="Y64" si="43">X64-W64</f>
        <v>#REF!</v>
      </c>
    </row>
    <row r="66" spans="1:21" ht="12.75" customHeight="1" x14ac:dyDescent="0.3">
      <c r="A66" s="47" t="s">
        <v>127</v>
      </c>
    </row>
    <row r="67" spans="1:21" ht="12.75" customHeight="1" x14ac:dyDescent="0.3">
      <c r="B67" s="38" t="s">
        <v>128</v>
      </c>
      <c r="D67" s="59"/>
      <c r="F67" s="59"/>
      <c r="G67" s="59"/>
      <c r="H67" s="59"/>
      <c r="I67" s="61">
        <f t="shared" ref="I67:I69" si="44">SUM(F67:H67)</f>
        <v>0</v>
      </c>
      <c r="J67" s="59"/>
      <c r="K67" s="59"/>
      <c r="L67" s="59"/>
      <c r="M67" s="61">
        <f t="shared" ref="M67:M70" si="45">SUM(J67:L67)</f>
        <v>0</v>
      </c>
      <c r="N67" s="59"/>
      <c r="O67" s="59"/>
      <c r="P67" s="59"/>
      <c r="Q67" s="61">
        <f t="shared" ref="Q67:Q70" si="46">SUM(N67:P67)</f>
        <v>0</v>
      </c>
      <c r="R67" s="59"/>
      <c r="S67" s="59"/>
      <c r="T67" s="59"/>
      <c r="U67" s="61">
        <f t="shared" ref="U67:U70" si="47">SUM(R67:T67)</f>
        <v>0</v>
      </c>
    </row>
    <row r="68" spans="1:21" ht="12.75" customHeight="1" x14ac:dyDescent="0.3">
      <c r="B68" s="38" t="s">
        <v>129</v>
      </c>
      <c r="D68" s="59"/>
      <c r="F68" s="59"/>
      <c r="G68" s="59"/>
      <c r="H68" s="59"/>
      <c r="I68" s="61">
        <f t="shared" si="44"/>
        <v>0</v>
      </c>
      <c r="J68" s="59"/>
      <c r="K68" s="59"/>
      <c r="L68" s="59"/>
      <c r="M68" s="61">
        <f t="shared" si="45"/>
        <v>0</v>
      </c>
      <c r="N68" s="59"/>
      <c r="O68" s="59"/>
      <c r="P68" s="59"/>
      <c r="Q68" s="61">
        <f t="shared" si="46"/>
        <v>0</v>
      </c>
      <c r="R68" s="59"/>
      <c r="S68" s="59"/>
      <c r="T68" s="59"/>
      <c r="U68" s="61">
        <f t="shared" si="47"/>
        <v>0</v>
      </c>
    </row>
    <row r="69" spans="1:21" ht="12.75" customHeight="1" x14ac:dyDescent="0.3">
      <c r="B69" s="38" t="s">
        <v>130</v>
      </c>
      <c r="D69" s="59"/>
      <c r="F69" s="59"/>
      <c r="G69" s="59"/>
      <c r="H69" s="59"/>
      <c r="I69" s="61">
        <f t="shared" si="44"/>
        <v>0</v>
      </c>
      <c r="J69" s="59"/>
      <c r="K69" s="59"/>
      <c r="L69" s="59"/>
      <c r="M69" s="61">
        <f t="shared" si="45"/>
        <v>0</v>
      </c>
      <c r="N69" s="59"/>
      <c r="O69" s="59"/>
      <c r="P69" s="59"/>
      <c r="Q69" s="61">
        <f t="shared" si="46"/>
        <v>0</v>
      </c>
      <c r="R69" s="59"/>
      <c r="S69" s="59"/>
      <c r="T69" s="59"/>
      <c r="U69" s="61">
        <f t="shared" si="47"/>
        <v>0</v>
      </c>
    </row>
    <row r="70" spans="1:21" ht="12.75" customHeight="1" x14ac:dyDescent="0.3">
      <c r="A70" s="56" t="s">
        <v>131</v>
      </c>
      <c r="D70" s="42">
        <f>SUM(D67:D69,D64)</f>
        <v>0</v>
      </c>
      <c r="F70" s="42">
        <f>SUM(F67:F69,F64)</f>
        <v>0</v>
      </c>
      <c r="G70" s="42">
        <f>SUM(G67:G69,G64)</f>
        <v>0</v>
      </c>
      <c r="H70" s="42">
        <f>SUM(H67:H69,H64)</f>
        <v>0</v>
      </c>
      <c r="I70" s="61">
        <f>SUM(F70:H70)</f>
        <v>0</v>
      </c>
      <c r="J70" s="42">
        <f t="shared" ref="J70:L70" si="48">SUM(J67:J69,J64)</f>
        <v>0</v>
      </c>
      <c r="K70" s="42">
        <f t="shared" si="48"/>
        <v>0</v>
      </c>
      <c r="L70" s="42">
        <f t="shared" si="48"/>
        <v>0</v>
      </c>
      <c r="M70" s="61">
        <f t="shared" si="45"/>
        <v>0</v>
      </c>
      <c r="N70" s="42">
        <f t="shared" ref="N70" si="49">SUM(N67:N69,N64)</f>
        <v>0</v>
      </c>
      <c r="O70" s="42">
        <f t="shared" ref="O70" si="50">SUM(O67:O69,O64)</f>
        <v>0</v>
      </c>
      <c r="P70" s="42">
        <f t="shared" ref="P70" si="51">SUM(P67:P69,P64)</f>
        <v>0</v>
      </c>
      <c r="Q70" s="61">
        <f t="shared" si="46"/>
        <v>0</v>
      </c>
      <c r="R70" s="42">
        <f t="shared" ref="R70" si="52">SUM(R67:R69,R64)</f>
        <v>0</v>
      </c>
      <c r="S70" s="42">
        <f t="shared" ref="S70" si="53">SUM(S67:S69,S64)</f>
        <v>0</v>
      </c>
      <c r="T70" s="42">
        <f t="shared" ref="T70" si="54">SUM(T67:T69,T64)</f>
        <v>0</v>
      </c>
      <c r="U70" s="61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796875" defaultRowHeight="13" x14ac:dyDescent="0.3"/>
  <cols>
    <col min="1" max="1" width="2" style="65" customWidth="1"/>
    <col min="2" max="2" width="9.1796875" style="65"/>
    <col min="3" max="3" width="20.1796875" style="65" customWidth="1"/>
    <col min="4" max="4" width="12.26953125" style="65" customWidth="1"/>
    <col min="5" max="5" width="11.26953125" style="65" customWidth="1"/>
    <col min="6" max="6" width="9.1796875" style="65"/>
    <col min="7" max="7" width="19.7265625" style="65" customWidth="1"/>
    <col min="8" max="8" width="20" style="65" customWidth="1"/>
    <col min="9" max="9" width="25.1796875" style="65" customWidth="1"/>
    <col min="10" max="10" width="27" style="65" customWidth="1"/>
    <col min="11" max="16384" width="9.1796875" style="65"/>
  </cols>
  <sheetData>
    <row r="1" spans="1:13" x14ac:dyDescent="0.3">
      <c r="A1" s="64" t="str">
        <f>'Cover Sheet'!A2</f>
        <v>Howard University Middle School of Mathematics &amp; Science Public Charter School</v>
      </c>
    </row>
    <row r="2" spans="1:13" x14ac:dyDescent="0.3">
      <c r="A2" s="38" t="str">
        <f>'Cover Sheet'!A8&amp;" "&amp;'Cover Sheet'!$A$9&amp;" Balance Sheet"</f>
        <v>SY19-20 FY20 Balance Sheet</v>
      </c>
    </row>
    <row r="3" spans="1:13" x14ac:dyDescent="0.3">
      <c r="B3" s="109"/>
      <c r="C3" s="109"/>
      <c r="D3" s="109"/>
      <c r="E3" s="109"/>
      <c r="F3" s="109"/>
      <c r="G3" s="109"/>
      <c r="H3" s="72"/>
      <c r="I3" s="72"/>
      <c r="J3" s="72"/>
    </row>
    <row r="4" spans="1:13" x14ac:dyDescent="0.3">
      <c r="B4" s="72"/>
      <c r="C4" s="72"/>
      <c r="D4" s="72"/>
      <c r="E4" s="73" t="s">
        <v>111</v>
      </c>
      <c r="F4" s="74"/>
      <c r="G4" s="73" t="s">
        <v>82</v>
      </c>
      <c r="H4" s="73" t="s">
        <v>83</v>
      </c>
      <c r="I4" s="73" t="s">
        <v>84</v>
      </c>
      <c r="J4" s="73" t="s">
        <v>85</v>
      </c>
    </row>
    <row r="5" spans="1:13" ht="15.5" thickBot="1" x14ac:dyDescent="0.35">
      <c r="B5" s="72"/>
      <c r="C5" s="72"/>
      <c r="D5" s="72"/>
      <c r="E5" s="75" t="s">
        <v>146</v>
      </c>
      <c r="F5" s="76"/>
      <c r="G5" s="75" t="s">
        <v>86</v>
      </c>
      <c r="H5" s="75" t="s">
        <v>87</v>
      </c>
      <c r="I5" s="75" t="s">
        <v>88</v>
      </c>
      <c r="J5" s="75" t="s">
        <v>89</v>
      </c>
      <c r="M5" s="103" t="s">
        <v>169</v>
      </c>
    </row>
    <row r="6" spans="1:13" x14ac:dyDescent="0.3">
      <c r="A6" s="88" t="s">
        <v>90</v>
      </c>
      <c r="B6" s="77"/>
      <c r="C6" s="77"/>
      <c r="E6" s="78"/>
      <c r="F6" s="76"/>
      <c r="G6" s="78"/>
      <c r="H6" s="78"/>
      <c r="I6" s="78"/>
      <c r="J6" s="78"/>
    </row>
    <row r="7" spans="1:13" x14ac:dyDescent="0.3">
      <c r="B7" s="72"/>
      <c r="C7" s="72"/>
      <c r="D7" s="72"/>
      <c r="E7" s="72"/>
      <c r="F7" s="72"/>
      <c r="G7" s="72"/>
      <c r="H7" s="72"/>
      <c r="I7" s="72"/>
      <c r="J7" s="72"/>
    </row>
    <row r="8" spans="1:13" x14ac:dyDescent="0.3">
      <c r="B8" s="85" t="s">
        <v>121</v>
      </c>
      <c r="C8" s="79"/>
      <c r="D8" s="77"/>
      <c r="E8" s="80"/>
      <c r="F8" s="80"/>
      <c r="G8" s="81"/>
      <c r="H8" s="81"/>
      <c r="I8" s="81"/>
      <c r="J8" s="81"/>
    </row>
    <row r="9" spans="1:13" x14ac:dyDescent="0.3">
      <c r="B9" s="89" t="s">
        <v>91</v>
      </c>
      <c r="D9" s="82"/>
      <c r="E9" s="59">
        <v>0</v>
      </c>
      <c r="F9" s="83"/>
      <c r="G9" s="59">
        <v>0</v>
      </c>
      <c r="H9" s="59">
        <v>0</v>
      </c>
      <c r="I9" s="59">
        <v>0</v>
      </c>
      <c r="J9" s="59">
        <v>0</v>
      </c>
      <c r="M9" s="64" t="s">
        <v>179</v>
      </c>
    </row>
    <row r="10" spans="1:13" x14ac:dyDescent="0.3">
      <c r="B10" s="89" t="s">
        <v>92</v>
      </c>
      <c r="D10" s="82"/>
      <c r="E10" s="59">
        <v>0</v>
      </c>
      <c r="F10" s="84"/>
      <c r="G10" s="59">
        <v>0</v>
      </c>
      <c r="H10" s="59">
        <v>0</v>
      </c>
      <c r="I10" s="59">
        <v>0</v>
      </c>
      <c r="J10" s="59">
        <v>0</v>
      </c>
    </row>
    <row r="11" spans="1:13" x14ac:dyDescent="0.3">
      <c r="B11" s="89" t="s">
        <v>110</v>
      </c>
      <c r="D11" s="82"/>
      <c r="E11" s="59">
        <v>0</v>
      </c>
      <c r="F11" s="84"/>
      <c r="G11" s="59">
        <v>0</v>
      </c>
      <c r="H11" s="59">
        <v>0</v>
      </c>
      <c r="I11" s="59">
        <v>0</v>
      </c>
      <c r="J11" s="59">
        <v>0</v>
      </c>
    </row>
    <row r="12" spans="1:13" x14ac:dyDescent="0.3">
      <c r="B12" s="89" t="s">
        <v>109</v>
      </c>
      <c r="D12" s="82"/>
      <c r="E12" s="59">
        <v>0</v>
      </c>
      <c r="F12" s="81"/>
      <c r="G12" s="59">
        <v>0</v>
      </c>
      <c r="H12" s="59">
        <v>0</v>
      </c>
      <c r="I12" s="59">
        <v>0</v>
      </c>
      <c r="J12" s="59">
        <v>0</v>
      </c>
    </row>
    <row r="13" spans="1:13" x14ac:dyDescent="0.3">
      <c r="B13" s="85" t="s">
        <v>93</v>
      </c>
      <c r="E13" s="91">
        <f>SUM(E9:E12)</f>
        <v>0</v>
      </c>
      <c r="F13" s="81"/>
      <c r="G13" s="91">
        <f>SUM(G9:G12)</f>
        <v>0</v>
      </c>
      <c r="H13" s="91">
        <f>SUM(H9:H12)</f>
        <v>0</v>
      </c>
      <c r="I13" s="91">
        <f>SUM(I9:I12)</f>
        <v>0</v>
      </c>
      <c r="J13" s="91">
        <f>SUM(J9:J12)</f>
        <v>0</v>
      </c>
    </row>
    <row r="14" spans="1:13" x14ac:dyDescent="0.3">
      <c r="B14" s="72"/>
      <c r="C14" s="72"/>
      <c r="D14" s="72"/>
      <c r="E14" s="72"/>
      <c r="F14" s="72"/>
      <c r="G14" s="72"/>
      <c r="H14" s="72"/>
      <c r="I14" s="72"/>
      <c r="J14" s="72"/>
    </row>
    <row r="15" spans="1:13" x14ac:dyDescent="0.3">
      <c r="B15" s="88" t="s">
        <v>94</v>
      </c>
      <c r="C15" s="82"/>
      <c r="D15" s="82"/>
      <c r="E15" s="59">
        <v>0</v>
      </c>
      <c r="F15" s="83"/>
      <c r="G15" s="59">
        <v>0</v>
      </c>
      <c r="H15" s="59">
        <v>0</v>
      </c>
      <c r="I15" s="59">
        <v>0</v>
      </c>
      <c r="J15" s="59">
        <v>0</v>
      </c>
    </row>
    <row r="16" spans="1:13" x14ac:dyDescent="0.3">
      <c r="B16" s="72"/>
      <c r="C16" s="72"/>
      <c r="D16" s="72"/>
      <c r="E16" s="72"/>
      <c r="F16" s="72"/>
      <c r="G16" s="72"/>
      <c r="H16" s="72"/>
      <c r="I16" s="72"/>
      <c r="J16" s="72"/>
    </row>
    <row r="17" spans="1:13" x14ac:dyDescent="0.3">
      <c r="B17" s="88" t="s">
        <v>95</v>
      </c>
      <c r="C17" s="82"/>
      <c r="D17" s="82"/>
      <c r="E17" s="59">
        <v>0</v>
      </c>
      <c r="F17" s="83"/>
      <c r="G17" s="59">
        <v>0</v>
      </c>
      <c r="H17" s="59">
        <v>0</v>
      </c>
      <c r="I17" s="59">
        <v>0</v>
      </c>
      <c r="J17" s="59">
        <v>0</v>
      </c>
      <c r="M17" s="64" t="s">
        <v>170</v>
      </c>
    </row>
    <row r="18" spans="1:13" x14ac:dyDescent="0.3">
      <c r="B18" s="72"/>
      <c r="C18" s="72"/>
      <c r="D18" s="72"/>
      <c r="E18" s="72"/>
      <c r="F18" s="72"/>
      <c r="G18" s="72"/>
      <c r="H18" s="72"/>
      <c r="I18" s="72"/>
      <c r="J18" s="72"/>
    </row>
    <row r="19" spans="1:13" ht="13.5" thickBot="1" x14ac:dyDescent="0.35">
      <c r="A19" s="85" t="s">
        <v>96</v>
      </c>
      <c r="B19" s="72"/>
      <c r="C19" s="82"/>
      <c r="E19" s="92">
        <f>E13+E15+E17</f>
        <v>0</v>
      </c>
      <c r="F19" s="84"/>
      <c r="G19" s="92">
        <f>G13+G15+G17</f>
        <v>0</v>
      </c>
      <c r="H19" s="92">
        <f>H13+H15+H17</f>
        <v>0</v>
      </c>
      <c r="I19" s="92">
        <f>I13+I15+I17</f>
        <v>0</v>
      </c>
      <c r="J19" s="92">
        <f>J13+J15+J17</f>
        <v>0</v>
      </c>
    </row>
    <row r="20" spans="1:13" ht="13.5" thickTop="1" x14ac:dyDescent="0.3">
      <c r="B20" s="72"/>
      <c r="C20" s="72"/>
      <c r="D20" s="72"/>
      <c r="E20" s="72"/>
      <c r="F20" s="72"/>
      <c r="G20" s="72"/>
      <c r="H20" s="72"/>
      <c r="I20" s="72"/>
      <c r="J20" s="72"/>
    </row>
    <row r="21" spans="1:13" ht="15" customHeight="1" x14ac:dyDescent="0.3">
      <c r="A21" s="88" t="s">
        <v>97</v>
      </c>
      <c r="B21" s="77"/>
      <c r="C21" s="77"/>
      <c r="E21" s="86"/>
      <c r="F21" s="86"/>
      <c r="G21" s="86"/>
      <c r="H21" s="86"/>
      <c r="I21" s="86"/>
      <c r="J21" s="86"/>
    </row>
    <row r="22" spans="1:13" x14ac:dyDescent="0.3">
      <c r="B22" s="72"/>
      <c r="C22" s="72"/>
      <c r="D22" s="72"/>
      <c r="E22" s="72"/>
      <c r="F22" s="72"/>
      <c r="G22" s="72"/>
      <c r="H22" s="72"/>
      <c r="I22" s="72"/>
      <c r="J22" s="72"/>
    </row>
    <row r="23" spans="1:13" x14ac:dyDescent="0.3">
      <c r="B23" s="85" t="s">
        <v>122</v>
      </c>
      <c r="C23" s="87"/>
      <c r="D23" s="87"/>
      <c r="E23" s="81"/>
      <c r="F23" s="81"/>
      <c r="G23" s="81"/>
      <c r="H23" s="81"/>
      <c r="I23" s="81"/>
      <c r="J23" s="81"/>
    </row>
    <row r="24" spans="1:13" x14ac:dyDescent="0.3">
      <c r="B24" s="89" t="s">
        <v>99</v>
      </c>
      <c r="D24" s="82"/>
      <c r="E24" s="59">
        <v>0</v>
      </c>
      <c r="F24" s="83"/>
      <c r="G24" s="59">
        <v>0</v>
      </c>
      <c r="H24" s="59">
        <v>0</v>
      </c>
      <c r="I24" s="59">
        <v>0</v>
      </c>
      <c r="J24" s="59">
        <v>0</v>
      </c>
    </row>
    <row r="25" spans="1:13" x14ac:dyDescent="0.3">
      <c r="B25" s="89" t="s">
        <v>98</v>
      </c>
      <c r="D25" s="82"/>
      <c r="E25" s="59">
        <v>0</v>
      </c>
      <c r="F25" s="81"/>
      <c r="G25" s="59">
        <v>0</v>
      </c>
      <c r="H25" s="59">
        <v>0</v>
      </c>
      <c r="I25" s="59">
        <v>0</v>
      </c>
      <c r="J25" s="59">
        <v>0</v>
      </c>
    </row>
    <row r="26" spans="1:13" x14ac:dyDescent="0.3">
      <c r="B26" s="89" t="s">
        <v>106</v>
      </c>
      <c r="D26" s="82"/>
      <c r="E26" s="59">
        <v>0</v>
      </c>
      <c r="F26" s="81"/>
      <c r="G26" s="59">
        <v>0</v>
      </c>
      <c r="H26" s="59">
        <v>0</v>
      </c>
      <c r="I26" s="59">
        <v>0</v>
      </c>
      <c r="J26" s="59">
        <v>0</v>
      </c>
    </row>
    <row r="27" spans="1:13" x14ac:dyDescent="0.3">
      <c r="B27" s="89" t="s">
        <v>174</v>
      </c>
      <c r="D27" s="82"/>
      <c r="E27" s="59">
        <v>0</v>
      </c>
      <c r="F27" s="81"/>
      <c r="G27" s="59">
        <v>0</v>
      </c>
      <c r="H27" s="59">
        <v>0</v>
      </c>
      <c r="I27" s="59">
        <v>0</v>
      </c>
      <c r="J27" s="59">
        <v>0</v>
      </c>
    </row>
    <row r="28" spans="1:13" x14ac:dyDescent="0.3">
      <c r="B28" s="89" t="s">
        <v>108</v>
      </c>
      <c r="D28" s="82"/>
      <c r="E28" s="59">
        <v>0</v>
      </c>
      <c r="F28" s="81"/>
      <c r="G28" s="59">
        <v>0</v>
      </c>
      <c r="H28" s="59">
        <v>0</v>
      </c>
      <c r="I28" s="59">
        <v>0</v>
      </c>
      <c r="J28" s="59">
        <v>0</v>
      </c>
    </row>
    <row r="29" spans="1:13" x14ac:dyDescent="0.3">
      <c r="B29" s="85" t="s">
        <v>100</v>
      </c>
      <c r="E29" s="91">
        <f>SUM(E24:E28)</f>
        <v>0</v>
      </c>
      <c r="F29" s="81"/>
      <c r="G29" s="91">
        <f t="shared" ref="G29:J29" si="0">SUM(G24:G28)</f>
        <v>0</v>
      </c>
      <c r="H29" s="91">
        <f t="shared" si="0"/>
        <v>0</v>
      </c>
      <c r="I29" s="91">
        <f t="shared" si="0"/>
        <v>0</v>
      </c>
      <c r="J29" s="91">
        <f t="shared" si="0"/>
        <v>0</v>
      </c>
    </row>
    <row r="30" spans="1:13" x14ac:dyDescent="0.3">
      <c r="B30" s="85"/>
      <c r="E30" s="81"/>
      <c r="F30" s="81"/>
      <c r="G30" s="81"/>
      <c r="H30" s="81"/>
      <c r="I30" s="81"/>
      <c r="J30" s="81"/>
    </row>
    <row r="31" spans="1:13" x14ac:dyDescent="0.3">
      <c r="B31" s="88" t="s">
        <v>123</v>
      </c>
      <c r="C31" s="72"/>
      <c r="D31" s="72"/>
      <c r="E31" s="72"/>
      <c r="F31" s="72"/>
      <c r="G31" s="72"/>
      <c r="H31" s="72"/>
      <c r="I31" s="72"/>
      <c r="J31" s="72"/>
    </row>
    <row r="32" spans="1:13" x14ac:dyDescent="0.3">
      <c r="B32" s="89" t="s">
        <v>124</v>
      </c>
      <c r="D32" s="72"/>
      <c r="E32" s="59">
        <v>0</v>
      </c>
      <c r="F32" s="83"/>
      <c r="G32" s="59">
        <v>0</v>
      </c>
      <c r="H32" s="59">
        <v>0</v>
      </c>
      <c r="I32" s="59">
        <v>0</v>
      </c>
      <c r="J32" s="59">
        <v>0</v>
      </c>
    </row>
    <row r="33" spans="1:13" x14ac:dyDescent="0.3">
      <c r="B33" s="89" t="s">
        <v>125</v>
      </c>
      <c r="D33" s="72"/>
      <c r="E33" s="59">
        <v>0</v>
      </c>
      <c r="F33" s="81"/>
      <c r="G33" s="59">
        <v>0</v>
      </c>
      <c r="H33" s="59">
        <v>0</v>
      </c>
      <c r="I33" s="59">
        <v>0</v>
      </c>
      <c r="J33" s="59">
        <v>0</v>
      </c>
      <c r="M33" s="64" t="s">
        <v>171</v>
      </c>
    </row>
    <row r="34" spans="1:13" x14ac:dyDescent="0.3">
      <c r="B34" s="85" t="s">
        <v>107</v>
      </c>
      <c r="D34" s="82"/>
      <c r="E34" s="91">
        <f>SUM(E32:E33)</f>
        <v>0</v>
      </c>
      <c r="F34" s="81"/>
      <c r="G34" s="91">
        <f t="shared" ref="G34:J34" si="1">SUM(G32:G33)</f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</row>
    <row r="35" spans="1:13" x14ac:dyDescent="0.3">
      <c r="B35" s="72"/>
      <c r="C35" s="72"/>
      <c r="D35" s="72"/>
      <c r="E35" s="72"/>
      <c r="F35" s="72"/>
      <c r="G35" s="72"/>
      <c r="H35" s="72"/>
      <c r="I35" s="72"/>
      <c r="J35" s="72"/>
    </row>
    <row r="36" spans="1:13" ht="14.5" x14ac:dyDescent="0.45">
      <c r="B36" s="85" t="s">
        <v>101</v>
      </c>
      <c r="C36" s="72"/>
      <c r="E36" s="93">
        <f>E29+E34</f>
        <v>0</v>
      </c>
      <c r="F36" s="86"/>
      <c r="G36" s="93">
        <f>G29+G34</f>
        <v>0</v>
      </c>
      <c r="H36" s="93">
        <f>H29+H34</f>
        <v>0</v>
      </c>
      <c r="I36" s="93">
        <f>I29+I34</f>
        <v>0</v>
      </c>
      <c r="J36" s="93">
        <f>J29+J34</f>
        <v>0</v>
      </c>
    </row>
    <row r="37" spans="1:13" x14ac:dyDescent="0.3">
      <c r="B37" s="72"/>
      <c r="C37" s="72"/>
      <c r="D37" s="72"/>
      <c r="E37" s="72"/>
      <c r="F37" s="72"/>
      <c r="G37" s="72"/>
      <c r="H37" s="72"/>
      <c r="I37" s="72"/>
      <c r="J37" s="72"/>
    </row>
    <row r="38" spans="1:13" x14ac:dyDescent="0.3">
      <c r="B38" s="90" t="s">
        <v>126</v>
      </c>
      <c r="C38" s="87"/>
      <c r="D38" s="87"/>
      <c r="E38" s="81"/>
      <c r="F38" s="81"/>
      <c r="G38" s="86"/>
      <c r="H38" s="86"/>
      <c r="I38" s="86"/>
      <c r="J38" s="86"/>
    </row>
    <row r="39" spans="1:13" x14ac:dyDescent="0.3">
      <c r="B39" s="89" t="s">
        <v>102</v>
      </c>
      <c r="D39" s="87"/>
      <c r="E39" s="59">
        <v>0</v>
      </c>
      <c r="F39" s="81"/>
      <c r="G39" s="59">
        <v>0</v>
      </c>
      <c r="H39" s="59">
        <v>0</v>
      </c>
      <c r="I39" s="59">
        <v>0</v>
      </c>
      <c r="J39" s="59">
        <v>0</v>
      </c>
    </row>
    <row r="40" spans="1:13" x14ac:dyDescent="0.3">
      <c r="B40" s="89" t="s">
        <v>103</v>
      </c>
      <c r="D40" s="87"/>
      <c r="E40" s="59">
        <v>0</v>
      </c>
      <c r="F40" s="81"/>
      <c r="G40" s="59">
        <v>0</v>
      </c>
      <c r="H40" s="59">
        <v>0</v>
      </c>
      <c r="I40" s="59">
        <v>0</v>
      </c>
      <c r="J40" s="59">
        <v>0</v>
      </c>
    </row>
    <row r="41" spans="1:13" x14ac:dyDescent="0.3">
      <c r="B41" s="89" t="s">
        <v>132</v>
      </c>
      <c r="D41" s="87"/>
      <c r="E41" s="96">
        <v>0</v>
      </c>
      <c r="F41" s="81"/>
      <c r="G41" s="96">
        <v>0</v>
      </c>
      <c r="H41" s="96">
        <v>0</v>
      </c>
      <c r="I41" s="96">
        <v>0</v>
      </c>
      <c r="J41" s="96">
        <v>0</v>
      </c>
    </row>
    <row r="42" spans="1:13" ht="14.5" x14ac:dyDescent="0.45">
      <c r="B42" s="85" t="s">
        <v>104</v>
      </c>
      <c r="C42" s="82"/>
      <c r="E42" s="94">
        <f>SUM(E39:E41)</f>
        <v>0</v>
      </c>
      <c r="F42" s="81"/>
      <c r="G42" s="94">
        <f>SUM(G39:G41)</f>
        <v>0</v>
      </c>
      <c r="H42" s="94">
        <f>SUM(H39:H41)</f>
        <v>0</v>
      </c>
      <c r="I42" s="94">
        <f>SUM(I39:I41)</f>
        <v>0</v>
      </c>
      <c r="J42" s="94">
        <f>SUM(J39:J41)</f>
        <v>0</v>
      </c>
    </row>
    <row r="43" spans="1:13" x14ac:dyDescent="0.3">
      <c r="B43" s="72"/>
      <c r="C43" s="72"/>
      <c r="D43" s="72"/>
      <c r="E43" s="72"/>
      <c r="F43" s="72"/>
      <c r="G43" s="72"/>
      <c r="H43" s="72"/>
      <c r="I43" s="72"/>
      <c r="J43" s="72"/>
    </row>
    <row r="44" spans="1:13" ht="13.5" thickBot="1" x14ac:dyDescent="0.35">
      <c r="A44" s="85" t="s">
        <v>105</v>
      </c>
      <c r="B44" s="72"/>
      <c r="C44" s="82"/>
      <c r="E44" s="95">
        <f>E36+E42</f>
        <v>0</v>
      </c>
      <c r="F44" s="81"/>
      <c r="G44" s="95">
        <f>G36+G42</f>
        <v>0</v>
      </c>
      <c r="H44" s="95">
        <f>H36+H42</f>
        <v>0</v>
      </c>
      <c r="I44" s="95">
        <f>I36+I42</f>
        <v>0</v>
      </c>
      <c r="J44" s="95">
        <f>J36+J42</f>
        <v>0</v>
      </c>
    </row>
    <row r="45" spans="1:13" ht="13.5" thickTop="1" x14ac:dyDescent="0.3">
      <c r="B45" s="72"/>
      <c r="C45" s="82"/>
      <c r="D45" s="87"/>
      <c r="E45" s="81"/>
      <c r="F45" s="81"/>
      <c r="G45" s="86"/>
      <c r="H45" s="86"/>
      <c r="I45" s="86"/>
      <c r="J45" s="86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1640625" defaultRowHeight="14.5" x14ac:dyDescent="0.35"/>
  <cols>
    <col min="1" max="1" width="16.1796875" bestFit="1" customWidth="1"/>
  </cols>
  <sheetData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Faucette</dc:creator>
  <cp:lastModifiedBy>Usha Jayanthi</cp:lastModifiedBy>
  <cp:lastPrinted>2016-11-10T20:34:43Z</cp:lastPrinted>
  <dcterms:created xsi:type="dcterms:W3CDTF">2015-03-09T19:17:40Z</dcterms:created>
  <dcterms:modified xsi:type="dcterms:W3CDTF">2019-05-30T21:34:06Z</dcterms:modified>
</cp:coreProperties>
</file>