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ap\OneDrive - Davis Memorial Goodwill Industries\Charter School - Planning Yr Forward\Financial Reporting\FY2020 Budget\"/>
    </mc:Choice>
  </mc:AlternateContent>
  <bookViews>
    <workbookView xWindow="0" yWindow="0" windowWidth="19200" windowHeight="6470" activeTab="1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4" l="1"/>
  <c r="C24" i="4" l="1"/>
  <c r="D40" i="5" l="1"/>
  <c r="V62" i="5" l="1"/>
  <c r="U62" i="5"/>
  <c r="T62" i="5"/>
  <c r="R62" i="5"/>
  <c r="Q62" i="5"/>
  <c r="S62" i="5" s="1"/>
  <c r="P62" i="5"/>
  <c r="N62" i="5"/>
  <c r="M62" i="5"/>
  <c r="L62" i="5"/>
  <c r="O62" i="5" s="1"/>
  <c r="J62" i="5"/>
  <c r="I62" i="5"/>
  <c r="K62" i="5" s="1"/>
  <c r="H62" i="5"/>
  <c r="D62" i="5"/>
  <c r="W61" i="5"/>
  <c r="S61" i="5"/>
  <c r="O61" i="5"/>
  <c r="K61" i="5"/>
  <c r="Y61" i="5" s="1"/>
  <c r="Y60" i="5"/>
  <c r="W60" i="5"/>
  <c r="S60" i="5"/>
  <c r="O60" i="5"/>
  <c r="K60" i="5"/>
  <c r="W59" i="5"/>
  <c r="S59" i="5"/>
  <c r="O59" i="5"/>
  <c r="Y59" i="5" s="1"/>
  <c r="K59" i="5"/>
  <c r="W58" i="5"/>
  <c r="S58" i="5"/>
  <c r="O58" i="5"/>
  <c r="K58" i="5"/>
  <c r="Y58" i="5" s="1"/>
  <c r="W57" i="5"/>
  <c r="Y57" i="5" s="1"/>
  <c r="S57" i="5"/>
  <c r="O57" i="5"/>
  <c r="K57" i="5"/>
  <c r="W56" i="5"/>
  <c r="S56" i="5"/>
  <c r="O56" i="5"/>
  <c r="K56" i="5"/>
  <c r="Y56" i="5" s="1"/>
  <c r="W55" i="5"/>
  <c r="S55" i="5"/>
  <c r="O55" i="5"/>
  <c r="K55" i="5"/>
  <c r="Y55" i="5" s="1"/>
  <c r="W54" i="5"/>
  <c r="S54" i="5"/>
  <c r="Y54" i="5" s="1"/>
  <c r="O54" i="5"/>
  <c r="K54" i="5"/>
  <c r="W53" i="5"/>
  <c r="S53" i="5"/>
  <c r="O53" i="5"/>
  <c r="K53" i="5"/>
  <c r="Y53" i="5" s="1"/>
  <c r="Y52" i="5"/>
  <c r="W52" i="5"/>
  <c r="S52" i="5"/>
  <c r="O52" i="5"/>
  <c r="K52" i="5"/>
  <c r="W51" i="5"/>
  <c r="S51" i="5"/>
  <c r="O51" i="5"/>
  <c r="Y51" i="5" s="1"/>
  <c r="K51" i="5"/>
  <c r="W50" i="5"/>
  <c r="W62" i="5" s="1"/>
  <c r="S50" i="5"/>
  <c r="O50" i="5"/>
  <c r="K50" i="5"/>
  <c r="Y50" i="5" s="1"/>
  <c r="Y62" i="5" s="1"/>
  <c r="V47" i="5"/>
  <c r="U47" i="5"/>
  <c r="T47" i="5"/>
  <c r="R47" i="5"/>
  <c r="Q47" i="5"/>
  <c r="P47" i="5"/>
  <c r="N47" i="5"/>
  <c r="M47" i="5"/>
  <c r="L47" i="5"/>
  <c r="J47" i="5"/>
  <c r="I47" i="5"/>
  <c r="H47" i="5"/>
  <c r="D47" i="5"/>
  <c r="W46" i="5"/>
  <c r="S46" i="5"/>
  <c r="O46" i="5"/>
  <c r="K46" i="5"/>
  <c r="Y46" i="5" s="1"/>
  <c r="Y45" i="5"/>
  <c r="W45" i="5"/>
  <c r="S45" i="5"/>
  <c r="O45" i="5"/>
  <c r="K45" i="5"/>
  <c r="W44" i="5"/>
  <c r="S44" i="5"/>
  <c r="O44" i="5"/>
  <c r="Y44" i="5" s="1"/>
  <c r="K44" i="5"/>
  <c r="W43" i="5"/>
  <c r="S43" i="5"/>
  <c r="O43" i="5"/>
  <c r="K43" i="5"/>
  <c r="Y43" i="5" s="1"/>
  <c r="W42" i="5"/>
  <c r="Y42" i="5" s="1"/>
  <c r="S42" i="5"/>
  <c r="O42" i="5"/>
  <c r="K42" i="5"/>
  <c r="W41" i="5"/>
  <c r="S41" i="5"/>
  <c r="O41" i="5"/>
  <c r="K41" i="5"/>
  <c r="Y41" i="5" s="1"/>
  <c r="W40" i="5"/>
  <c r="W47" i="5" s="1"/>
  <c r="S40" i="5"/>
  <c r="S47" i="5" s="1"/>
  <c r="O40" i="5"/>
  <c r="O47" i="5" s="1"/>
  <c r="K40" i="5"/>
  <c r="Y40" i="5" s="1"/>
  <c r="V37" i="5"/>
  <c r="U37" i="5"/>
  <c r="T37" i="5"/>
  <c r="W37" i="5" s="1"/>
  <c r="S37" i="5"/>
  <c r="R37" i="5"/>
  <c r="Q37" i="5"/>
  <c r="P37" i="5"/>
  <c r="N37" i="5"/>
  <c r="M37" i="5"/>
  <c r="L37" i="5"/>
  <c r="O37" i="5" s="1"/>
  <c r="K37" i="5"/>
  <c r="Y37" i="5" s="1"/>
  <c r="J37" i="5"/>
  <c r="I37" i="5"/>
  <c r="H37" i="5"/>
  <c r="D37" i="5"/>
  <c r="W36" i="5"/>
  <c r="S36" i="5"/>
  <c r="O36" i="5"/>
  <c r="Y36" i="5" s="1"/>
  <c r="K36" i="5"/>
  <c r="W35" i="5"/>
  <c r="Y35" i="5" s="1"/>
  <c r="W34" i="5"/>
  <c r="S34" i="5"/>
  <c r="O34" i="5"/>
  <c r="K34" i="5"/>
  <c r="Y34" i="5" s="1"/>
  <c r="W33" i="5"/>
  <c r="S33" i="5"/>
  <c r="O33" i="5"/>
  <c r="K33" i="5"/>
  <c r="Y33" i="5" s="1"/>
  <c r="W32" i="5"/>
  <c r="S32" i="5"/>
  <c r="Y32" i="5" s="1"/>
  <c r="O32" i="5"/>
  <c r="K32" i="5"/>
  <c r="L29" i="5"/>
  <c r="M29" i="5"/>
  <c r="N29" i="5"/>
  <c r="P29" i="5"/>
  <c r="Q29" i="5"/>
  <c r="R29" i="5"/>
  <c r="T29" i="5"/>
  <c r="U29" i="5"/>
  <c r="V29" i="5"/>
  <c r="J29" i="5"/>
  <c r="I29" i="5"/>
  <c r="H29" i="5"/>
  <c r="D29" i="5"/>
  <c r="W28" i="5"/>
  <c r="S28" i="5"/>
  <c r="O28" i="5"/>
  <c r="K28" i="5"/>
  <c r="Y28" i="5" s="1"/>
  <c r="W27" i="5"/>
  <c r="S27" i="5"/>
  <c r="O27" i="5"/>
  <c r="K27" i="5"/>
  <c r="W15" i="5"/>
  <c r="S15" i="5"/>
  <c r="O15" i="5"/>
  <c r="K15" i="5"/>
  <c r="Y15" i="5" s="1"/>
  <c r="W14" i="5"/>
  <c r="S14" i="5"/>
  <c r="O14" i="5"/>
  <c r="K14" i="5"/>
  <c r="Y14" i="5" s="1"/>
  <c r="W13" i="5"/>
  <c r="S13" i="5"/>
  <c r="O13" i="5"/>
  <c r="Y13" i="5" s="1"/>
  <c r="K13" i="5"/>
  <c r="W12" i="5"/>
  <c r="S12" i="5"/>
  <c r="O12" i="5"/>
  <c r="K12" i="5"/>
  <c r="Y12" i="5" s="1"/>
  <c r="Y11" i="5"/>
  <c r="W11" i="5"/>
  <c r="S11" i="5"/>
  <c r="O11" i="5"/>
  <c r="K11" i="5"/>
  <c r="W10" i="5"/>
  <c r="S10" i="5"/>
  <c r="O10" i="5"/>
  <c r="Y10" i="5" s="1"/>
  <c r="K10" i="5"/>
  <c r="W9" i="5"/>
  <c r="S9" i="5"/>
  <c r="O9" i="5"/>
  <c r="K9" i="5"/>
  <c r="Y9" i="5" s="1"/>
  <c r="W8" i="5"/>
  <c r="Y8" i="5" s="1"/>
  <c r="S8" i="5"/>
  <c r="O8" i="5"/>
  <c r="K8" i="5"/>
  <c r="W7" i="5"/>
  <c r="S7" i="5"/>
  <c r="O7" i="5"/>
  <c r="K7" i="5"/>
  <c r="Y7" i="5" s="1"/>
  <c r="Y47" i="5" l="1"/>
  <c r="K47" i="5"/>
  <c r="Y27" i="5"/>
  <c r="A1" i="2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X57" i="1"/>
  <c r="Y57" i="1" s="1"/>
  <c r="I57" i="1"/>
  <c r="M57" i="1"/>
  <c r="Q57" i="1"/>
  <c r="U57" i="1"/>
  <c r="W57" i="1"/>
  <c r="X56" i="1"/>
  <c r="Y56" i="1" s="1"/>
  <c r="I56" i="1"/>
  <c r="M56" i="1"/>
  <c r="Q56" i="1"/>
  <c r="U56" i="1"/>
  <c r="W56" i="1"/>
  <c r="X55" i="1"/>
  <c r="Y55" i="1" s="1"/>
  <c r="I55" i="1"/>
  <c r="M55" i="1"/>
  <c r="Q55" i="1"/>
  <c r="U55" i="1"/>
  <c r="W55" i="1"/>
  <c r="X54" i="1"/>
  <c r="Y54" i="1" s="1"/>
  <c r="I54" i="1"/>
  <c r="M54" i="1"/>
  <c r="Q54" i="1"/>
  <c r="U54" i="1"/>
  <c r="W54" i="1"/>
  <c r="X53" i="1"/>
  <c r="Y53" i="1" s="1"/>
  <c r="I53" i="1"/>
  <c r="M53" i="1"/>
  <c r="Q53" i="1"/>
  <c r="U53" i="1"/>
  <c r="W53" i="1"/>
  <c r="X52" i="1"/>
  <c r="Y52" i="1" s="1"/>
  <c r="I52" i="1"/>
  <c r="M52" i="1"/>
  <c r="Q52" i="1"/>
  <c r="U52" i="1"/>
  <c r="W52" i="1"/>
  <c r="X51" i="1"/>
  <c r="X40" i="1"/>
  <c r="Y40" i="1" s="1"/>
  <c r="I40" i="1"/>
  <c r="M40" i="1"/>
  <c r="Q40" i="1"/>
  <c r="U40" i="1"/>
  <c r="W40" i="1"/>
  <c r="X39" i="1"/>
  <c r="Y39" i="1" s="1"/>
  <c r="I39" i="1"/>
  <c r="M39" i="1"/>
  <c r="Q39" i="1"/>
  <c r="U39" i="1"/>
  <c r="W39" i="1"/>
  <c r="I14" i="1"/>
  <c r="M14" i="1"/>
  <c r="Q14" i="1"/>
  <c r="U14" i="1"/>
  <c r="W14" i="1"/>
  <c r="X14" i="1"/>
  <c r="Y14" i="1" s="1"/>
  <c r="X8" i="1"/>
  <c r="I8" i="1"/>
  <c r="M8" i="1"/>
  <c r="Q8" i="1"/>
  <c r="U8" i="1"/>
  <c r="W8" i="1"/>
  <c r="H16" i="5"/>
  <c r="I16" i="5"/>
  <c r="J16" i="5"/>
  <c r="K16" i="5"/>
  <c r="L16" i="5"/>
  <c r="O16" i="5" s="1"/>
  <c r="M16" i="5"/>
  <c r="N16" i="5"/>
  <c r="P16" i="5"/>
  <c r="Q16" i="5"/>
  <c r="R16" i="5"/>
  <c r="S16" i="5"/>
  <c r="T16" i="5"/>
  <c r="W16" i="5" s="1"/>
  <c r="U16" i="5"/>
  <c r="V16" i="5"/>
  <c r="V64" i="5"/>
  <c r="V65" i="5" s="1"/>
  <c r="V67" i="5" s="1"/>
  <c r="U64" i="5"/>
  <c r="U65" i="5" s="1"/>
  <c r="U67" i="5" s="1"/>
  <c r="T64" i="5"/>
  <c r="T65" i="5" s="1"/>
  <c r="T67" i="5" s="1"/>
  <c r="R64" i="5"/>
  <c r="R65" i="5" s="1"/>
  <c r="R67" i="5" s="1"/>
  <c r="Q64" i="5"/>
  <c r="Q65" i="5" s="1"/>
  <c r="Q67" i="5" s="1"/>
  <c r="P64" i="5"/>
  <c r="P65" i="5" s="1"/>
  <c r="P67" i="5" s="1"/>
  <c r="N64" i="5"/>
  <c r="N65" i="5" s="1"/>
  <c r="N67" i="5" s="1"/>
  <c r="M64" i="5"/>
  <c r="L64" i="5"/>
  <c r="L65" i="5" s="1"/>
  <c r="L67" i="5" s="1"/>
  <c r="J64" i="5"/>
  <c r="J65" i="5" s="1"/>
  <c r="J67" i="5" s="1"/>
  <c r="I64" i="5"/>
  <c r="I65" i="5" s="1"/>
  <c r="I67" i="5" s="1"/>
  <c r="H64" i="5"/>
  <c r="H65" i="5" s="1"/>
  <c r="H67" i="5" s="1"/>
  <c r="D6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9" i="5"/>
  <c r="X50" i="1"/>
  <c r="Y50" i="1" s="1"/>
  <c r="X41" i="1"/>
  <c r="Y41" i="1" s="1"/>
  <c r="W26" i="5"/>
  <c r="S26" i="5"/>
  <c r="O26" i="5"/>
  <c r="K26" i="5"/>
  <c r="X26" i="1" s="1"/>
  <c r="Y26" i="1" s="1"/>
  <c r="W25" i="5"/>
  <c r="S25" i="5"/>
  <c r="O25" i="5"/>
  <c r="K25" i="5"/>
  <c r="Y25" i="5" s="1"/>
  <c r="W24" i="5"/>
  <c r="S24" i="5"/>
  <c r="O24" i="5"/>
  <c r="K24" i="5"/>
  <c r="W23" i="5"/>
  <c r="S23" i="5"/>
  <c r="O23" i="5"/>
  <c r="K23" i="5"/>
  <c r="Y23" i="5" s="1"/>
  <c r="W22" i="5"/>
  <c r="S22" i="5"/>
  <c r="O22" i="5"/>
  <c r="K22" i="5"/>
  <c r="Y22" i="5" s="1"/>
  <c r="W21" i="5"/>
  <c r="S21" i="5"/>
  <c r="O21" i="5"/>
  <c r="K21" i="5"/>
  <c r="W20" i="5"/>
  <c r="S20" i="5"/>
  <c r="O20" i="5"/>
  <c r="K20" i="5"/>
  <c r="X20" i="1" s="1"/>
  <c r="Y20" i="1" s="1"/>
  <c r="X34" i="1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C31" i="4"/>
  <c r="C26" i="4"/>
  <c r="C34" i="4"/>
  <c r="B26" i="4"/>
  <c r="B34" i="4"/>
  <c r="C58" i="4"/>
  <c r="C42" i="4"/>
  <c r="J44" i="2"/>
  <c r="E44" i="2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15" i="1"/>
  <c r="Y15" i="1" s="1"/>
  <c r="X7" i="1"/>
  <c r="X9" i="1"/>
  <c r="Y9" i="1" s="1"/>
  <c r="X10" i="1"/>
  <c r="Y10" i="1" s="1"/>
  <c r="X11" i="1"/>
  <c r="X12" i="1"/>
  <c r="Y12" i="1" s="1"/>
  <c r="X13" i="1"/>
  <c r="Y13" i="1" s="1"/>
  <c r="X22" i="1"/>
  <c r="Y22" i="1" s="1"/>
  <c r="X32" i="1"/>
  <c r="Y32" i="1" s="1"/>
  <c r="X38" i="1"/>
  <c r="Y38" i="1" s="1"/>
  <c r="X42" i="1"/>
  <c r="Y42" i="1" s="1"/>
  <c r="X43" i="1"/>
  <c r="Y43" i="1" s="1"/>
  <c r="X58" i="1"/>
  <c r="Y58" i="1" s="1"/>
  <c r="X33" i="1"/>
  <c r="Y33" i="1" s="1"/>
  <c r="X48" i="1"/>
  <c r="Y48" i="1" s="1"/>
  <c r="B37" i="4"/>
  <c r="B44" i="4"/>
  <c r="C37" i="4"/>
  <c r="C44" i="4"/>
  <c r="X31" i="1"/>
  <c r="Y31" i="1" s="1"/>
  <c r="X49" i="1"/>
  <c r="Y49" i="1" s="1"/>
  <c r="X30" i="1"/>
  <c r="X47" i="1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Y34" i="1"/>
  <c r="W43" i="1"/>
  <c r="W50" i="1"/>
  <c r="W47" i="1"/>
  <c r="W48" i="1"/>
  <c r="W58" i="1"/>
  <c r="W51" i="1"/>
  <c r="Y51" i="1"/>
  <c r="W49" i="1"/>
  <c r="W9" i="1"/>
  <c r="W11" i="1"/>
  <c r="Y11" i="1"/>
  <c r="W23" i="1"/>
  <c r="W42" i="1"/>
  <c r="O62" i="1"/>
  <c r="S62" i="1"/>
  <c r="J62" i="1"/>
  <c r="Y7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Y21" i="5" l="1"/>
  <c r="X23" i="1"/>
  <c r="Y23" i="1" s="1"/>
  <c r="X25" i="1"/>
  <c r="Y25" i="1" s="1"/>
  <c r="D65" i="5"/>
  <c r="D67" i="5" s="1"/>
  <c r="O29" i="5"/>
  <c r="O64" i="5" s="1"/>
  <c r="O65" i="5" s="1"/>
  <c r="O67" i="5" s="1"/>
  <c r="Y20" i="5"/>
  <c r="Y29" i="5" s="1"/>
  <c r="K29" i="5"/>
  <c r="K64" i="5" s="1"/>
  <c r="X59" i="1"/>
  <c r="Y59" i="1" s="1"/>
  <c r="S29" i="5"/>
  <c r="S64" i="5" s="1"/>
  <c r="Y24" i="5"/>
  <c r="Y26" i="5"/>
  <c r="W29" i="5"/>
  <c r="W64" i="5" s="1"/>
  <c r="X35" i="1"/>
  <c r="Y35" i="1" s="1"/>
  <c r="M65" i="5"/>
  <c r="M67" i="5" s="1"/>
  <c r="W65" i="5"/>
  <c r="W67" i="5" s="1"/>
  <c r="S65" i="5"/>
  <c r="S67" i="5" s="1"/>
  <c r="X21" i="1"/>
  <c r="Y21" i="1" s="1"/>
  <c r="X24" i="1"/>
  <c r="Y24" i="1" s="1"/>
  <c r="Y16" i="5"/>
  <c r="X16" i="1"/>
  <c r="Y16" i="1" s="1"/>
  <c r="Y47" i="1"/>
  <c r="Y8" i="1"/>
  <c r="X44" i="1"/>
  <c r="Y44" i="1" s="1"/>
  <c r="Y30" i="1"/>
  <c r="Y64" i="5" l="1"/>
  <c r="K65" i="5"/>
  <c r="K67" i="5" s="1"/>
  <c r="Y67" i="5" s="1"/>
  <c r="Y65" i="5"/>
  <c r="X27" i="1"/>
  <c r="Y27" i="1" s="1"/>
  <c r="X61" i="1" l="1"/>
  <c r="Y61" i="1" s="1"/>
  <c r="X62" i="1" l="1"/>
  <c r="X64" i="1" s="1"/>
  <c r="Y64" i="1" s="1"/>
  <c r="Y62" i="1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<sst xmlns="http://schemas.openxmlformats.org/spreadsheetml/2006/main" count="286" uniqueCount="192">
  <si>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</si>
  <si>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</si>
  <si>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</si>
  <si>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</si>
  <si>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</si>
  <si>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</si>
  <si>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</si>
  <si>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</si>
  <si>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</si>
  <si>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</si>
  <si>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</si>
  <si>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</si>
  <si>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</si>
  <si>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</si>
  <si>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</si>
  <si>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</si>
  <si>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</si>
  <si>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</si>
  <si>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</si>
  <si>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</si>
  <si>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</si>
  <si>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</si>
  <si>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</si>
  <si>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</si>
  <si>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</si>
  <si>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</si>
  <si>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</si>
  <si>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</si>
  <si>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</si>
  <si>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</si>
  <si>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</si>
  <si>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</si>
  <si>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</si>
  <si>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</si>
  <si>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</si>
  <si>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</si>
  <si>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</si>
  <si>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</si>
  <si>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</si>
  <si>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</si>
  <si>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</si>
  <si>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</si>
  <si>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</si>
  <si>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</si>
  <si>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</si>
  <si>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</si>
  <si>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</si>
  <si>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</si>
  <si>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</si>
  <si>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</si>
  <si>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</si>
  <si>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</si>
  <si>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</si>
  <si>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</si>
  <si>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</si>
  <si>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</si>
  <si>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</si>
  <si>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</si>
  <si>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</si>
  <si>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</si>
  <si>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</si>
  <si>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</si>
  <si>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</si>
  <si>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</si>
  <si>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</si>
  <si>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</si>
  <si>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</si>
  <si>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</si>
  <si>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</si>
  <si>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</si>
  <si>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</si>
  <si>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</si>
  <si>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</si>
  <si>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</si>
  <si>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</si>
  <si>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</si>
  <si>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</si>
  <si>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</si>
  <si>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</si>
  <si>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</si>
  <si>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</si>
  <si>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</si>
  <si>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</si>
  <si>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</si>
  <si>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</si>
  <si>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</si>
  <si>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</si>
  <si>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</si>
  <si>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</si>
  <si>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</si>
  <si>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</si>
  <si>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</si>
  <si>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</si>
  <si>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</si>
  <si>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</si>
  <si>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</si>
  <si>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</si>
  <si>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</si>
  <si>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</si>
  <si>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</si>
  <si>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</si>
  <si>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</si>
  <si>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</si>
  <si>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</si>
  <si>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</si>
  <si>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</si>
  <si>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</si>
  <si>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</si>
  <si>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</si>
  <si>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</si>
  <si>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</si>
  <si>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</si>
  <si>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</si>
  <si>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</si>
  <si>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</si>
  <si>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</si>
  <si>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</si>
  <si>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</si>
  <si>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</si>
  <si>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</si>
  <si>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</si>
  <si>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</si>
  <si>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</si>
  <si>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</si>
  <si>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</si>
  <si>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</si>
  <si>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</si>
  <si>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</si>
  <si>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</si>
  <si>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</si>
  <si>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</si>
  <si>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</si>
  <si>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</si>
  <si>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</si>
  <si>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</si>
  <si>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</si>
  <si>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</si>
  <si>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</si>
  <si>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</si>
  <si>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</si>
  <si>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</si>
  <si>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</si>
  <si>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</si>
  <si>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</si>
  <si>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</si>
  <si>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</si>
  <si>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</si>
  <si>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</si>
  <si>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</si>
  <si>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</si>
  <si>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</si>
  <si>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</si>
  <si>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</si>
  <si>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</si>
  <si>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</si>
  <si>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</si>
  <si>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</si>
  <si>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</si>
  <si>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</si>
  <si>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</si>
  <si>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</si>
  <si>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</si>
  <si>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</si>
  <si>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</si>
  <si>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</si>
  <si>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</si>
  <si>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</si>
  <si>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</si>
  <si>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</si>
  <si>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</si>
  <si>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</si>
  <si>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</si>
  <si>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</si>
  <si>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</si>
  <si>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</si>
  <si>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</si>
  <si>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</si>
  <si>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</si>
  <si>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</si>
  <si>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</si>
  <si>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</si>
  <si>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</si>
  <si>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</si>
  <si>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THE GOODWILL EXCEL CENTER PUBLIC CHARTER SCHOOL</t>
  </si>
  <si>
    <t>ROSA PROCTOR</t>
  </si>
  <si>
    <t>rosa.proctor@dcgoodwill.org</t>
  </si>
  <si>
    <t>202-715-2612</t>
  </si>
  <si>
    <t>FY2020</t>
  </si>
  <si>
    <t>7/1/2019-6/30/2020</t>
  </si>
  <si>
    <t>Contracted Staff</t>
  </si>
  <si>
    <t>Staff Development Expense</t>
  </si>
  <si>
    <t>Real Estate Tax 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</si>
</sst>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35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43" fontId="62" fillId="0" borderId="0" xfId="1" applyFont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0" fillId="61" borderId="0" xfId="981" applyFill="1"/>
    <xf numFmtId="0" fontId="64" fillId="61" borderId="0" xfId="0" applyFont="1" applyFill="1" applyAlignment="1">
      <alignment horizontal="left"/>
    </xf>
    <xf numFmtId="175" fontId="3" fillId="2" borderId="24" xfId="980" applyNumberFormat="1" applyFont="1" applyFill="1" applyBorder="1" applyAlignment="1">
      <alignment horizontal="center"/>
    </xf>
    <xf numFmtId="175" fontId="3" fillId="0" borderId="0" xfId="980" applyNumberFormat="1" applyFont="1" applyFill="1" applyBorder="1" applyAlignment="1">
      <alignment horizontal="center"/>
    </xf>
    <xf numFmtId="175" fontId="62" fillId="0" borderId="0" xfId="980" applyNumberFormat="1" applyFont="1" applyBorder="1"/>
    <xf numFmtId="175" fontId="3" fillId="0" borderId="0" xfId="980" applyNumberFormat="1" applyFont="1"/>
    <xf numFmtId="165" fontId="62" fillId="0" borderId="0" xfId="1" applyNumberFormat="1" applyFont="1" applyBorder="1"/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3" fillId="0" borderId="0" xfId="1" applyNumberFormat="1" applyFont="1"/>
    <xf numFmtId="165" fontId="3" fillId="0" borderId="0" xfId="2" applyNumberFormat="1" applyFont="1" applyBorder="1"/>
    <xf numFmtId="0" fontId="71" fillId="0" borderId="0" xfId="2" applyFont="1" applyFill="1" applyBorder="1"/>
    <xf numFmtId="165" fontId="3" fillId="0" borderId="0" xfId="2" applyNumberFormat="1" applyFont="1" applyFill="1" applyBorder="1"/>
    <xf numFmtId="165" fontId="3" fillId="0" borderId="3" xfId="2" applyNumberFormat="1" applyFont="1" applyFill="1" applyBorder="1"/>
    <xf numFmtId="175" fontId="22" fillId="0" borderId="3" xfId="980" applyNumberFormat="1" applyFont="1" applyFill="1" applyBorder="1"/>
    <xf numFmtId="0" fontId="3" fillId="0" borderId="2" xfId="2" applyFont="1" applyBorder="1"/>
    <xf numFmtId="165" fontId="3" fillId="0" borderId="1" xfId="2" applyNumberFormat="1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a.proctor@dcgoodwill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D17" sqref="D17"/>
    </sheetView>
  </sheetViews>
  <sheetFormatPr defaultColWidth="9.1796875" defaultRowHeight="13" x14ac:dyDescent="0.3"/>
  <cols>
    <col min="1" max="1" width="49.7265625" style="72" bestFit="1" customWidth="1"/>
    <col min="2" max="2" width="9.90625" style="72" bestFit="1" customWidth="1"/>
    <col min="3" max="3" width="9.1796875" style="72"/>
    <col min="4" max="4" width="52.453125" style="72" customWidth="1"/>
    <col min="5" max="16384" width="9.1796875" style="72"/>
  </cols>
  <sheetData>
    <row r="1" spans="1:1" x14ac:dyDescent="0.3">
      <c r="A1" s="71" t="s">
        <v>135</v>
      </c>
    </row>
    <row r="2" spans="1:1" x14ac:dyDescent="0.3">
      <c r="A2" s="73" t="s">
        <v>183</v>
      </c>
    </row>
    <row r="4" spans="1:1" x14ac:dyDescent="0.3">
      <c r="A4" s="73" t="s">
        <v>184</v>
      </c>
    </row>
    <row r="5" spans="1:1" ht="14.5" x14ac:dyDescent="0.35">
      <c r="A5" s="114" t="s">
        <v>185</v>
      </c>
    </row>
    <row r="6" spans="1:1" x14ac:dyDescent="0.3">
      <c r="A6" s="115" t="s">
        <v>186</v>
      </c>
    </row>
    <row r="8" spans="1:1" x14ac:dyDescent="0.3">
      <c r="A8" s="73" t="s">
        <v>187</v>
      </c>
    </row>
    <row r="9" spans="1:1" x14ac:dyDescent="0.3">
      <c r="A9" s="73" t="s">
        <v>188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tabSelected="1" view="pageBreakPreview" zoomScaleNormal="115" zoomScaleSheetLayoutView="100" zoomScalePageLayoutView="115" workbookViewId="0">
      <selection activeCell="B52" sqref="B52"/>
    </sheetView>
  </sheetViews>
  <sheetFormatPr defaultColWidth="7.453125" defaultRowHeight="13" x14ac:dyDescent="0.3"/>
  <cols>
    <col min="1" max="1" width="31.453125" style="3" customWidth="1"/>
    <col min="2" max="2" width="26.453125" style="35" customWidth="1"/>
    <col min="3" max="4" width="15.7265625" style="35" customWidth="1"/>
    <col min="5" max="5" width="12" style="3" bestFit="1" customWidth="1"/>
    <col min="6" max="6" width="11.1796875" style="3" bestFit="1" customWidth="1"/>
    <col min="7" max="16384" width="7.453125" style="3"/>
  </cols>
  <sheetData>
    <row r="1" spans="1:4" x14ac:dyDescent="0.3">
      <c r="A1" s="74" t="str">
        <f>'Cover Sheet'!A2</f>
        <v>THE GOODWILL EXCEL CENTER PUBLIC CHARTER SCHOOL</v>
      </c>
    </row>
    <row r="2" spans="1:4" x14ac:dyDescent="0.3">
      <c r="A2" s="3" t="str">
        <f>'Cover Sheet'!A8&amp;" Enrollment Data"</f>
        <v>FY2020 Enrollment Data</v>
      </c>
    </row>
    <row r="3" spans="1:4" x14ac:dyDescent="0.3">
      <c r="A3" s="14"/>
      <c r="B3" s="15"/>
      <c r="C3" s="16"/>
      <c r="D3" s="16"/>
    </row>
    <row r="4" spans="1:4" ht="31.5" customHeight="1" x14ac:dyDescent="0.3">
      <c r="A4" s="132" t="s">
        <v>38</v>
      </c>
      <c r="B4" s="131" t="s">
        <v>81</v>
      </c>
      <c r="C4" s="131" t="s">
        <v>122</v>
      </c>
      <c r="D4" s="131" t="s">
        <v>121</v>
      </c>
    </row>
    <row r="5" spans="1:4" ht="16.5" customHeight="1" x14ac:dyDescent="0.3">
      <c r="A5" s="133"/>
      <c r="B5" s="131"/>
      <c r="C5" s="131"/>
      <c r="D5" s="131"/>
    </row>
    <row r="6" spans="1:4" ht="12.75" customHeight="1" x14ac:dyDescent="0.3">
      <c r="A6" s="8" t="s">
        <v>39</v>
      </c>
      <c r="B6" s="36"/>
      <c r="C6" s="37"/>
      <c r="D6" s="37"/>
    </row>
    <row r="7" spans="1:4" ht="12.75" customHeight="1" x14ac:dyDescent="0.3">
      <c r="A7" s="8" t="s">
        <v>40</v>
      </c>
      <c r="B7" s="36"/>
      <c r="C7" s="37"/>
      <c r="D7" s="37"/>
    </row>
    <row r="8" spans="1:4" ht="12.75" customHeight="1" x14ac:dyDescent="0.3">
      <c r="A8" s="8" t="s">
        <v>41</v>
      </c>
      <c r="B8" s="36"/>
      <c r="C8" s="37"/>
      <c r="D8" s="37"/>
    </row>
    <row r="9" spans="1:4" ht="12.75" customHeight="1" x14ac:dyDescent="0.3">
      <c r="A9" s="8" t="s">
        <v>42</v>
      </c>
      <c r="B9" s="36"/>
      <c r="C9" s="37"/>
      <c r="D9" s="37"/>
    </row>
    <row r="10" spans="1:4" ht="12.75" customHeight="1" x14ac:dyDescent="0.3">
      <c r="A10" s="8" t="s">
        <v>43</v>
      </c>
      <c r="B10" s="36"/>
      <c r="C10" s="37"/>
      <c r="D10" s="37"/>
    </row>
    <row r="11" spans="1:4" ht="12.75" customHeight="1" x14ac:dyDescent="0.3">
      <c r="A11" s="8" t="s">
        <v>44</v>
      </c>
      <c r="B11" s="36"/>
      <c r="C11" s="37"/>
      <c r="D11" s="37"/>
    </row>
    <row r="12" spans="1:4" ht="12.75" customHeight="1" x14ac:dyDescent="0.3">
      <c r="A12" s="8" t="s">
        <v>45</v>
      </c>
      <c r="B12" s="36"/>
      <c r="C12" s="37"/>
      <c r="D12" s="37"/>
    </row>
    <row r="13" spans="1:4" ht="12.75" customHeight="1" x14ac:dyDescent="0.3">
      <c r="A13" s="8" t="s">
        <v>46</v>
      </c>
      <c r="B13" s="36"/>
      <c r="C13" s="37"/>
      <c r="D13" s="37"/>
    </row>
    <row r="14" spans="1:4" ht="12.75" customHeight="1" x14ac:dyDescent="0.3">
      <c r="A14" s="9" t="s">
        <v>47</v>
      </c>
      <c r="B14" s="36"/>
      <c r="C14" s="37"/>
      <c r="D14" s="37"/>
    </row>
    <row r="15" spans="1:4" ht="12.75" customHeight="1" x14ac:dyDescent="0.3">
      <c r="A15" s="9" t="s">
        <v>48</v>
      </c>
      <c r="B15" s="36"/>
      <c r="C15" s="37"/>
      <c r="D15" s="37"/>
    </row>
    <row r="16" spans="1:4" ht="12.75" customHeight="1" x14ac:dyDescent="0.3">
      <c r="A16" s="9" t="s">
        <v>49</v>
      </c>
      <c r="B16" s="36"/>
      <c r="C16" s="37"/>
      <c r="D16" s="37"/>
    </row>
    <row r="17" spans="1:4" ht="12.75" customHeight="1" x14ac:dyDescent="0.3">
      <c r="A17" s="8" t="s">
        <v>50</v>
      </c>
      <c r="B17" s="37">
        <v>294</v>
      </c>
      <c r="C17" s="37">
        <v>350</v>
      </c>
      <c r="D17" s="37"/>
    </row>
    <row r="18" spans="1:4" ht="12.75" customHeight="1" x14ac:dyDescent="0.3">
      <c r="A18" s="8" t="s">
        <v>51</v>
      </c>
      <c r="B18" s="36"/>
      <c r="C18" s="37"/>
      <c r="D18" s="37"/>
    </row>
    <row r="19" spans="1:4" ht="12.75" customHeight="1" x14ac:dyDescent="0.3">
      <c r="A19" s="8" t="s">
        <v>52</v>
      </c>
      <c r="B19" s="36"/>
      <c r="C19" s="37"/>
      <c r="D19" s="37"/>
    </row>
    <row r="20" spans="1:4" ht="12.75" customHeight="1" x14ac:dyDescent="0.3">
      <c r="A20" s="8" t="s">
        <v>53</v>
      </c>
      <c r="B20" s="37">
        <v>66</v>
      </c>
      <c r="C20" s="37"/>
      <c r="D20" s="37"/>
    </row>
    <row r="21" spans="1:4" ht="12.75" customHeight="1" x14ac:dyDescent="0.3">
      <c r="A21" s="8" t="s">
        <v>54</v>
      </c>
      <c r="B21" s="37"/>
      <c r="C21" s="37"/>
      <c r="D21" s="37"/>
    </row>
    <row r="22" spans="1:4" ht="12.75" customHeight="1" x14ac:dyDescent="0.3">
      <c r="A22" s="8" t="s">
        <v>55</v>
      </c>
      <c r="B22" s="36"/>
      <c r="C22" s="37"/>
      <c r="D22" s="37"/>
    </row>
    <row r="23" spans="1:4" ht="13.5" customHeight="1" x14ac:dyDescent="0.3">
      <c r="A23" s="9" t="s">
        <v>56</v>
      </c>
      <c r="B23" s="36"/>
      <c r="C23" s="37"/>
      <c r="D23" s="37"/>
    </row>
    <row r="24" spans="1:4" x14ac:dyDescent="0.3">
      <c r="A24" s="17" t="s">
        <v>57</v>
      </c>
      <c r="B24" s="13">
        <f>SUM(B6:B23)</f>
        <v>360</v>
      </c>
      <c r="C24" s="13">
        <f>SUM(C6:C23)</f>
        <v>350</v>
      </c>
      <c r="D24" s="13">
        <f>SUM(D6:D23)</f>
        <v>0</v>
      </c>
    </row>
    <row r="25" spans="1:4" x14ac:dyDescent="0.3">
      <c r="A25" s="18"/>
      <c r="B25" s="19"/>
      <c r="C25" s="11"/>
      <c r="D25" s="11"/>
    </row>
    <row r="26" spans="1:4" ht="26" x14ac:dyDescent="0.3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3">
      <c r="A27" s="8" t="s">
        <v>59</v>
      </c>
      <c r="B27" s="37">
        <v>16</v>
      </c>
      <c r="C27" s="37">
        <v>10</v>
      </c>
      <c r="D27" s="37"/>
    </row>
    <row r="28" spans="1:4" ht="12.75" customHeight="1" x14ac:dyDescent="0.3">
      <c r="A28" s="8" t="s">
        <v>60</v>
      </c>
      <c r="B28" s="37">
        <v>11</v>
      </c>
      <c r="C28" s="37">
        <v>11</v>
      </c>
      <c r="D28" s="37"/>
    </row>
    <row r="29" spans="1:4" ht="12.75" customHeight="1" x14ac:dyDescent="0.3">
      <c r="A29" s="8" t="s">
        <v>61</v>
      </c>
      <c r="B29" s="37">
        <v>2</v>
      </c>
      <c r="C29" s="37">
        <v>2</v>
      </c>
      <c r="D29" s="37"/>
    </row>
    <row r="30" spans="1:4" ht="12.75" customHeight="1" x14ac:dyDescent="0.3">
      <c r="A30" s="8" t="s">
        <v>62</v>
      </c>
      <c r="B30" s="37">
        <v>2</v>
      </c>
      <c r="C30" s="37">
        <v>2</v>
      </c>
      <c r="D30" s="37"/>
    </row>
    <row r="31" spans="1:4" ht="13.5" customHeight="1" x14ac:dyDescent="0.3">
      <c r="A31" s="17" t="s">
        <v>63</v>
      </c>
      <c r="B31" s="13">
        <f>SUM(B27:B30)</f>
        <v>31</v>
      </c>
      <c r="C31" s="13">
        <f>SUM(C27:C30)</f>
        <v>25</v>
      </c>
      <c r="D31" s="13">
        <f>SUM(D27:D30)</f>
        <v>0</v>
      </c>
    </row>
    <row r="32" spans="1:4" ht="13.5" customHeight="1" x14ac:dyDescent="0.3">
      <c r="A32" s="21"/>
      <c r="B32" s="22"/>
      <c r="C32" s="11"/>
      <c r="D32" s="11"/>
    </row>
    <row r="33" spans="1:6" ht="13.5" x14ac:dyDescent="0.35">
      <c r="A33" s="23"/>
      <c r="B33" s="22"/>
      <c r="C33" s="11"/>
      <c r="D33" s="11"/>
    </row>
    <row r="34" spans="1:6" ht="32.25" customHeight="1" x14ac:dyDescent="0.3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3">
      <c r="A35" s="12" t="s">
        <v>65</v>
      </c>
      <c r="B35" s="38"/>
      <c r="C35" s="39"/>
      <c r="D35" s="39"/>
    </row>
    <row r="36" spans="1:6" x14ac:dyDescent="0.3">
      <c r="A36" s="21"/>
      <c r="B36" s="22"/>
      <c r="C36" s="11"/>
      <c r="D36" s="11"/>
    </row>
    <row r="37" spans="1:6" ht="12.75" customHeight="1" x14ac:dyDescent="0.3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3">
      <c r="A38" s="7" t="s">
        <v>67</v>
      </c>
      <c r="B38" s="40"/>
      <c r="C38" s="37"/>
      <c r="D38" s="37"/>
    </row>
    <row r="39" spans="1:6" ht="12.75" customHeight="1" x14ac:dyDescent="0.3">
      <c r="A39" s="7" t="s">
        <v>68</v>
      </c>
      <c r="B39" s="40"/>
      <c r="C39" s="37"/>
      <c r="D39" s="37"/>
    </row>
    <row r="40" spans="1:6" ht="12.75" customHeight="1" x14ac:dyDescent="0.3">
      <c r="A40" s="7" t="s">
        <v>69</v>
      </c>
      <c r="B40" s="40"/>
      <c r="C40" s="37"/>
      <c r="D40" s="37"/>
      <c r="F40" s="4"/>
    </row>
    <row r="41" spans="1:6" ht="12.75" customHeight="1" x14ac:dyDescent="0.3">
      <c r="A41" s="7" t="s">
        <v>70</v>
      </c>
      <c r="B41" s="40"/>
      <c r="C41" s="37"/>
      <c r="D41" s="37"/>
      <c r="F41" s="4"/>
    </row>
    <row r="42" spans="1:6" ht="13.5" customHeight="1" x14ac:dyDescent="0.3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3">
      <c r="A43" s="18"/>
      <c r="B43" s="22"/>
      <c r="C43" s="25"/>
      <c r="D43" s="25"/>
      <c r="F43" s="4"/>
    </row>
    <row r="44" spans="1:6" ht="26" x14ac:dyDescent="0.3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3">
      <c r="A45" s="12" t="s">
        <v>73</v>
      </c>
      <c r="B45" s="41"/>
      <c r="C45" s="39"/>
      <c r="D45" s="39"/>
      <c r="F45" s="4"/>
    </row>
    <row r="46" spans="1:6" ht="13.5" customHeight="1" x14ac:dyDescent="0.3">
      <c r="A46" s="21"/>
      <c r="B46" s="22"/>
      <c r="C46" s="27"/>
      <c r="D46" s="27"/>
      <c r="F46" s="4"/>
    </row>
    <row r="47" spans="1:6" ht="12.75" customHeight="1" x14ac:dyDescent="0.3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3">
      <c r="A48" s="12" t="s">
        <v>74</v>
      </c>
      <c r="B48" s="38"/>
      <c r="C48" s="39"/>
      <c r="D48" s="39"/>
      <c r="F48" s="4"/>
    </row>
    <row r="49" spans="1:6" x14ac:dyDescent="0.3">
      <c r="A49" s="21"/>
      <c r="B49" s="22"/>
      <c r="C49" s="27"/>
      <c r="D49" s="27"/>
      <c r="F49" s="4"/>
    </row>
    <row r="50" spans="1:6" ht="12.75" customHeight="1" x14ac:dyDescent="0.3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3">
      <c r="A51" s="12" t="s">
        <v>120</v>
      </c>
      <c r="B51" s="39">
        <v>360</v>
      </c>
      <c r="C51" s="39">
        <v>350</v>
      </c>
      <c r="D51" s="39"/>
      <c r="F51" s="4"/>
    </row>
    <row r="52" spans="1:6" x14ac:dyDescent="0.3">
      <c r="A52" s="28"/>
      <c r="B52" s="10"/>
      <c r="C52" s="29"/>
      <c r="D52" s="29"/>
      <c r="F52" s="4"/>
    </row>
    <row r="53" spans="1:6" ht="26" x14ac:dyDescent="0.3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3">
      <c r="A54" s="7" t="s">
        <v>76</v>
      </c>
      <c r="B54" s="42"/>
      <c r="C54" s="37"/>
      <c r="D54" s="37"/>
      <c r="F54" s="4"/>
    </row>
    <row r="55" spans="1:6" ht="12.75" customHeight="1" x14ac:dyDescent="0.3">
      <c r="A55" s="7" t="s">
        <v>77</v>
      </c>
      <c r="B55" s="42"/>
      <c r="C55" s="37"/>
      <c r="D55" s="37"/>
      <c r="F55" s="4"/>
    </row>
    <row r="56" spans="1:6" ht="12.75" customHeight="1" x14ac:dyDescent="0.3">
      <c r="A56" s="7" t="s">
        <v>78</v>
      </c>
      <c r="B56" s="42"/>
      <c r="C56" s="37"/>
      <c r="D56" s="37"/>
      <c r="F56" s="4"/>
    </row>
    <row r="57" spans="1:6" ht="12.75" customHeight="1" x14ac:dyDescent="0.3">
      <c r="A57" s="7" t="s">
        <v>79</v>
      </c>
      <c r="B57" s="42"/>
      <c r="C57" s="37"/>
      <c r="D57" s="37"/>
      <c r="F57" s="4"/>
    </row>
    <row r="58" spans="1:6" ht="14.25" customHeight="1" x14ac:dyDescent="0.3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3">
      <c r="A59" s="5"/>
      <c r="B59" s="10"/>
      <c r="C59" s="11"/>
      <c r="D59" s="11"/>
      <c r="F59" s="4"/>
    </row>
    <row r="60" spans="1:6" x14ac:dyDescent="0.3">
      <c r="A60" s="31"/>
      <c r="B60" s="32"/>
      <c r="C60" s="32"/>
      <c r="D60" s="32"/>
      <c r="F60" s="4"/>
    </row>
    <row r="61" spans="1:6" x14ac:dyDescent="0.3">
      <c r="A61" s="33"/>
      <c r="B61" s="34"/>
      <c r="C61" s="34"/>
      <c r="D61" s="34"/>
      <c r="E61" s="4"/>
      <c r="F61" s="6"/>
    </row>
    <row r="62" spans="1:6" x14ac:dyDescent="0.3">
      <c r="F62" s="4"/>
    </row>
    <row r="63" spans="1:6" x14ac:dyDescent="0.3">
      <c r="F63" s="4"/>
    </row>
    <row r="64" spans="1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7"/>
  <sheetViews>
    <sheetView showGridLines="0" view="pageBreakPreview" topLeftCell="A34" zoomScaleSheetLayoutView="100" workbookViewId="0">
      <selection activeCell="D42" sqref="D42"/>
    </sheetView>
  </sheetViews>
  <sheetFormatPr defaultColWidth="9.1796875" defaultRowHeight="12.75" customHeight="1" x14ac:dyDescent="0.3"/>
  <cols>
    <col min="1" max="1" width="1.81640625" style="43" customWidth="1"/>
    <col min="2" max="2" width="45.81640625" style="43" bestFit="1" customWidth="1"/>
    <col min="3" max="3" width="2.81640625" style="43" customWidth="1"/>
    <col min="4" max="4" width="12.54296875" style="43" bestFit="1" customWidth="1"/>
    <col min="5" max="5" width="2.7265625" style="2" customWidth="1"/>
    <col min="6" max="6" width="10.7265625" style="44" customWidth="1"/>
    <col min="7" max="7" width="2.7265625" style="2" customWidth="1"/>
    <col min="8" max="10" width="10.7265625" style="43" customWidth="1"/>
    <col min="11" max="11" width="12.54296875" style="43" bestFit="1" customWidth="1"/>
    <col min="12" max="23" width="10.7265625" style="43" customWidth="1"/>
    <col min="24" max="24" width="2.7265625" style="43" customWidth="1"/>
    <col min="25" max="25" width="14.81640625" style="43" customWidth="1"/>
    <col min="26" max="16384" width="9.1796875" style="43"/>
  </cols>
  <sheetData>
    <row r="1" spans="1:25" ht="12.75" customHeight="1" x14ac:dyDescent="0.3">
      <c r="A1" s="62" t="str">
        <f>'Cover Sheet'!A2</f>
        <v>THE GOODWILL EXCEL CENTER PUBLIC CHARTER SCHOOL</v>
      </c>
      <c r="B1" s="62"/>
    </row>
    <row r="2" spans="1:25" ht="12.75" customHeight="1" x14ac:dyDescent="0.3">
      <c r="A2" s="43" t="str">
        <f>'Cover Sheet'!A8&amp;" Annual Budget"</f>
        <v>FY2020 Annual Budget</v>
      </c>
    </row>
    <row r="3" spans="1:25" ht="13" x14ac:dyDescent="0.3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3">
      <c r="A4" s="2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5" ht="13" x14ac:dyDescent="0.3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" x14ac:dyDescent="0.3">
      <c r="A6" s="53" t="s">
        <v>4</v>
      </c>
      <c r="B6" s="2"/>
      <c r="C6" s="45"/>
      <c r="X6" s="45"/>
    </row>
    <row r="7" spans="1:25" ht="13" x14ac:dyDescent="0.3">
      <c r="A7" s="46"/>
      <c r="B7" s="46" t="s">
        <v>152</v>
      </c>
      <c r="C7" s="45"/>
      <c r="D7" s="116">
        <v>4212913.4399999995</v>
      </c>
      <c r="E7" s="117"/>
      <c r="F7" s="117"/>
      <c r="G7" s="117"/>
      <c r="H7" s="116">
        <v>387590</v>
      </c>
      <c r="I7" s="116">
        <v>387590</v>
      </c>
      <c r="J7" s="116">
        <v>387590</v>
      </c>
      <c r="K7" s="117">
        <f>SUM(H7:J7)</f>
        <v>1162770</v>
      </c>
      <c r="L7" s="116">
        <v>387590</v>
      </c>
      <c r="M7" s="116">
        <v>387590</v>
      </c>
      <c r="N7" s="116">
        <v>387590</v>
      </c>
      <c r="O7" s="117">
        <f>SUM(L7:N7)</f>
        <v>1162770</v>
      </c>
      <c r="P7" s="116">
        <v>387590</v>
      </c>
      <c r="Q7" s="116">
        <v>387590</v>
      </c>
      <c r="R7" s="116">
        <v>387590</v>
      </c>
      <c r="S7" s="117">
        <f>SUM(P7:R7)</f>
        <v>1162770</v>
      </c>
      <c r="T7" s="116">
        <v>387590</v>
      </c>
      <c r="U7" s="116">
        <v>387590</v>
      </c>
      <c r="V7" s="116">
        <v>387597</v>
      </c>
      <c r="W7" s="117">
        <f>SUM(T7:V7)</f>
        <v>1162777</v>
      </c>
      <c r="X7" s="118"/>
      <c r="Y7" s="119">
        <f>SUM(K7,O7,S7,W7)</f>
        <v>4651087</v>
      </c>
    </row>
    <row r="8" spans="1:25" ht="13" x14ac:dyDescent="0.3">
      <c r="A8" s="46"/>
      <c r="B8" s="46" t="s">
        <v>153</v>
      </c>
      <c r="C8" s="45"/>
      <c r="D8" s="107">
        <v>1125276.72</v>
      </c>
      <c r="E8" s="55"/>
      <c r="F8" s="55"/>
      <c r="G8" s="55"/>
      <c r="H8" s="107">
        <v>106130</v>
      </c>
      <c r="I8" s="107">
        <v>106130</v>
      </c>
      <c r="J8" s="107">
        <v>106130</v>
      </c>
      <c r="K8" s="55">
        <f t="shared" ref="K8:K15" si="1">SUM(H8:J8)</f>
        <v>318390</v>
      </c>
      <c r="L8" s="107">
        <v>106130</v>
      </c>
      <c r="M8" s="107">
        <v>106130</v>
      </c>
      <c r="N8" s="107">
        <v>106130</v>
      </c>
      <c r="O8" s="55">
        <f t="shared" ref="O8:O15" si="2">SUM(L8:N8)</f>
        <v>318390</v>
      </c>
      <c r="P8" s="107">
        <v>106130</v>
      </c>
      <c r="Q8" s="107">
        <v>106130</v>
      </c>
      <c r="R8" s="107">
        <v>106130</v>
      </c>
      <c r="S8" s="55">
        <f t="shared" ref="S8:S15" si="3">SUM(P8:R8)</f>
        <v>318390</v>
      </c>
      <c r="T8" s="107">
        <v>106130</v>
      </c>
      <c r="U8" s="107">
        <v>106130</v>
      </c>
      <c r="V8" s="107">
        <v>106119</v>
      </c>
      <c r="W8" s="55">
        <f t="shared" ref="W8:W15" si="4">SUM(T8:V8)</f>
        <v>318379</v>
      </c>
      <c r="X8" s="45"/>
      <c r="Y8" s="47">
        <f t="shared" ref="Y8:Y15" si="5">SUM(K8,O8,S8,W8)</f>
        <v>1273549</v>
      </c>
    </row>
    <row r="9" spans="1:25" ht="13" x14ac:dyDescent="0.3">
      <c r="A9" s="46"/>
      <c r="B9" s="46" t="s">
        <v>5</v>
      </c>
      <c r="C9" s="45"/>
      <c r="D9" s="107">
        <v>1057201.68</v>
      </c>
      <c r="E9" s="55"/>
      <c r="F9" s="55"/>
      <c r="G9" s="55"/>
      <c r="H9" s="107">
        <v>97264</v>
      </c>
      <c r="I9" s="107">
        <v>97264</v>
      </c>
      <c r="J9" s="107">
        <v>97264</v>
      </c>
      <c r="K9" s="55">
        <f t="shared" si="1"/>
        <v>291792</v>
      </c>
      <c r="L9" s="107">
        <v>97264</v>
      </c>
      <c r="M9" s="107">
        <v>97264</v>
      </c>
      <c r="N9" s="107">
        <v>97264</v>
      </c>
      <c r="O9" s="55">
        <f t="shared" si="2"/>
        <v>291792</v>
      </c>
      <c r="P9" s="107">
        <v>97264</v>
      </c>
      <c r="Q9" s="107">
        <v>97264</v>
      </c>
      <c r="R9" s="107">
        <v>97264</v>
      </c>
      <c r="S9" s="55">
        <f t="shared" si="3"/>
        <v>291792</v>
      </c>
      <c r="T9" s="107">
        <v>97264</v>
      </c>
      <c r="U9" s="107">
        <v>97264</v>
      </c>
      <c r="V9" s="107">
        <v>97271</v>
      </c>
      <c r="W9" s="55">
        <f t="shared" si="4"/>
        <v>291799</v>
      </c>
      <c r="X9" s="45"/>
      <c r="Y9" s="47">
        <f t="shared" si="5"/>
        <v>1167175</v>
      </c>
    </row>
    <row r="10" spans="1:25" ht="13" x14ac:dyDescent="0.3">
      <c r="A10" s="46"/>
      <c r="B10" s="46" t="s">
        <v>166</v>
      </c>
      <c r="C10" s="45"/>
      <c r="D10" s="107">
        <v>0</v>
      </c>
      <c r="E10" s="55"/>
      <c r="F10" s="55"/>
      <c r="G10" s="55"/>
      <c r="H10" s="107"/>
      <c r="I10" s="107"/>
      <c r="J10" s="107"/>
      <c r="K10" s="55">
        <f t="shared" si="1"/>
        <v>0</v>
      </c>
      <c r="L10" s="107"/>
      <c r="M10" s="107"/>
      <c r="N10" s="107"/>
      <c r="O10" s="55">
        <f t="shared" si="2"/>
        <v>0</v>
      </c>
      <c r="P10" s="107"/>
      <c r="Q10" s="107"/>
      <c r="R10" s="107"/>
      <c r="S10" s="55">
        <f t="shared" si="3"/>
        <v>0</v>
      </c>
      <c r="T10" s="107"/>
      <c r="U10" s="107"/>
      <c r="V10" s="107"/>
      <c r="W10" s="55">
        <f t="shared" si="4"/>
        <v>0</v>
      </c>
      <c r="X10" s="45"/>
      <c r="Y10" s="47">
        <f t="shared" si="5"/>
        <v>0</v>
      </c>
    </row>
    <row r="11" spans="1:25" ht="13" x14ac:dyDescent="0.3">
      <c r="A11" s="46"/>
      <c r="B11" s="46" t="s">
        <v>6</v>
      </c>
      <c r="C11" s="45"/>
      <c r="D11" s="107">
        <v>0</v>
      </c>
      <c r="E11" s="55"/>
      <c r="F11" s="55"/>
      <c r="G11" s="55"/>
      <c r="H11" s="107"/>
      <c r="I11" s="107"/>
      <c r="J11" s="107"/>
      <c r="K11" s="55">
        <f t="shared" si="1"/>
        <v>0</v>
      </c>
      <c r="L11" s="107">
        <v>20000</v>
      </c>
      <c r="M11" s="107"/>
      <c r="N11" s="107"/>
      <c r="O11" s="55">
        <f t="shared" si="2"/>
        <v>20000</v>
      </c>
      <c r="P11" s="107"/>
      <c r="Q11" s="107"/>
      <c r="R11" s="107"/>
      <c r="S11" s="55">
        <f t="shared" si="3"/>
        <v>0</v>
      </c>
      <c r="T11" s="107"/>
      <c r="U11" s="107"/>
      <c r="V11" s="107"/>
      <c r="W11" s="55">
        <f t="shared" si="4"/>
        <v>0</v>
      </c>
      <c r="X11" s="45"/>
      <c r="Y11" s="47">
        <f t="shared" si="5"/>
        <v>20000</v>
      </c>
    </row>
    <row r="12" spans="1:25" ht="13" x14ac:dyDescent="0.3">
      <c r="A12" s="46"/>
      <c r="B12" s="46" t="s">
        <v>7</v>
      </c>
      <c r="C12" s="45"/>
      <c r="D12" s="107">
        <v>0</v>
      </c>
      <c r="E12" s="55"/>
      <c r="F12" s="55"/>
      <c r="G12" s="55"/>
      <c r="H12" s="107"/>
      <c r="I12" s="107"/>
      <c r="J12" s="107"/>
      <c r="K12" s="55">
        <f t="shared" si="1"/>
        <v>0</v>
      </c>
      <c r="L12" s="107"/>
      <c r="M12" s="107"/>
      <c r="N12" s="107"/>
      <c r="O12" s="55">
        <f t="shared" si="2"/>
        <v>0</v>
      </c>
      <c r="P12" s="107"/>
      <c r="Q12" s="107"/>
      <c r="R12" s="107"/>
      <c r="S12" s="55">
        <f t="shared" si="3"/>
        <v>0</v>
      </c>
      <c r="T12" s="107"/>
      <c r="U12" s="107"/>
      <c r="V12" s="107"/>
      <c r="W12" s="55">
        <f t="shared" si="4"/>
        <v>0</v>
      </c>
      <c r="X12" s="45"/>
      <c r="Y12" s="47">
        <f t="shared" si="5"/>
        <v>0</v>
      </c>
    </row>
    <row r="13" spans="1:25" ht="13" x14ac:dyDescent="0.3">
      <c r="A13" s="46"/>
      <c r="B13" s="46" t="s">
        <v>8</v>
      </c>
      <c r="C13" s="45"/>
      <c r="D13" s="107">
        <v>0</v>
      </c>
      <c r="E13" s="55"/>
      <c r="F13" s="55"/>
      <c r="G13" s="55"/>
      <c r="H13" s="107"/>
      <c r="I13" s="107"/>
      <c r="J13" s="107"/>
      <c r="K13" s="55">
        <f t="shared" si="1"/>
        <v>0</v>
      </c>
      <c r="L13" s="107"/>
      <c r="M13" s="107"/>
      <c r="N13" s="107"/>
      <c r="O13" s="55">
        <f t="shared" si="2"/>
        <v>0</v>
      </c>
      <c r="P13" s="107"/>
      <c r="Q13" s="107"/>
      <c r="R13" s="107"/>
      <c r="S13" s="55">
        <f t="shared" si="3"/>
        <v>0</v>
      </c>
      <c r="T13" s="107"/>
      <c r="U13" s="107"/>
      <c r="V13" s="107"/>
      <c r="W13" s="55">
        <f t="shared" si="4"/>
        <v>0</v>
      </c>
      <c r="X13" s="45"/>
      <c r="Y13" s="47">
        <f t="shared" si="5"/>
        <v>0</v>
      </c>
    </row>
    <row r="14" spans="1:25" ht="13" x14ac:dyDescent="0.3">
      <c r="A14" s="46"/>
      <c r="B14" s="46" t="s">
        <v>154</v>
      </c>
      <c r="C14" s="45"/>
      <c r="D14" s="107">
        <v>0</v>
      </c>
      <c r="E14" s="55"/>
      <c r="F14" s="55"/>
      <c r="G14" s="55"/>
      <c r="H14" s="107"/>
      <c r="I14" s="107"/>
      <c r="J14" s="107"/>
      <c r="K14" s="55">
        <f t="shared" si="1"/>
        <v>0</v>
      </c>
      <c r="L14" s="107"/>
      <c r="M14" s="107"/>
      <c r="N14" s="107"/>
      <c r="O14" s="55">
        <f t="shared" si="2"/>
        <v>0</v>
      </c>
      <c r="P14" s="107"/>
      <c r="Q14" s="107"/>
      <c r="R14" s="107"/>
      <c r="S14" s="55">
        <f t="shared" si="3"/>
        <v>0</v>
      </c>
      <c r="T14" s="107"/>
      <c r="U14" s="107"/>
      <c r="V14" s="107"/>
      <c r="W14" s="55">
        <f t="shared" si="4"/>
        <v>0</v>
      </c>
      <c r="X14" s="45"/>
      <c r="Y14" s="47">
        <f t="shared" si="5"/>
        <v>0</v>
      </c>
    </row>
    <row r="15" spans="1:25" ht="13" x14ac:dyDescent="0.3">
      <c r="A15" s="46"/>
      <c r="B15" s="46" t="s">
        <v>9</v>
      </c>
      <c r="C15" s="45"/>
      <c r="D15" s="107">
        <v>0</v>
      </c>
      <c r="E15" s="55"/>
      <c r="F15" s="55"/>
      <c r="G15" s="55"/>
      <c r="H15" s="107"/>
      <c r="I15" s="107"/>
      <c r="J15" s="107"/>
      <c r="K15" s="55">
        <f t="shared" si="1"/>
        <v>0</v>
      </c>
      <c r="L15" s="107"/>
      <c r="M15" s="107"/>
      <c r="N15" s="107"/>
      <c r="O15" s="55">
        <f t="shared" si="2"/>
        <v>0</v>
      </c>
      <c r="P15" s="107"/>
      <c r="Q15" s="107"/>
      <c r="R15" s="107"/>
      <c r="S15" s="55">
        <f t="shared" si="3"/>
        <v>0</v>
      </c>
      <c r="T15" s="107"/>
      <c r="U15" s="107"/>
      <c r="V15" s="107"/>
      <c r="W15" s="55">
        <f t="shared" si="4"/>
        <v>0</v>
      </c>
      <c r="X15" s="120"/>
      <c r="Y15" s="110">
        <f t="shared" si="5"/>
        <v>0</v>
      </c>
    </row>
    <row r="16" spans="1:25" ht="13" x14ac:dyDescent="0.3">
      <c r="A16" s="46"/>
      <c r="B16" s="56" t="s">
        <v>10</v>
      </c>
      <c r="C16" s="45"/>
      <c r="D16" s="121">
        <f>SUM(D7:D15)</f>
        <v>6395391.8399999989</v>
      </c>
      <c r="E16" s="104"/>
      <c r="F16" s="104"/>
      <c r="G16" s="104"/>
      <c r="H16" s="121">
        <f>SUM(H7:H15)</f>
        <v>590984</v>
      </c>
      <c r="I16" s="121">
        <f t="shared" ref="I16:J16" si="6">SUM(I7:I15)</f>
        <v>590984</v>
      </c>
      <c r="J16" s="121">
        <f t="shared" si="6"/>
        <v>590984</v>
      </c>
      <c r="K16" s="121">
        <f>SUM(H16:J16)</f>
        <v>1772952</v>
      </c>
      <c r="L16" s="121">
        <f>SUM(L7:L15)</f>
        <v>610984</v>
      </c>
      <c r="M16" s="121">
        <f t="shared" ref="M16:N16" si="7">SUM(M7:M15)</f>
        <v>590984</v>
      </c>
      <c r="N16" s="121">
        <f t="shared" si="7"/>
        <v>590984</v>
      </c>
      <c r="O16" s="121">
        <f>SUM(L16:N16)</f>
        <v>1792952</v>
      </c>
      <c r="P16" s="121">
        <f>SUM(P7:P15)</f>
        <v>590984</v>
      </c>
      <c r="Q16" s="121">
        <f t="shared" ref="Q16:R16" si="8">SUM(Q7:Q15)</f>
        <v>590984</v>
      </c>
      <c r="R16" s="121">
        <f t="shared" si="8"/>
        <v>590984</v>
      </c>
      <c r="S16" s="121">
        <f>SUM(P16:R16)</f>
        <v>1772952</v>
      </c>
      <c r="T16" s="121">
        <f>SUM(T7:T15)</f>
        <v>590984</v>
      </c>
      <c r="U16" s="121">
        <f t="shared" ref="U16:V16" si="9">SUM(U7:U15)</f>
        <v>590984</v>
      </c>
      <c r="V16" s="121">
        <f t="shared" si="9"/>
        <v>590987</v>
      </c>
      <c r="W16" s="121">
        <f>SUM(T16:V16)</f>
        <v>1772955</v>
      </c>
      <c r="X16" s="105"/>
      <c r="Y16" s="123">
        <f>SUM(K16,O16,S16,W16)</f>
        <v>7111811</v>
      </c>
    </row>
    <row r="17" spans="1:25" ht="13" x14ac:dyDescent="0.3">
      <c r="A17" s="46"/>
      <c r="B17" s="59"/>
      <c r="C17" s="45"/>
      <c r="D17" s="60"/>
      <c r="E17" s="61"/>
      <c r="F17" s="61"/>
      <c r="G17" s="6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45"/>
    </row>
    <row r="18" spans="1:25" ht="13" x14ac:dyDescent="0.3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.5" x14ac:dyDescent="0.3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3">
      <c r="A20" s="46"/>
      <c r="B20" s="2" t="s">
        <v>12</v>
      </c>
      <c r="C20" s="45"/>
      <c r="D20" s="65"/>
      <c r="E20" s="66"/>
      <c r="F20" s="65"/>
      <c r="G20" s="66"/>
      <c r="H20" s="65"/>
      <c r="I20" s="65"/>
      <c r="J20" s="65"/>
      <c r="K20" s="67">
        <f t="shared" ref="K20:K28" si="10">SUM(H20:J20)</f>
        <v>0</v>
      </c>
      <c r="L20" s="65"/>
      <c r="M20" s="65"/>
      <c r="N20" s="65"/>
      <c r="O20" s="67">
        <f t="shared" ref="O20:O28" si="11">SUM(L20:N20)</f>
        <v>0</v>
      </c>
      <c r="P20" s="65"/>
      <c r="Q20" s="65"/>
      <c r="R20" s="65"/>
      <c r="S20" s="67">
        <f t="shared" ref="S20:S28" si="12">SUM(P20:R20)</f>
        <v>0</v>
      </c>
      <c r="T20" s="65"/>
      <c r="U20" s="65"/>
      <c r="V20" s="65"/>
      <c r="W20" s="67">
        <f t="shared" ref="W20:W28" si="13">SUM(T20:V20)</f>
        <v>0</v>
      </c>
      <c r="X20" s="45"/>
      <c r="Y20" s="47">
        <f t="shared" ref="Y20:Y28" si="14">SUM(K20,O20,S20,W20)</f>
        <v>0</v>
      </c>
    </row>
    <row r="21" spans="1:25" ht="13" x14ac:dyDescent="0.3">
      <c r="A21" s="46"/>
      <c r="B21" s="2" t="s">
        <v>13</v>
      </c>
      <c r="C21" s="45"/>
      <c r="D21" s="65"/>
      <c r="E21" s="66"/>
      <c r="F21" s="65"/>
      <c r="G21" s="66"/>
      <c r="H21" s="65"/>
      <c r="I21" s="65"/>
      <c r="J21" s="65"/>
      <c r="K21" s="67">
        <f t="shared" si="10"/>
        <v>0</v>
      </c>
      <c r="L21" s="65"/>
      <c r="M21" s="65"/>
      <c r="N21" s="65"/>
      <c r="O21" s="67">
        <f t="shared" si="11"/>
        <v>0</v>
      </c>
      <c r="P21" s="65"/>
      <c r="Q21" s="65"/>
      <c r="R21" s="65"/>
      <c r="S21" s="67">
        <f t="shared" si="12"/>
        <v>0</v>
      </c>
      <c r="T21" s="65"/>
      <c r="U21" s="65"/>
      <c r="V21" s="65"/>
      <c r="W21" s="67">
        <f t="shared" si="13"/>
        <v>0</v>
      </c>
      <c r="X21" s="45"/>
      <c r="Y21" s="47">
        <f t="shared" si="14"/>
        <v>0</v>
      </c>
    </row>
    <row r="22" spans="1:25" ht="13" x14ac:dyDescent="0.3">
      <c r="A22" s="46"/>
      <c r="B22" s="2" t="s">
        <v>14</v>
      </c>
      <c r="C22" s="45"/>
      <c r="D22" s="65"/>
      <c r="E22" s="66"/>
      <c r="F22" s="65"/>
      <c r="G22" s="66"/>
      <c r="H22" s="65"/>
      <c r="I22" s="65"/>
      <c r="J22" s="65"/>
      <c r="K22" s="67">
        <f t="shared" si="10"/>
        <v>0</v>
      </c>
      <c r="L22" s="65"/>
      <c r="M22" s="65"/>
      <c r="N22" s="65"/>
      <c r="O22" s="67">
        <f t="shared" si="11"/>
        <v>0</v>
      </c>
      <c r="P22" s="65"/>
      <c r="Q22" s="65"/>
      <c r="R22" s="65"/>
      <c r="S22" s="67">
        <f t="shared" si="12"/>
        <v>0</v>
      </c>
      <c r="T22" s="65"/>
      <c r="U22" s="65"/>
      <c r="V22" s="65"/>
      <c r="W22" s="67">
        <f t="shared" si="13"/>
        <v>0</v>
      </c>
      <c r="X22" s="45"/>
      <c r="Y22" s="47">
        <f t="shared" si="14"/>
        <v>0</v>
      </c>
    </row>
    <row r="23" spans="1:25" ht="13" x14ac:dyDescent="0.3">
      <c r="A23" s="46"/>
      <c r="B23" s="2" t="s">
        <v>15</v>
      </c>
      <c r="C23" s="45"/>
      <c r="D23" s="65"/>
      <c r="E23" s="66"/>
      <c r="F23" s="65"/>
      <c r="G23" s="66"/>
      <c r="H23" s="65"/>
      <c r="I23" s="65"/>
      <c r="J23" s="65"/>
      <c r="K23" s="67">
        <f t="shared" si="10"/>
        <v>0</v>
      </c>
      <c r="L23" s="65"/>
      <c r="M23" s="65"/>
      <c r="N23" s="65"/>
      <c r="O23" s="67">
        <f t="shared" si="11"/>
        <v>0</v>
      </c>
      <c r="P23" s="65"/>
      <c r="Q23" s="65"/>
      <c r="R23" s="65"/>
      <c r="S23" s="67">
        <f t="shared" si="12"/>
        <v>0</v>
      </c>
      <c r="T23" s="65"/>
      <c r="U23" s="65"/>
      <c r="V23" s="65"/>
      <c r="W23" s="67">
        <f t="shared" si="13"/>
        <v>0</v>
      </c>
      <c r="X23" s="45"/>
      <c r="Y23" s="47">
        <f t="shared" si="14"/>
        <v>0</v>
      </c>
    </row>
    <row r="24" spans="1:25" ht="13" x14ac:dyDescent="0.3">
      <c r="A24" s="46"/>
      <c r="B24" s="2" t="s">
        <v>16</v>
      </c>
      <c r="C24" s="45"/>
      <c r="D24" s="65"/>
      <c r="E24" s="66"/>
      <c r="F24" s="65"/>
      <c r="G24" s="66"/>
      <c r="H24" s="65"/>
      <c r="I24" s="65"/>
      <c r="J24" s="65"/>
      <c r="K24" s="67">
        <f t="shared" si="10"/>
        <v>0</v>
      </c>
      <c r="L24" s="65"/>
      <c r="M24" s="65"/>
      <c r="N24" s="65"/>
      <c r="O24" s="67">
        <f t="shared" si="11"/>
        <v>0</v>
      </c>
      <c r="P24" s="65"/>
      <c r="Q24" s="65"/>
      <c r="R24" s="65"/>
      <c r="S24" s="67">
        <f t="shared" si="12"/>
        <v>0</v>
      </c>
      <c r="T24" s="65"/>
      <c r="U24" s="65"/>
      <c r="V24" s="65"/>
      <c r="W24" s="67">
        <f t="shared" si="13"/>
        <v>0</v>
      </c>
      <c r="X24" s="45"/>
      <c r="Y24" s="47">
        <f t="shared" si="14"/>
        <v>0</v>
      </c>
    </row>
    <row r="25" spans="1:25" ht="13" x14ac:dyDescent="0.3">
      <c r="A25" s="46"/>
      <c r="B25" s="2" t="s">
        <v>167</v>
      </c>
      <c r="C25" s="45"/>
      <c r="D25" s="65"/>
      <c r="E25" s="66"/>
      <c r="F25" s="65"/>
      <c r="G25" s="66"/>
      <c r="H25" s="65"/>
      <c r="I25" s="65"/>
      <c r="J25" s="65"/>
      <c r="K25" s="67">
        <f t="shared" si="10"/>
        <v>0</v>
      </c>
      <c r="L25" s="65"/>
      <c r="M25" s="65"/>
      <c r="N25" s="65"/>
      <c r="O25" s="67">
        <f t="shared" si="11"/>
        <v>0</v>
      </c>
      <c r="P25" s="65"/>
      <c r="Q25" s="65"/>
      <c r="R25" s="65"/>
      <c r="S25" s="67">
        <f t="shared" si="12"/>
        <v>0</v>
      </c>
      <c r="T25" s="65"/>
      <c r="U25" s="65"/>
      <c r="V25" s="65"/>
      <c r="W25" s="67">
        <f t="shared" si="13"/>
        <v>0</v>
      </c>
      <c r="X25" s="45"/>
      <c r="Y25" s="47">
        <f t="shared" si="14"/>
        <v>0</v>
      </c>
    </row>
    <row r="26" spans="1:25" ht="13" x14ac:dyDescent="0.3">
      <c r="A26" s="46"/>
      <c r="B26" s="2" t="s">
        <v>168</v>
      </c>
      <c r="C26" s="45"/>
      <c r="D26" s="65"/>
      <c r="E26" s="66"/>
      <c r="F26" s="65"/>
      <c r="G26" s="66"/>
      <c r="H26" s="65"/>
      <c r="I26" s="65"/>
      <c r="J26" s="65"/>
      <c r="K26" s="67">
        <f t="shared" si="10"/>
        <v>0</v>
      </c>
      <c r="L26" s="65"/>
      <c r="M26" s="65"/>
      <c r="N26" s="65"/>
      <c r="O26" s="67">
        <f t="shared" si="11"/>
        <v>0</v>
      </c>
      <c r="P26" s="65"/>
      <c r="Q26" s="65"/>
      <c r="R26" s="65"/>
      <c r="S26" s="67">
        <f t="shared" si="12"/>
        <v>0</v>
      </c>
      <c r="T26" s="65"/>
      <c r="U26" s="65"/>
      <c r="V26" s="65"/>
      <c r="W26" s="67">
        <f t="shared" si="13"/>
        <v>0</v>
      </c>
      <c r="X26" s="45"/>
      <c r="Y26" s="124">
        <f t="shared" si="14"/>
        <v>0</v>
      </c>
    </row>
    <row r="27" spans="1:25" ht="13" x14ac:dyDescent="0.3">
      <c r="A27" s="46"/>
      <c r="B27" s="125" t="s">
        <v>189</v>
      </c>
      <c r="C27" s="45"/>
      <c r="D27" s="106">
        <v>3270538.3800000004</v>
      </c>
      <c r="E27" s="66"/>
      <c r="F27" s="106"/>
      <c r="G27" s="66"/>
      <c r="H27" s="106">
        <v>340456</v>
      </c>
      <c r="I27" s="106">
        <v>330266.52</v>
      </c>
      <c r="J27" s="106">
        <v>323891.75</v>
      </c>
      <c r="K27" s="67">
        <f t="shared" si="10"/>
        <v>994614.27</v>
      </c>
      <c r="L27" s="106">
        <v>353581.28</v>
      </c>
      <c r="M27" s="106">
        <v>326502.48</v>
      </c>
      <c r="N27" s="106">
        <v>336980.76</v>
      </c>
      <c r="O27" s="67">
        <f t="shared" si="11"/>
        <v>1017064.52</v>
      </c>
      <c r="P27" s="106">
        <v>352032</v>
      </c>
      <c r="Q27" s="106">
        <v>308582</v>
      </c>
      <c r="R27" s="106">
        <v>337670</v>
      </c>
      <c r="S27" s="67">
        <f t="shared" si="12"/>
        <v>998284</v>
      </c>
      <c r="T27" s="106">
        <v>337137</v>
      </c>
      <c r="U27" s="106">
        <v>323208</v>
      </c>
      <c r="V27" s="106">
        <v>336935</v>
      </c>
      <c r="W27" s="67">
        <f t="shared" si="13"/>
        <v>997280</v>
      </c>
      <c r="X27" s="45"/>
      <c r="Y27" s="47">
        <f t="shared" si="14"/>
        <v>4007242.79</v>
      </c>
    </row>
    <row r="28" spans="1:25" ht="13" x14ac:dyDescent="0.3">
      <c r="A28" s="46"/>
      <c r="B28" s="125" t="s">
        <v>190</v>
      </c>
      <c r="C28" s="45"/>
      <c r="D28" s="106">
        <v>64842.1</v>
      </c>
      <c r="E28" s="66"/>
      <c r="F28" s="106"/>
      <c r="G28" s="66"/>
      <c r="H28" s="106">
        <v>3074</v>
      </c>
      <c r="I28" s="106">
        <v>8867.24</v>
      </c>
      <c r="J28" s="106">
        <v>2135</v>
      </c>
      <c r="K28" s="67">
        <f t="shared" si="10"/>
        <v>14076.24</v>
      </c>
      <c r="L28" s="106">
        <v>2879.8</v>
      </c>
      <c r="M28" s="106">
        <v>7578.13</v>
      </c>
      <c r="N28" s="106">
        <v>2378.1999999999998</v>
      </c>
      <c r="O28" s="67">
        <f t="shared" si="11"/>
        <v>12836.130000000001</v>
      </c>
      <c r="P28" s="106">
        <v>4108</v>
      </c>
      <c r="Q28" s="106">
        <v>5660.3600000000006</v>
      </c>
      <c r="R28" s="106">
        <v>11122.34</v>
      </c>
      <c r="S28" s="67">
        <f t="shared" si="12"/>
        <v>20890.7</v>
      </c>
      <c r="T28" s="106">
        <v>2433</v>
      </c>
      <c r="U28" s="106">
        <v>6033</v>
      </c>
      <c r="V28" s="106">
        <v>2263</v>
      </c>
      <c r="W28" s="67">
        <f t="shared" si="13"/>
        <v>10729</v>
      </c>
      <c r="X28" s="45"/>
      <c r="Y28" s="47">
        <f t="shared" si="14"/>
        <v>58532.070000000007</v>
      </c>
    </row>
    <row r="29" spans="1:25" ht="13" x14ac:dyDescent="0.3">
      <c r="A29" s="2"/>
      <c r="B29" s="56" t="s">
        <v>17</v>
      </c>
      <c r="C29" s="45"/>
      <c r="D29" s="121">
        <f>SUM(D20:D28)</f>
        <v>3335380.4800000004</v>
      </c>
      <c r="E29" s="104"/>
      <c r="F29" s="78">
        <f>SUM(F20:F26)</f>
        <v>0</v>
      </c>
      <c r="G29" s="104"/>
      <c r="H29" s="121">
        <f t="shared" ref="H29:K29" si="15">SUM(H20:H28)</f>
        <v>343530</v>
      </c>
      <c r="I29" s="121">
        <f t="shared" si="15"/>
        <v>339133.76</v>
      </c>
      <c r="J29" s="121">
        <f t="shared" si="15"/>
        <v>326026.75</v>
      </c>
      <c r="K29" s="121">
        <f t="shared" si="15"/>
        <v>1008690.51</v>
      </c>
      <c r="L29" s="121">
        <f t="shared" ref="L29" si="16">SUM(L20:L28)</f>
        <v>356461.08</v>
      </c>
      <c r="M29" s="121">
        <f t="shared" ref="M29" si="17">SUM(M20:M28)</f>
        <v>334080.61</v>
      </c>
      <c r="N29" s="121">
        <f t="shared" ref="N29" si="18">SUM(N20:N28)</f>
        <v>339358.96</v>
      </c>
      <c r="O29" s="121">
        <f t="shared" ref="O29" si="19">SUM(O20:O28)</f>
        <v>1029900.65</v>
      </c>
      <c r="P29" s="121">
        <f t="shared" ref="P29" si="20">SUM(P20:P28)</f>
        <v>356140</v>
      </c>
      <c r="Q29" s="121">
        <f t="shared" ref="Q29" si="21">SUM(Q20:Q28)</f>
        <v>314242.36</v>
      </c>
      <c r="R29" s="121">
        <f t="shared" ref="R29" si="22">SUM(R20:R28)</f>
        <v>348792.34</v>
      </c>
      <c r="S29" s="121">
        <f t="shared" ref="S29" si="23">SUM(S20:S28)</f>
        <v>1019174.7</v>
      </c>
      <c r="T29" s="121">
        <f t="shared" ref="T29" si="24">SUM(T20:T28)</f>
        <v>339570</v>
      </c>
      <c r="U29" s="121">
        <f t="shared" ref="U29" si="25">SUM(U20:U28)</f>
        <v>329241</v>
      </c>
      <c r="V29" s="121">
        <f t="shared" ref="V29" si="26">SUM(V20:V28)</f>
        <v>339198</v>
      </c>
      <c r="W29" s="121">
        <f t="shared" ref="W29" si="27">SUM(W20:W28)</f>
        <v>1008009</v>
      </c>
      <c r="X29" s="121"/>
      <c r="Y29" s="121">
        <f t="shared" ref="Y29" si="28">SUM(Y20:Y28)</f>
        <v>4065774.86</v>
      </c>
    </row>
    <row r="30" spans="1:25" ht="13" x14ac:dyDescent="0.3">
      <c r="A30" s="2"/>
      <c r="C30" s="45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45"/>
    </row>
    <row r="31" spans="1:25" ht="13.5" x14ac:dyDescent="0.35">
      <c r="A31" s="64" t="s">
        <v>18</v>
      </c>
      <c r="B31" s="2"/>
      <c r="C31" s="45"/>
      <c r="D31" s="2"/>
      <c r="F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5"/>
    </row>
    <row r="32" spans="1:25" ht="13" x14ac:dyDescent="0.3">
      <c r="A32" s="46"/>
      <c r="B32" s="2" t="s">
        <v>169</v>
      </c>
      <c r="C32" s="45"/>
      <c r="D32" s="106">
        <v>41100</v>
      </c>
      <c r="E32" s="66"/>
      <c r="F32" s="66"/>
      <c r="G32" s="66"/>
      <c r="H32" s="106">
        <v>658</v>
      </c>
      <c r="I32" s="106">
        <v>13395</v>
      </c>
      <c r="J32" s="106">
        <v>0</v>
      </c>
      <c r="K32" s="67">
        <f>SUM(H32:J32)</f>
        <v>14053</v>
      </c>
      <c r="L32" s="106">
        <v>2620</v>
      </c>
      <c r="M32" s="106">
        <v>0</v>
      </c>
      <c r="N32" s="106">
        <v>4792</v>
      </c>
      <c r="O32" s="67">
        <f>SUM(L32:N32)</f>
        <v>7412</v>
      </c>
      <c r="P32" s="106">
        <v>8658</v>
      </c>
      <c r="Q32" s="106">
        <v>2620</v>
      </c>
      <c r="R32" s="106">
        <v>4210</v>
      </c>
      <c r="S32" s="67">
        <f>SUM(P32:R32)</f>
        <v>15488</v>
      </c>
      <c r="T32" s="106">
        <v>2620</v>
      </c>
      <c r="U32" s="106">
        <v>4605</v>
      </c>
      <c r="V32" s="106">
        <v>2622</v>
      </c>
      <c r="W32" s="67">
        <f t="shared" ref="W32:W37" si="29">SUM(T32:V32)</f>
        <v>9847</v>
      </c>
      <c r="X32" s="45"/>
      <c r="Y32" s="47">
        <f t="shared" ref="Y32:Y37" si="30">SUM(K32,O32,S32,W32)</f>
        <v>46800</v>
      </c>
    </row>
    <row r="33" spans="1:25" ht="13" x14ac:dyDescent="0.3">
      <c r="A33" s="46"/>
      <c r="B33" s="2" t="s">
        <v>170</v>
      </c>
      <c r="C33" s="45"/>
      <c r="D33" s="106">
        <v>8350</v>
      </c>
      <c r="E33" s="66"/>
      <c r="F33" s="66"/>
      <c r="G33" s="66"/>
      <c r="H33" s="106">
        <v>0</v>
      </c>
      <c r="I33" s="106">
        <v>0</v>
      </c>
      <c r="J33" s="106">
        <v>4700</v>
      </c>
      <c r="K33" s="67">
        <f>SUM(H33:J33)</f>
        <v>4700</v>
      </c>
      <c r="L33" s="106">
        <v>1000</v>
      </c>
      <c r="M33" s="106">
        <v>4700</v>
      </c>
      <c r="N33" s="106">
        <v>1800</v>
      </c>
      <c r="O33" s="67">
        <f>SUM(L33:N33)</f>
        <v>7500</v>
      </c>
      <c r="P33" s="106">
        <v>2400</v>
      </c>
      <c r="Q33" s="106">
        <v>1000</v>
      </c>
      <c r="R33" s="106">
        <v>4700</v>
      </c>
      <c r="S33" s="67">
        <f>SUM(P33:R33)</f>
        <v>8100</v>
      </c>
      <c r="T33" s="106">
        <v>1800</v>
      </c>
      <c r="U33" s="106">
        <v>2300</v>
      </c>
      <c r="V33" s="106">
        <v>6500</v>
      </c>
      <c r="W33" s="67">
        <f t="shared" si="29"/>
        <v>10600</v>
      </c>
      <c r="X33" s="45"/>
      <c r="Y33" s="47">
        <f t="shared" si="30"/>
        <v>30900</v>
      </c>
    </row>
    <row r="34" spans="1:25" ht="13" x14ac:dyDescent="0.3">
      <c r="A34" s="46"/>
      <c r="B34" s="2" t="s">
        <v>19</v>
      </c>
      <c r="C34" s="45"/>
      <c r="D34" s="106">
        <v>73130</v>
      </c>
      <c r="E34" s="66"/>
      <c r="F34" s="66"/>
      <c r="G34" s="66"/>
      <c r="H34" s="106">
        <v>0</v>
      </c>
      <c r="I34" s="106">
        <v>0</v>
      </c>
      <c r="J34" s="106">
        <v>11500</v>
      </c>
      <c r="K34" s="67">
        <f>SUM(H34:J34)</f>
        <v>11500</v>
      </c>
      <c r="L34" s="106">
        <v>5562</v>
      </c>
      <c r="M34" s="106">
        <v>11500</v>
      </c>
      <c r="N34" s="106">
        <v>5562</v>
      </c>
      <c r="O34" s="67">
        <f>SUM(L34:N34)</f>
        <v>22624</v>
      </c>
      <c r="P34" s="106">
        <v>0</v>
      </c>
      <c r="Q34" s="106">
        <v>5562</v>
      </c>
      <c r="R34" s="106">
        <v>0</v>
      </c>
      <c r="S34" s="67">
        <f>SUM(P34:R34)</f>
        <v>5562</v>
      </c>
      <c r="T34" s="106">
        <v>17062</v>
      </c>
      <c r="U34" s="106">
        <v>0</v>
      </c>
      <c r="V34" s="106">
        <v>17062</v>
      </c>
      <c r="W34" s="67">
        <f t="shared" si="29"/>
        <v>34124</v>
      </c>
      <c r="X34" s="45"/>
      <c r="Y34" s="47">
        <f t="shared" si="30"/>
        <v>73810</v>
      </c>
    </row>
    <row r="35" spans="1:25" ht="13" x14ac:dyDescent="0.3">
      <c r="A35" s="46"/>
      <c r="B35" s="46" t="s">
        <v>32</v>
      </c>
      <c r="C35" s="45"/>
      <c r="D35" s="106">
        <v>0</v>
      </c>
      <c r="E35" s="66"/>
      <c r="F35" s="66"/>
      <c r="G35" s="66"/>
      <c r="H35" s="106"/>
      <c r="I35" s="106"/>
      <c r="J35" s="106"/>
      <c r="K35" s="67"/>
      <c r="L35" s="106"/>
      <c r="M35" s="106"/>
      <c r="N35" s="106"/>
      <c r="O35" s="67"/>
      <c r="P35" s="106"/>
      <c r="Q35" s="106"/>
      <c r="R35" s="106"/>
      <c r="S35" s="67"/>
      <c r="T35" s="106"/>
      <c r="U35" s="106"/>
      <c r="V35" s="106"/>
      <c r="W35" s="67">
        <f>SUM(T35:V35)</f>
        <v>0</v>
      </c>
      <c r="X35" s="45"/>
      <c r="Y35" s="47">
        <f>SUM(K35,O35,S35,W35)</f>
        <v>0</v>
      </c>
    </row>
    <row r="36" spans="1:25" ht="13" x14ac:dyDescent="0.3">
      <c r="A36" s="46"/>
      <c r="B36" s="2" t="s">
        <v>171</v>
      </c>
      <c r="C36" s="45"/>
      <c r="D36" s="106">
        <v>862292</v>
      </c>
      <c r="E36" s="66"/>
      <c r="F36" s="66"/>
      <c r="G36" s="66"/>
      <c r="H36" s="106">
        <v>83694</v>
      </c>
      <c r="I36" s="106">
        <v>53999</v>
      </c>
      <c r="J36" s="106">
        <v>66700</v>
      </c>
      <c r="K36" s="67">
        <f>SUM(H36:J36)</f>
        <v>204393</v>
      </c>
      <c r="L36" s="106">
        <v>64271</v>
      </c>
      <c r="M36" s="106">
        <v>60733.47</v>
      </c>
      <c r="N36" s="106">
        <v>75323.990000000005</v>
      </c>
      <c r="O36" s="67">
        <f>SUM(L36:N36)</f>
        <v>200328.46000000002</v>
      </c>
      <c r="P36" s="106">
        <v>80717</v>
      </c>
      <c r="Q36" s="106">
        <v>69670</v>
      </c>
      <c r="R36" s="106">
        <v>61037</v>
      </c>
      <c r="S36" s="67">
        <f>SUM(P36:R36)</f>
        <v>211424</v>
      </c>
      <c r="T36" s="106">
        <v>67006</v>
      </c>
      <c r="U36" s="106">
        <v>63856</v>
      </c>
      <c r="V36" s="106">
        <v>58952</v>
      </c>
      <c r="W36" s="67">
        <f t="shared" si="29"/>
        <v>189814</v>
      </c>
      <c r="X36" s="45"/>
      <c r="Y36" s="48">
        <f t="shared" si="30"/>
        <v>805959.46</v>
      </c>
    </row>
    <row r="37" spans="1:25" ht="13" x14ac:dyDescent="0.3">
      <c r="A37" s="2"/>
      <c r="B37" s="56" t="s">
        <v>20</v>
      </c>
      <c r="C37" s="45"/>
      <c r="D37" s="57">
        <f>SUM(D32:D36)</f>
        <v>984872</v>
      </c>
      <c r="E37" s="58"/>
      <c r="F37" s="58"/>
      <c r="G37" s="58"/>
      <c r="H37" s="57">
        <f>SUM(H32:H36)</f>
        <v>84352</v>
      </c>
      <c r="I37" s="57">
        <f>SUM(I32:I36)</f>
        <v>67394</v>
      </c>
      <c r="J37" s="57">
        <f>SUM(J32:J36)</f>
        <v>82900</v>
      </c>
      <c r="K37" s="57">
        <f>SUM(H37:J37)</f>
        <v>234646</v>
      </c>
      <c r="L37" s="57">
        <f>SUM(L32:L36)</f>
        <v>73453</v>
      </c>
      <c r="M37" s="57">
        <f>SUM(M32:M36)</f>
        <v>76933.47</v>
      </c>
      <c r="N37" s="57">
        <f>SUM(N32:N36)</f>
        <v>87477.99</v>
      </c>
      <c r="O37" s="57">
        <f>SUM(L37:N37)</f>
        <v>237864.46000000002</v>
      </c>
      <c r="P37" s="57">
        <f>SUM(P32:P36)</f>
        <v>91775</v>
      </c>
      <c r="Q37" s="57">
        <f>SUM(Q32:Q36)</f>
        <v>78852</v>
      </c>
      <c r="R37" s="57">
        <f>SUM(R32:R36)</f>
        <v>69947</v>
      </c>
      <c r="S37" s="57">
        <f>SUM(P37:R37)</f>
        <v>240574</v>
      </c>
      <c r="T37" s="57">
        <f>SUM(T32:T36)</f>
        <v>88488</v>
      </c>
      <c r="U37" s="57">
        <f>SUM(U32:U36)</f>
        <v>70761</v>
      </c>
      <c r="V37" s="57">
        <f>SUM(V32:V36)</f>
        <v>85136</v>
      </c>
      <c r="W37" s="57">
        <f t="shared" si="29"/>
        <v>244385</v>
      </c>
      <c r="X37" s="45"/>
      <c r="Y37" s="47">
        <f t="shared" si="30"/>
        <v>957469.46</v>
      </c>
    </row>
    <row r="38" spans="1:25" ht="13" x14ac:dyDescent="0.3">
      <c r="A38" s="53"/>
      <c r="B38" s="53"/>
      <c r="C38" s="45"/>
      <c r="D38" s="46"/>
      <c r="F38" s="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5"/>
    </row>
    <row r="39" spans="1:25" ht="13.5" x14ac:dyDescent="0.35">
      <c r="A39" s="68" t="s">
        <v>21</v>
      </c>
      <c r="B39" s="46"/>
      <c r="C39" s="45"/>
      <c r="D39" s="67"/>
      <c r="E39" s="66"/>
      <c r="F39" s="66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45"/>
    </row>
    <row r="40" spans="1:25" ht="13" x14ac:dyDescent="0.3">
      <c r="A40" s="46"/>
      <c r="B40" s="46" t="s">
        <v>22</v>
      </c>
      <c r="C40" s="45"/>
      <c r="D40" s="106">
        <f>665093.73+100000</f>
        <v>765093.73</v>
      </c>
      <c r="E40" s="66"/>
      <c r="F40" s="66"/>
      <c r="G40" s="66"/>
      <c r="H40" s="106">
        <v>58251.460000000006</v>
      </c>
      <c r="I40" s="106">
        <v>58249.490000000005</v>
      </c>
      <c r="J40" s="106">
        <v>58249.490000000005</v>
      </c>
      <c r="K40" s="67">
        <f t="shared" ref="K40:K46" si="31">SUM(H40:J40)</f>
        <v>174750.44</v>
      </c>
      <c r="L40" s="106">
        <v>58249.490000000005</v>
      </c>
      <c r="M40" s="106">
        <v>58249.490000000005</v>
      </c>
      <c r="N40" s="106">
        <v>58249.490000000005</v>
      </c>
      <c r="O40" s="67">
        <f t="shared" ref="O40:O46" si="32">SUM(L40:N40)</f>
        <v>174748.47000000003</v>
      </c>
      <c r="P40" s="106">
        <v>58249.490000000005</v>
      </c>
      <c r="Q40" s="106">
        <v>58249.460000000006</v>
      </c>
      <c r="R40" s="106">
        <v>58249.460000000006</v>
      </c>
      <c r="S40" s="67">
        <f t="shared" ref="S40:S46" si="33">SUM(P40:R40)</f>
        <v>174748.41000000003</v>
      </c>
      <c r="T40" s="106">
        <v>58249.460000000006</v>
      </c>
      <c r="U40" s="106">
        <v>58249.460000000006</v>
      </c>
      <c r="V40" s="106">
        <v>58249.460000000006</v>
      </c>
      <c r="W40" s="67">
        <f t="shared" ref="W40:W46" si="34">SUM(T40:V40)</f>
        <v>174748.38</v>
      </c>
      <c r="X40" s="45"/>
      <c r="Y40" s="47">
        <f t="shared" ref="Y40:Y46" si="35">SUM(K40,O40,S40,W40)</f>
        <v>698995.70000000007</v>
      </c>
    </row>
    <row r="41" spans="1:25" ht="13" x14ac:dyDescent="0.3">
      <c r="A41" s="46"/>
      <c r="B41" s="46" t="s">
        <v>191</v>
      </c>
      <c r="C41" s="45"/>
      <c r="D41" s="106">
        <v>-100000</v>
      </c>
      <c r="E41" s="66"/>
      <c r="F41" s="66"/>
      <c r="G41" s="66"/>
      <c r="H41" s="106">
        <v>0</v>
      </c>
      <c r="I41" s="106">
        <v>0</v>
      </c>
      <c r="J41" s="106">
        <v>0</v>
      </c>
      <c r="K41" s="67">
        <f t="shared" si="31"/>
        <v>0</v>
      </c>
      <c r="L41" s="106">
        <v>0</v>
      </c>
      <c r="M41" s="106">
        <v>0</v>
      </c>
      <c r="N41" s="106">
        <v>-200000</v>
      </c>
      <c r="O41" s="67">
        <f t="shared" si="32"/>
        <v>-200000</v>
      </c>
      <c r="P41" s="106">
        <v>0</v>
      </c>
      <c r="Q41" s="106">
        <v>0</v>
      </c>
      <c r="R41" s="106">
        <v>0</v>
      </c>
      <c r="S41" s="67">
        <f t="shared" si="33"/>
        <v>0</v>
      </c>
      <c r="T41" s="106">
        <v>0</v>
      </c>
      <c r="U41" s="106">
        <v>0</v>
      </c>
      <c r="V41" s="106">
        <v>0</v>
      </c>
      <c r="W41" s="67">
        <f t="shared" si="34"/>
        <v>0</v>
      </c>
      <c r="X41" s="45"/>
      <c r="Y41" s="47">
        <f t="shared" si="35"/>
        <v>-200000</v>
      </c>
    </row>
    <row r="42" spans="1:25" ht="13" x14ac:dyDescent="0.3">
      <c r="A42" s="46"/>
      <c r="B42" s="46" t="s">
        <v>155</v>
      </c>
      <c r="C42" s="45"/>
      <c r="D42" s="106">
        <v>243039.58000000002</v>
      </c>
      <c r="E42" s="66"/>
      <c r="F42" s="66"/>
      <c r="G42" s="66"/>
      <c r="H42" s="106">
        <v>20240.89</v>
      </c>
      <c r="I42" s="106">
        <v>20240.89</v>
      </c>
      <c r="J42" s="106">
        <v>20240.89</v>
      </c>
      <c r="K42" s="67">
        <f t="shared" si="31"/>
        <v>60722.67</v>
      </c>
      <c r="L42" s="106">
        <v>20240.89</v>
      </c>
      <c r="M42" s="106">
        <v>20240.89</v>
      </c>
      <c r="N42" s="106">
        <v>20240.89</v>
      </c>
      <c r="O42" s="67">
        <f t="shared" si="32"/>
        <v>60722.67</v>
      </c>
      <c r="P42" s="106">
        <v>20240.89</v>
      </c>
      <c r="Q42" s="106">
        <v>20240.89</v>
      </c>
      <c r="R42" s="106">
        <v>20240.89</v>
      </c>
      <c r="S42" s="67">
        <f t="shared" si="33"/>
        <v>60722.67</v>
      </c>
      <c r="T42" s="106">
        <v>20240.89</v>
      </c>
      <c r="U42" s="106">
        <v>20240.89</v>
      </c>
      <c r="V42" s="106">
        <v>20240.89</v>
      </c>
      <c r="W42" s="67">
        <f t="shared" si="34"/>
        <v>60722.67</v>
      </c>
      <c r="X42" s="45"/>
      <c r="Y42" s="47">
        <f t="shared" si="35"/>
        <v>242890.68</v>
      </c>
    </row>
    <row r="43" spans="1:25" ht="13" x14ac:dyDescent="0.3">
      <c r="A43" s="46"/>
      <c r="B43" s="46" t="s">
        <v>156</v>
      </c>
      <c r="C43" s="45"/>
      <c r="D43" s="106">
        <v>0</v>
      </c>
      <c r="E43" s="66"/>
      <c r="F43" s="66"/>
      <c r="G43" s="66"/>
      <c r="H43" s="106">
        <v>0</v>
      </c>
      <c r="I43" s="106">
        <v>0</v>
      </c>
      <c r="J43" s="106">
        <v>0</v>
      </c>
      <c r="K43" s="67">
        <f t="shared" si="31"/>
        <v>0</v>
      </c>
      <c r="L43" s="106">
        <v>0</v>
      </c>
      <c r="M43" s="106">
        <v>0</v>
      </c>
      <c r="N43" s="106">
        <v>0</v>
      </c>
      <c r="O43" s="67">
        <f t="shared" si="32"/>
        <v>0</v>
      </c>
      <c r="P43" s="106">
        <v>0</v>
      </c>
      <c r="Q43" s="106">
        <v>0</v>
      </c>
      <c r="R43" s="106">
        <v>0</v>
      </c>
      <c r="S43" s="67">
        <f t="shared" si="33"/>
        <v>0</v>
      </c>
      <c r="T43" s="106">
        <v>0</v>
      </c>
      <c r="U43" s="106">
        <v>0</v>
      </c>
      <c r="V43" s="106">
        <v>0</v>
      </c>
      <c r="W43" s="67">
        <f t="shared" si="34"/>
        <v>0</v>
      </c>
      <c r="X43" s="45"/>
      <c r="Y43" s="47">
        <f t="shared" si="35"/>
        <v>0</v>
      </c>
    </row>
    <row r="44" spans="1:25" ht="13" x14ac:dyDescent="0.3">
      <c r="A44" s="46"/>
      <c r="B44" s="46" t="s">
        <v>23</v>
      </c>
      <c r="C44" s="45"/>
      <c r="D44" s="106">
        <v>23900</v>
      </c>
      <c r="E44" s="66"/>
      <c r="F44" s="66"/>
      <c r="G44" s="66"/>
      <c r="H44" s="106">
        <v>45750</v>
      </c>
      <c r="I44" s="106">
        <v>500</v>
      </c>
      <c r="J44" s="106">
        <v>500</v>
      </c>
      <c r="K44" s="67">
        <f t="shared" si="31"/>
        <v>46750</v>
      </c>
      <c r="L44" s="106">
        <v>1250</v>
      </c>
      <c r="M44" s="106">
        <v>500</v>
      </c>
      <c r="N44" s="106">
        <v>500</v>
      </c>
      <c r="O44" s="67">
        <f t="shared" si="32"/>
        <v>2250</v>
      </c>
      <c r="P44" s="106">
        <v>3000</v>
      </c>
      <c r="Q44" s="106">
        <v>1250</v>
      </c>
      <c r="R44" s="106">
        <v>500</v>
      </c>
      <c r="S44" s="67">
        <f t="shared" si="33"/>
        <v>4750</v>
      </c>
      <c r="T44" s="106">
        <v>500</v>
      </c>
      <c r="U44" s="106">
        <v>1250</v>
      </c>
      <c r="V44" s="106">
        <v>500</v>
      </c>
      <c r="W44" s="67">
        <f t="shared" si="34"/>
        <v>2250</v>
      </c>
      <c r="X44" s="45"/>
      <c r="Y44" s="47">
        <f t="shared" si="35"/>
        <v>56000</v>
      </c>
    </row>
    <row r="45" spans="1:25" ht="13" x14ac:dyDescent="0.3">
      <c r="A45" s="46"/>
      <c r="B45" s="46" t="s">
        <v>24</v>
      </c>
      <c r="C45" s="45"/>
      <c r="D45" s="106">
        <v>0</v>
      </c>
      <c r="E45" s="66"/>
      <c r="F45" s="66"/>
      <c r="G45" s="66"/>
      <c r="H45" s="106"/>
      <c r="I45" s="106"/>
      <c r="J45" s="106"/>
      <c r="K45" s="67">
        <f t="shared" si="31"/>
        <v>0</v>
      </c>
      <c r="L45" s="106"/>
      <c r="M45" s="106"/>
      <c r="N45" s="106"/>
      <c r="O45" s="67">
        <f t="shared" si="32"/>
        <v>0</v>
      </c>
      <c r="P45" s="106"/>
      <c r="Q45" s="106"/>
      <c r="R45" s="106"/>
      <c r="S45" s="67">
        <f t="shared" si="33"/>
        <v>0</v>
      </c>
      <c r="T45" s="106"/>
      <c r="U45" s="106"/>
      <c r="V45" s="106"/>
      <c r="W45" s="67">
        <f t="shared" si="34"/>
        <v>0</v>
      </c>
      <c r="X45" s="45"/>
      <c r="Y45" s="47">
        <f t="shared" si="35"/>
        <v>0</v>
      </c>
    </row>
    <row r="46" spans="1:25" ht="13" x14ac:dyDescent="0.3">
      <c r="A46" s="46"/>
      <c r="B46" s="46" t="s">
        <v>157</v>
      </c>
      <c r="C46" s="45"/>
      <c r="D46" s="106">
        <v>-55250</v>
      </c>
      <c r="E46" s="66"/>
      <c r="F46" s="66"/>
      <c r="G46" s="66"/>
      <c r="H46" s="106">
        <v>3625</v>
      </c>
      <c r="I46" s="106">
        <v>4125</v>
      </c>
      <c r="J46" s="106">
        <v>4125</v>
      </c>
      <c r="K46" s="67">
        <f t="shared" si="31"/>
        <v>11875</v>
      </c>
      <c r="L46" s="106">
        <v>4125</v>
      </c>
      <c r="M46" s="106">
        <v>3625</v>
      </c>
      <c r="N46" s="106">
        <v>3925</v>
      </c>
      <c r="O46" s="67">
        <f t="shared" si="32"/>
        <v>11675</v>
      </c>
      <c r="P46" s="106">
        <v>5625</v>
      </c>
      <c r="Q46" s="106">
        <v>7125</v>
      </c>
      <c r="R46" s="106">
        <v>6625</v>
      </c>
      <c r="S46" s="67">
        <f t="shared" si="33"/>
        <v>19375</v>
      </c>
      <c r="T46" s="106">
        <v>6625</v>
      </c>
      <c r="U46" s="106">
        <v>6125</v>
      </c>
      <c r="V46" s="106">
        <v>3625</v>
      </c>
      <c r="W46" s="67">
        <f t="shared" si="34"/>
        <v>16375</v>
      </c>
      <c r="X46" s="45"/>
      <c r="Y46" s="47">
        <f t="shared" si="35"/>
        <v>59300</v>
      </c>
    </row>
    <row r="47" spans="1:25" ht="13" x14ac:dyDescent="0.3">
      <c r="A47" s="46"/>
      <c r="B47" s="56" t="s">
        <v>25</v>
      </c>
      <c r="C47" s="45"/>
      <c r="D47" s="57">
        <f>SUM(D40:D46)</f>
        <v>876783.31</v>
      </c>
      <c r="E47" s="58"/>
      <c r="F47" s="58"/>
      <c r="G47" s="58"/>
      <c r="H47" s="57">
        <f t="shared" ref="H47:W47" si="36">SUM(H40:H46)</f>
        <v>127867.35</v>
      </c>
      <c r="I47" s="57">
        <f t="shared" si="36"/>
        <v>83115.38</v>
      </c>
      <c r="J47" s="57">
        <f t="shared" si="36"/>
        <v>83115.38</v>
      </c>
      <c r="K47" s="57">
        <f t="shared" si="36"/>
        <v>294098.11</v>
      </c>
      <c r="L47" s="57">
        <f t="shared" si="36"/>
        <v>83865.38</v>
      </c>
      <c r="M47" s="57">
        <f t="shared" si="36"/>
        <v>82615.38</v>
      </c>
      <c r="N47" s="57">
        <f t="shared" si="36"/>
        <v>-117084.62000000001</v>
      </c>
      <c r="O47" s="57">
        <f t="shared" si="36"/>
        <v>49396.140000000029</v>
      </c>
      <c r="P47" s="57">
        <f t="shared" si="36"/>
        <v>87115.38</v>
      </c>
      <c r="Q47" s="57">
        <f t="shared" si="36"/>
        <v>86865.35</v>
      </c>
      <c r="R47" s="57">
        <f t="shared" si="36"/>
        <v>85615.35</v>
      </c>
      <c r="S47" s="57">
        <f t="shared" si="36"/>
        <v>259596.08000000002</v>
      </c>
      <c r="T47" s="57">
        <f t="shared" si="36"/>
        <v>85615.35</v>
      </c>
      <c r="U47" s="57">
        <f t="shared" si="36"/>
        <v>85865.35</v>
      </c>
      <c r="V47" s="57">
        <f t="shared" si="36"/>
        <v>82615.350000000006</v>
      </c>
      <c r="W47" s="57">
        <f t="shared" si="36"/>
        <v>254096.05</v>
      </c>
      <c r="X47" s="57"/>
      <c r="Y47" s="57">
        <f>SUM(Y40:Y46)</f>
        <v>857186.38000000012</v>
      </c>
    </row>
    <row r="48" spans="1:25" ht="13" x14ac:dyDescent="0.3">
      <c r="A48" s="46"/>
      <c r="B48" s="53"/>
      <c r="C48" s="45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45"/>
    </row>
    <row r="49" spans="1:25" ht="13.5" x14ac:dyDescent="0.35">
      <c r="A49" s="68" t="s">
        <v>159</v>
      </c>
      <c r="B49" s="46"/>
      <c r="C49" s="45"/>
      <c r="D49" s="46"/>
      <c r="F49" s="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5"/>
    </row>
    <row r="50" spans="1:25" ht="13" x14ac:dyDescent="0.3">
      <c r="A50" s="46"/>
      <c r="B50" s="46" t="s">
        <v>26</v>
      </c>
      <c r="C50" s="45"/>
      <c r="D50" s="106">
        <v>35700</v>
      </c>
      <c r="E50" s="66"/>
      <c r="F50" s="66"/>
      <c r="G50" s="66"/>
      <c r="H50" s="106">
        <v>2700</v>
      </c>
      <c r="I50" s="106">
        <v>1700</v>
      </c>
      <c r="J50" s="106">
        <v>2048.2399999999998</v>
      </c>
      <c r="K50" s="67">
        <f t="shared" ref="K50:K62" si="37">SUM(H50:J50)</f>
        <v>6448.24</v>
      </c>
      <c r="L50" s="106">
        <v>4690.42</v>
      </c>
      <c r="M50" s="106">
        <v>4118</v>
      </c>
      <c r="N50" s="106">
        <v>4238.84</v>
      </c>
      <c r="O50" s="67">
        <f t="shared" ref="O50:O62" si="38">SUM(L50:N50)</f>
        <v>13047.26</v>
      </c>
      <c r="P50" s="106">
        <v>1400</v>
      </c>
      <c r="Q50" s="106">
        <v>2000</v>
      </c>
      <c r="R50" s="106">
        <v>3000</v>
      </c>
      <c r="S50" s="67">
        <f t="shared" ref="S50:S62" si="39">SUM(P50:R50)</f>
        <v>6400</v>
      </c>
      <c r="T50" s="106">
        <v>2700</v>
      </c>
      <c r="U50" s="106">
        <v>4200</v>
      </c>
      <c r="V50" s="106">
        <v>2700</v>
      </c>
      <c r="W50" s="67">
        <f t="shared" ref="W50:W61" si="40">SUM(T50:V50)</f>
        <v>9600</v>
      </c>
      <c r="X50" s="45"/>
      <c r="Y50" s="47">
        <f t="shared" ref="Y50:Y61" si="41">SUM(K50,O50,S50,W50)</f>
        <v>35495.5</v>
      </c>
    </row>
    <row r="51" spans="1:25" ht="13" x14ac:dyDescent="0.3">
      <c r="A51" s="46"/>
      <c r="B51" s="46" t="s">
        <v>27</v>
      </c>
      <c r="C51" s="45"/>
      <c r="D51" s="106">
        <v>48749.96</v>
      </c>
      <c r="E51" s="66"/>
      <c r="F51" s="66"/>
      <c r="G51" s="66"/>
      <c r="H51" s="106">
        <v>6790</v>
      </c>
      <c r="I51" s="106">
        <v>6790</v>
      </c>
      <c r="J51" s="106">
        <v>7090</v>
      </c>
      <c r="K51" s="67">
        <f t="shared" si="37"/>
        <v>20670</v>
      </c>
      <c r="L51" s="106">
        <v>6790</v>
      </c>
      <c r="M51" s="106">
        <v>6790</v>
      </c>
      <c r="N51" s="106">
        <v>7090</v>
      </c>
      <c r="O51" s="67">
        <f t="shared" si="38"/>
        <v>20670</v>
      </c>
      <c r="P51" s="106">
        <v>6790</v>
      </c>
      <c r="Q51" s="106">
        <v>6790</v>
      </c>
      <c r="R51" s="106">
        <v>7090</v>
      </c>
      <c r="S51" s="67">
        <f t="shared" si="39"/>
        <v>20670</v>
      </c>
      <c r="T51" s="106">
        <v>6790</v>
      </c>
      <c r="U51" s="106">
        <v>6790</v>
      </c>
      <c r="V51" s="106">
        <v>7080</v>
      </c>
      <c r="W51" s="67">
        <f t="shared" si="40"/>
        <v>20660</v>
      </c>
      <c r="X51" s="45"/>
      <c r="Y51" s="126">
        <f t="shared" si="41"/>
        <v>82670</v>
      </c>
    </row>
    <row r="52" spans="1:25" ht="13" x14ac:dyDescent="0.3">
      <c r="A52" s="46"/>
      <c r="B52" s="46" t="s">
        <v>28</v>
      </c>
      <c r="C52" s="45"/>
      <c r="D52" s="106">
        <v>51072</v>
      </c>
      <c r="E52" s="66"/>
      <c r="F52" s="66"/>
      <c r="G52" s="66"/>
      <c r="H52" s="106">
        <v>3271</v>
      </c>
      <c r="I52" s="106">
        <v>3271</v>
      </c>
      <c r="J52" s="106">
        <v>3271</v>
      </c>
      <c r="K52" s="67">
        <f t="shared" si="37"/>
        <v>9813</v>
      </c>
      <c r="L52" s="106">
        <v>3271</v>
      </c>
      <c r="M52" s="106">
        <v>3271</v>
      </c>
      <c r="N52" s="106">
        <v>3271</v>
      </c>
      <c r="O52" s="67">
        <f t="shared" si="38"/>
        <v>9813</v>
      </c>
      <c r="P52" s="106">
        <v>3271</v>
      </c>
      <c r="Q52" s="106">
        <v>3271</v>
      </c>
      <c r="R52" s="106">
        <v>3271</v>
      </c>
      <c r="S52" s="67">
        <f t="shared" si="39"/>
        <v>9813</v>
      </c>
      <c r="T52" s="106">
        <v>3271</v>
      </c>
      <c r="U52" s="106">
        <v>3271</v>
      </c>
      <c r="V52" s="106">
        <v>3271</v>
      </c>
      <c r="W52" s="67">
        <f t="shared" si="40"/>
        <v>9813</v>
      </c>
      <c r="X52" s="45"/>
      <c r="Y52" s="47">
        <f t="shared" si="41"/>
        <v>39252</v>
      </c>
    </row>
    <row r="53" spans="1:25" ht="13" x14ac:dyDescent="0.3">
      <c r="A53" s="46"/>
      <c r="B53" s="46" t="s">
        <v>29</v>
      </c>
      <c r="C53" s="45"/>
      <c r="D53" s="106">
        <v>46776</v>
      </c>
      <c r="E53" s="66"/>
      <c r="F53" s="66"/>
      <c r="G53" s="66"/>
      <c r="H53" s="106">
        <v>3638</v>
      </c>
      <c r="I53" s="106">
        <v>3638</v>
      </c>
      <c r="J53" s="106">
        <v>3638</v>
      </c>
      <c r="K53" s="67">
        <f t="shared" si="37"/>
        <v>10914</v>
      </c>
      <c r="L53" s="106">
        <v>3638</v>
      </c>
      <c r="M53" s="106">
        <v>3638</v>
      </c>
      <c r="N53" s="106">
        <v>3638</v>
      </c>
      <c r="O53" s="67">
        <f t="shared" si="38"/>
        <v>10914</v>
      </c>
      <c r="P53" s="106">
        <v>3638</v>
      </c>
      <c r="Q53" s="106">
        <v>3638</v>
      </c>
      <c r="R53" s="106">
        <v>3638</v>
      </c>
      <c r="S53" s="67">
        <f t="shared" si="39"/>
        <v>10914</v>
      </c>
      <c r="T53" s="106">
        <v>3638</v>
      </c>
      <c r="U53" s="106">
        <v>3638</v>
      </c>
      <c r="V53" s="106">
        <v>3644</v>
      </c>
      <c r="W53" s="67">
        <f t="shared" si="40"/>
        <v>10920</v>
      </c>
      <c r="X53" s="45"/>
      <c r="Y53" s="47">
        <f t="shared" si="41"/>
        <v>43662</v>
      </c>
    </row>
    <row r="54" spans="1:25" ht="13" x14ac:dyDescent="0.3">
      <c r="A54" s="46"/>
      <c r="B54" s="46" t="s">
        <v>30</v>
      </c>
      <c r="C54" s="45"/>
      <c r="D54" s="106">
        <v>20004</v>
      </c>
      <c r="E54" s="66"/>
      <c r="F54" s="66"/>
      <c r="G54" s="66"/>
      <c r="H54" s="106">
        <v>1935.25</v>
      </c>
      <c r="I54" s="106">
        <v>1935.25</v>
      </c>
      <c r="J54" s="106">
        <v>1935.25</v>
      </c>
      <c r="K54" s="67">
        <f t="shared" si="37"/>
        <v>5805.75</v>
      </c>
      <c r="L54" s="106">
        <v>1935.25</v>
      </c>
      <c r="M54" s="106">
        <v>1935.25</v>
      </c>
      <c r="N54" s="106">
        <v>1935.25</v>
      </c>
      <c r="O54" s="67">
        <f t="shared" si="38"/>
        <v>5805.75</v>
      </c>
      <c r="P54" s="106">
        <v>1935.25</v>
      </c>
      <c r="Q54" s="106">
        <v>1905</v>
      </c>
      <c r="R54" s="106">
        <v>1905</v>
      </c>
      <c r="S54" s="67">
        <f t="shared" si="39"/>
        <v>5745.25</v>
      </c>
      <c r="T54" s="106">
        <v>1905</v>
      </c>
      <c r="U54" s="106">
        <v>1905</v>
      </c>
      <c r="V54" s="106">
        <v>1895</v>
      </c>
      <c r="W54" s="67">
        <f t="shared" si="40"/>
        <v>5705</v>
      </c>
      <c r="X54" s="45"/>
      <c r="Y54" s="47">
        <f t="shared" si="41"/>
        <v>23061.75</v>
      </c>
    </row>
    <row r="55" spans="1:25" ht="13" x14ac:dyDescent="0.3">
      <c r="A55" s="46"/>
      <c r="B55" s="46" t="s">
        <v>31</v>
      </c>
      <c r="C55" s="45"/>
      <c r="D55" s="106">
        <v>0</v>
      </c>
      <c r="E55" s="66"/>
      <c r="F55" s="66"/>
      <c r="G55" s="66"/>
      <c r="H55" s="106">
        <v>0</v>
      </c>
      <c r="I55" s="106">
        <v>0</v>
      </c>
      <c r="J55" s="106">
        <v>0</v>
      </c>
      <c r="K55" s="67">
        <f t="shared" si="37"/>
        <v>0</v>
      </c>
      <c r="L55" s="106">
        <v>0</v>
      </c>
      <c r="M55" s="106">
        <v>0</v>
      </c>
      <c r="N55" s="106">
        <v>0</v>
      </c>
      <c r="O55" s="67">
        <f t="shared" si="38"/>
        <v>0</v>
      </c>
      <c r="P55" s="106">
        <v>0</v>
      </c>
      <c r="Q55" s="106">
        <v>0</v>
      </c>
      <c r="R55" s="106">
        <v>0</v>
      </c>
      <c r="S55" s="67">
        <f t="shared" si="39"/>
        <v>0</v>
      </c>
      <c r="T55" s="106">
        <v>0</v>
      </c>
      <c r="U55" s="106">
        <v>0</v>
      </c>
      <c r="V55" s="106">
        <v>0</v>
      </c>
      <c r="W55" s="67">
        <f t="shared" si="40"/>
        <v>0</v>
      </c>
      <c r="X55" s="45"/>
      <c r="Y55" s="47">
        <f t="shared" si="41"/>
        <v>0</v>
      </c>
    </row>
    <row r="56" spans="1:25" ht="13" x14ac:dyDescent="0.3">
      <c r="A56" s="46"/>
      <c r="B56" s="46" t="s">
        <v>160</v>
      </c>
      <c r="C56" s="45"/>
      <c r="D56" s="106">
        <v>0</v>
      </c>
      <c r="E56" s="66"/>
      <c r="F56" s="66"/>
      <c r="G56" s="66"/>
      <c r="H56" s="106">
        <v>0</v>
      </c>
      <c r="I56" s="106">
        <v>0</v>
      </c>
      <c r="J56" s="106">
        <v>0</v>
      </c>
      <c r="K56" s="67">
        <f t="shared" si="37"/>
        <v>0</v>
      </c>
      <c r="L56" s="106">
        <v>0</v>
      </c>
      <c r="M56" s="106">
        <v>0</v>
      </c>
      <c r="N56" s="106">
        <v>0</v>
      </c>
      <c r="O56" s="67">
        <f t="shared" si="38"/>
        <v>0</v>
      </c>
      <c r="P56" s="106">
        <v>0</v>
      </c>
      <c r="Q56" s="106">
        <v>0</v>
      </c>
      <c r="R56" s="106">
        <v>0</v>
      </c>
      <c r="S56" s="67">
        <f t="shared" si="39"/>
        <v>0</v>
      </c>
      <c r="T56" s="106">
        <v>0</v>
      </c>
      <c r="U56" s="106">
        <v>0</v>
      </c>
      <c r="V56" s="106">
        <v>0</v>
      </c>
      <c r="W56" s="67">
        <f t="shared" si="40"/>
        <v>0</v>
      </c>
      <c r="X56" s="45"/>
      <c r="Y56" s="47">
        <f t="shared" si="41"/>
        <v>0</v>
      </c>
    </row>
    <row r="57" spans="1:25" ht="13" x14ac:dyDescent="0.3">
      <c r="A57" s="46"/>
      <c r="B57" s="46" t="s">
        <v>161</v>
      </c>
      <c r="C57" s="45"/>
      <c r="D57" s="106">
        <v>57564</v>
      </c>
      <c r="E57" s="66"/>
      <c r="F57" s="66"/>
      <c r="G57" s="66"/>
      <c r="H57" s="106">
        <v>4459</v>
      </c>
      <c r="I57" s="106">
        <v>4459</v>
      </c>
      <c r="J57" s="106">
        <v>4459</v>
      </c>
      <c r="K57" s="67">
        <f t="shared" si="37"/>
        <v>13377</v>
      </c>
      <c r="L57" s="106">
        <v>4459</v>
      </c>
      <c r="M57" s="106">
        <v>4459</v>
      </c>
      <c r="N57" s="106">
        <v>4459</v>
      </c>
      <c r="O57" s="67">
        <f t="shared" si="38"/>
        <v>13377</v>
      </c>
      <c r="P57" s="106">
        <v>4459</v>
      </c>
      <c r="Q57" s="106">
        <v>4459</v>
      </c>
      <c r="R57" s="106">
        <v>4459</v>
      </c>
      <c r="S57" s="67">
        <f t="shared" si="39"/>
        <v>13377</v>
      </c>
      <c r="T57" s="106">
        <v>4459</v>
      </c>
      <c r="U57" s="106">
        <v>4459</v>
      </c>
      <c r="V57" s="106">
        <v>4457</v>
      </c>
      <c r="W57" s="67">
        <f t="shared" si="40"/>
        <v>13375</v>
      </c>
      <c r="X57" s="45"/>
      <c r="Y57" s="47">
        <f t="shared" si="41"/>
        <v>53506</v>
      </c>
    </row>
    <row r="58" spans="1:25" ht="13" x14ac:dyDescent="0.3">
      <c r="A58" s="46"/>
      <c r="B58" s="46" t="s">
        <v>33</v>
      </c>
      <c r="C58" s="45"/>
      <c r="D58" s="106">
        <v>567228</v>
      </c>
      <c r="E58" s="66"/>
      <c r="F58" s="66"/>
      <c r="G58" s="66"/>
      <c r="H58" s="106">
        <v>51595</v>
      </c>
      <c r="I58" s="106">
        <v>51595</v>
      </c>
      <c r="J58" s="106">
        <v>51595</v>
      </c>
      <c r="K58" s="67">
        <f t="shared" si="37"/>
        <v>154785</v>
      </c>
      <c r="L58" s="106">
        <v>51595</v>
      </c>
      <c r="M58" s="106">
        <v>51595</v>
      </c>
      <c r="N58" s="106">
        <v>51595</v>
      </c>
      <c r="O58" s="67">
        <f t="shared" si="38"/>
        <v>154785</v>
      </c>
      <c r="P58" s="106">
        <v>51595</v>
      </c>
      <c r="Q58" s="106">
        <v>51595</v>
      </c>
      <c r="R58" s="106">
        <v>51595</v>
      </c>
      <c r="S58" s="67">
        <f t="shared" si="39"/>
        <v>154785</v>
      </c>
      <c r="T58" s="106">
        <v>51595</v>
      </c>
      <c r="U58" s="106">
        <v>51595</v>
      </c>
      <c r="V58" s="106">
        <v>51593</v>
      </c>
      <c r="W58" s="67">
        <f t="shared" si="40"/>
        <v>154783</v>
      </c>
      <c r="X58" s="45"/>
      <c r="Y58" s="47">
        <f t="shared" si="41"/>
        <v>619138</v>
      </c>
    </row>
    <row r="59" spans="1:25" ht="13" x14ac:dyDescent="0.3">
      <c r="A59" s="46"/>
      <c r="B59" s="46" t="s">
        <v>162</v>
      </c>
      <c r="C59" s="45"/>
      <c r="D59" s="106">
        <v>0</v>
      </c>
      <c r="E59" s="66"/>
      <c r="F59" s="66"/>
      <c r="G59" s="66"/>
      <c r="H59" s="106"/>
      <c r="I59" s="106"/>
      <c r="J59" s="106"/>
      <c r="K59" s="67">
        <f t="shared" si="37"/>
        <v>0</v>
      </c>
      <c r="L59" s="106"/>
      <c r="M59" s="106"/>
      <c r="N59" s="106"/>
      <c r="O59" s="67">
        <f t="shared" si="38"/>
        <v>0</v>
      </c>
      <c r="P59" s="106"/>
      <c r="Q59" s="106"/>
      <c r="R59" s="106"/>
      <c r="S59" s="67">
        <f t="shared" si="39"/>
        <v>0</v>
      </c>
      <c r="T59" s="106"/>
      <c r="U59" s="106"/>
      <c r="V59" s="106"/>
      <c r="W59" s="67">
        <f t="shared" si="40"/>
        <v>0</v>
      </c>
      <c r="X59" s="45"/>
      <c r="Y59" s="47">
        <f t="shared" si="41"/>
        <v>0</v>
      </c>
    </row>
    <row r="60" spans="1:25" ht="13" x14ac:dyDescent="0.3">
      <c r="A60" s="46"/>
      <c r="B60" s="46" t="s">
        <v>163</v>
      </c>
      <c r="C60" s="45"/>
      <c r="D60" s="106">
        <v>120941.75999999999</v>
      </c>
      <c r="E60" s="66"/>
      <c r="F60" s="66"/>
      <c r="G60" s="66"/>
      <c r="H60" s="106">
        <v>6674.54</v>
      </c>
      <c r="I60" s="106">
        <v>7812.74</v>
      </c>
      <c r="J60" s="106">
        <v>7812.74</v>
      </c>
      <c r="K60" s="67">
        <f t="shared" si="37"/>
        <v>22300.019999999997</v>
      </c>
      <c r="L60" s="106">
        <v>8312.74</v>
      </c>
      <c r="M60" s="106">
        <v>9062.74</v>
      </c>
      <c r="N60" s="106">
        <v>9062.74</v>
      </c>
      <c r="O60" s="67">
        <f t="shared" si="38"/>
        <v>26438.22</v>
      </c>
      <c r="P60" s="106">
        <v>9062.74</v>
      </c>
      <c r="Q60" s="106">
        <v>9062.74</v>
      </c>
      <c r="R60" s="106">
        <v>9062.74</v>
      </c>
      <c r="S60" s="67">
        <f t="shared" si="39"/>
        <v>27188.22</v>
      </c>
      <c r="T60" s="106">
        <v>9062.74</v>
      </c>
      <c r="U60" s="106">
        <v>9062.74</v>
      </c>
      <c r="V60" s="106">
        <v>9062.74</v>
      </c>
      <c r="W60" s="67">
        <f t="shared" si="40"/>
        <v>27188.22</v>
      </c>
      <c r="X60" s="45"/>
      <c r="Y60" s="47">
        <f t="shared" si="41"/>
        <v>103114.68</v>
      </c>
    </row>
    <row r="61" spans="1:25" ht="13" x14ac:dyDescent="0.3">
      <c r="A61" s="46"/>
      <c r="B61" s="46" t="s">
        <v>34</v>
      </c>
      <c r="C61" s="45"/>
      <c r="D61" s="106">
        <v>145543</v>
      </c>
      <c r="E61" s="66"/>
      <c r="F61" s="66"/>
      <c r="G61" s="66"/>
      <c r="H61" s="106">
        <v>13540</v>
      </c>
      <c r="I61" s="106">
        <v>16387.95</v>
      </c>
      <c r="J61" s="106">
        <v>13020.96</v>
      </c>
      <c r="K61" s="67">
        <f t="shared" si="37"/>
        <v>42948.91</v>
      </c>
      <c r="L61" s="106">
        <v>13548.95</v>
      </c>
      <c r="M61" s="106">
        <v>13139.49</v>
      </c>
      <c r="N61" s="106">
        <v>14164.86</v>
      </c>
      <c r="O61" s="67">
        <f t="shared" si="38"/>
        <v>40853.300000000003</v>
      </c>
      <c r="P61" s="106">
        <v>12884.79</v>
      </c>
      <c r="Q61" s="106">
        <v>13371</v>
      </c>
      <c r="R61" s="106">
        <v>13771</v>
      </c>
      <c r="S61" s="67">
        <f t="shared" si="39"/>
        <v>40026.79</v>
      </c>
      <c r="T61" s="106">
        <v>12771</v>
      </c>
      <c r="U61" s="106">
        <v>14471</v>
      </c>
      <c r="V61" s="106">
        <v>12754</v>
      </c>
      <c r="W61" s="67">
        <f t="shared" si="40"/>
        <v>39996</v>
      </c>
      <c r="X61" s="45"/>
      <c r="Y61" s="48">
        <f t="shared" si="41"/>
        <v>163825</v>
      </c>
    </row>
    <row r="62" spans="1:25" ht="13" x14ac:dyDescent="0.3">
      <c r="A62" s="46"/>
      <c r="B62" s="56" t="s">
        <v>35</v>
      </c>
      <c r="C62" s="45"/>
      <c r="D62" s="57">
        <f>SUM(D50:D61)</f>
        <v>1093578.72</v>
      </c>
      <c r="E62" s="58"/>
      <c r="F62" s="58"/>
      <c r="G62" s="58"/>
      <c r="H62" s="57">
        <f>SUM(H50:H61)</f>
        <v>94602.79</v>
      </c>
      <c r="I62" s="57">
        <f t="shared" ref="I62:J62" si="42">SUM(I50:I61)</f>
        <v>97588.94</v>
      </c>
      <c r="J62" s="57">
        <f t="shared" si="42"/>
        <v>94870.19</v>
      </c>
      <c r="K62" s="57">
        <f t="shared" si="37"/>
        <v>287061.92</v>
      </c>
      <c r="L62" s="57">
        <f>SUM(L50:L61)</f>
        <v>98240.36</v>
      </c>
      <c r="M62" s="57">
        <f t="shared" ref="M62:N62" si="43">SUM(M50:M61)</f>
        <v>98008.48000000001</v>
      </c>
      <c r="N62" s="57">
        <f t="shared" si="43"/>
        <v>99454.69</v>
      </c>
      <c r="O62" s="57">
        <f t="shared" si="38"/>
        <v>295703.53000000003</v>
      </c>
      <c r="P62" s="57">
        <f>SUM(P50:P61)</f>
        <v>95035.78</v>
      </c>
      <c r="Q62" s="57">
        <f t="shared" ref="Q62:R62" si="44">SUM(Q50:Q61)</f>
        <v>96091.74</v>
      </c>
      <c r="R62" s="57">
        <f t="shared" si="44"/>
        <v>97791.74</v>
      </c>
      <c r="S62" s="57">
        <f t="shared" si="39"/>
        <v>288919.26</v>
      </c>
      <c r="T62" s="57">
        <f>SUM(T50:T61)</f>
        <v>96191.74</v>
      </c>
      <c r="U62" s="57">
        <f t="shared" ref="U62:V62" si="45">SUM(U50:U61)</f>
        <v>99391.74</v>
      </c>
      <c r="V62" s="57">
        <f t="shared" si="45"/>
        <v>96456.74</v>
      </c>
      <c r="W62" s="57">
        <f>SUM(W50:W61)</f>
        <v>292040.21999999997</v>
      </c>
      <c r="X62" s="45"/>
      <c r="Y62" s="127">
        <f>SUM(Y50:Y61)</f>
        <v>1163724.93</v>
      </c>
    </row>
    <row r="63" spans="1:25" ht="13" x14ac:dyDescent="0.3">
      <c r="A63" s="46"/>
      <c r="B63" s="53"/>
      <c r="C63" s="45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45"/>
    </row>
    <row r="64" spans="1:25" ht="13" x14ac:dyDescent="0.3">
      <c r="A64" s="46"/>
      <c r="B64" s="56" t="s">
        <v>164</v>
      </c>
      <c r="C64" s="45"/>
      <c r="D64" s="57">
        <f>D62+D47+D37+D29</f>
        <v>6290614.5100000007</v>
      </c>
      <c r="E64" s="58"/>
      <c r="F64" s="58"/>
      <c r="G64" s="58"/>
      <c r="H64" s="57">
        <f t="shared" ref="H64:W64" si="46">H62+H47+H37+H29</f>
        <v>650352.14</v>
      </c>
      <c r="I64" s="57">
        <f t="shared" si="46"/>
        <v>587232.08000000007</v>
      </c>
      <c r="J64" s="57">
        <f t="shared" si="46"/>
        <v>586912.32000000007</v>
      </c>
      <c r="K64" s="57">
        <f t="shared" si="46"/>
        <v>1824496.54</v>
      </c>
      <c r="L64" s="57">
        <f t="shared" si="46"/>
        <v>612019.82000000007</v>
      </c>
      <c r="M64" s="57">
        <f t="shared" si="46"/>
        <v>591637.93999999994</v>
      </c>
      <c r="N64" s="57">
        <f t="shared" si="46"/>
        <v>409207.02</v>
      </c>
      <c r="O64" s="57">
        <f t="shared" si="46"/>
        <v>1612864.7800000003</v>
      </c>
      <c r="P64" s="57">
        <f t="shared" si="46"/>
        <v>630066.16</v>
      </c>
      <c r="Q64" s="57">
        <f t="shared" si="46"/>
        <v>576051.44999999995</v>
      </c>
      <c r="R64" s="57">
        <f t="shared" si="46"/>
        <v>602146.43000000005</v>
      </c>
      <c r="S64" s="57">
        <f t="shared" si="46"/>
        <v>1808264.04</v>
      </c>
      <c r="T64" s="57">
        <f t="shared" si="46"/>
        <v>609865.09000000008</v>
      </c>
      <c r="U64" s="57">
        <f t="shared" si="46"/>
        <v>585259.09000000008</v>
      </c>
      <c r="V64" s="57">
        <f t="shared" si="46"/>
        <v>603406.09000000008</v>
      </c>
      <c r="W64" s="69">
        <f t="shared" si="46"/>
        <v>1798530.27</v>
      </c>
      <c r="X64" s="45"/>
      <c r="Y64" s="130">
        <f>SUM(K64,O64,S64,W64)</f>
        <v>7044155.6300000008</v>
      </c>
    </row>
    <row r="65" spans="1:25" ht="12.75" customHeight="1" x14ac:dyDescent="0.3">
      <c r="A65" s="59" t="s">
        <v>165</v>
      </c>
      <c r="B65" s="56"/>
      <c r="C65" s="45"/>
      <c r="D65" s="57">
        <f>D16-D64</f>
        <v>104777.32999999821</v>
      </c>
      <c r="E65" s="58"/>
      <c r="F65" s="58"/>
      <c r="G65" s="58"/>
      <c r="H65" s="57">
        <f t="shared" ref="H65:W65" si="47">H16-H64</f>
        <v>-59368.140000000014</v>
      </c>
      <c r="I65" s="57">
        <f t="shared" si="47"/>
        <v>3751.9199999999255</v>
      </c>
      <c r="J65" s="57">
        <f t="shared" si="47"/>
        <v>4071.6799999999348</v>
      </c>
      <c r="K65" s="57">
        <f t="shared" si="47"/>
        <v>-51544.540000000037</v>
      </c>
      <c r="L65" s="57">
        <f t="shared" si="47"/>
        <v>-1035.8200000000652</v>
      </c>
      <c r="M65" s="57">
        <f t="shared" si="47"/>
        <v>-653.93999999994412</v>
      </c>
      <c r="N65" s="57">
        <f t="shared" si="47"/>
        <v>181776.97999999998</v>
      </c>
      <c r="O65" s="57">
        <f t="shared" si="47"/>
        <v>180087.21999999974</v>
      </c>
      <c r="P65" s="57">
        <f t="shared" si="47"/>
        <v>-39082.160000000033</v>
      </c>
      <c r="Q65" s="57">
        <f t="shared" si="47"/>
        <v>14932.550000000047</v>
      </c>
      <c r="R65" s="57">
        <f t="shared" si="47"/>
        <v>-11162.430000000051</v>
      </c>
      <c r="S65" s="57">
        <f t="shared" si="47"/>
        <v>-35312.040000000037</v>
      </c>
      <c r="T65" s="57">
        <f t="shared" si="47"/>
        <v>-18881.090000000084</v>
      </c>
      <c r="U65" s="57">
        <f t="shared" si="47"/>
        <v>5724.9099999999162</v>
      </c>
      <c r="V65" s="57">
        <f t="shared" si="47"/>
        <v>-12419.090000000084</v>
      </c>
      <c r="W65" s="57">
        <f t="shared" si="47"/>
        <v>-25575.270000000019</v>
      </c>
      <c r="X65" s="45"/>
      <c r="Y65" s="47">
        <f t="shared" ref="Y65" si="48">SUM(K65,O65,S65,W65)</f>
        <v>67655.369999999646</v>
      </c>
    </row>
    <row r="66" spans="1:25" ht="12.75" customHeight="1" x14ac:dyDescent="0.3">
      <c r="A66" s="59"/>
      <c r="B66" s="53"/>
      <c r="C66" s="45"/>
      <c r="D66" s="70"/>
      <c r="E66" s="58"/>
      <c r="F66" s="58"/>
      <c r="G66" s="58"/>
      <c r="H66" s="70"/>
      <c r="I66" s="70"/>
      <c r="J66" s="70"/>
      <c r="K66" s="58"/>
      <c r="L66" s="70"/>
      <c r="M66" s="70"/>
      <c r="N66" s="70"/>
      <c r="O66" s="58"/>
      <c r="P66" s="70"/>
      <c r="Q66" s="70"/>
      <c r="R66" s="70"/>
      <c r="S66" s="58"/>
      <c r="T66" s="70"/>
      <c r="U66" s="70"/>
      <c r="V66" s="70"/>
      <c r="W66" s="58"/>
      <c r="X66" s="45"/>
      <c r="Y66" s="129"/>
    </row>
    <row r="67" spans="1:25" ht="13" x14ac:dyDescent="0.3">
      <c r="A67" s="59" t="s">
        <v>36</v>
      </c>
      <c r="B67" s="56"/>
      <c r="C67" s="45"/>
      <c r="D67" s="128">
        <f>D65</f>
        <v>104777.32999999821</v>
      </c>
      <c r="E67" s="103"/>
      <c r="F67" s="103"/>
      <c r="G67" s="103"/>
      <c r="H67" s="128">
        <f>H65</f>
        <v>-59368.140000000014</v>
      </c>
      <c r="I67" s="128">
        <f t="shared" ref="I67:W67" si="49">I65</f>
        <v>3751.9199999999255</v>
      </c>
      <c r="J67" s="128">
        <f t="shared" si="49"/>
        <v>4071.6799999999348</v>
      </c>
      <c r="K67" s="128">
        <f t="shared" si="49"/>
        <v>-51544.540000000037</v>
      </c>
      <c r="L67" s="128">
        <f t="shared" si="49"/>
        <v>-1035.8200000000652</v>
      </c>
      <c r="M67" s="128">
        <f t="shared" si="49"/>
        <v>-653.93999999994412</v>
      </c>
      <c r="N67" s="128">
        <f t="shared" si="49"/>
        <v>181776.97999999998</v>
      </c>
      <c r="O67" s="128">
        <f t="shared" si="49"/>
        <v>180087.21999999974</v>
      </c>
      <c r="P67" s="128">
        <f t="shared" si="49"/>
        <v>-39082.160000000033</v>
      </c>
      <c r="Q67" s="128">
        <f t="shared" si="49"/>
        <v>14932.550000000047</v>
      </c>
      <c r="R67" s="128">
        <f t="shared" si="49"/>
        <v>-11162.430000000051</v>
      </c>
      <c r="S67" s="128">
        <f t="shared" si="49"/>
        <v>-35312.040000000037</v>
      </c>
      <c r="T67" s="128">
        <f t="shared" si="49"/>
        <v>-18881.090000000084</v>
      </c>
      <c r="U67" s="128">
        <f t="shared" si="49"/>
        <v>5724.9099999999162</v>
      </c>
      <c r="V67" s="128">
        <f t="shared" si="49"/>
        <v>-12419.090000000084</v>
      </c>
      <c r="W67" s="128">
        <f t="shared" si="49"/>
        <v>-25575.270000000019</v>
      </c>
      <c r="X67" s="118"/>
      <c r="Y67" s="119">
        <f>SUM(K67,O67,S67,W67)</f>
        <v>67655.369999999646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topLeftCell="A58" workbookViewId="0"/>
  </sheetViews>
  <sheetFormatPr defaultColWidth="9.1796875" defaultRowHeight="12.75" customHeight="1" x14ac:dyDescent="0.3"/>
  <cols>
    <col min="1" max="1" width="1.81640625" style="43" customWidth="1"/>
    <col min="2" max="2" width="44.26953125" style="43" bestFit="1" customWidth="1"/>
    <col min="3" max="3" width="2.81640625" style="43" customWidth="1"/>
    <col min="4" max="4" width="10.7265625" style="43" customWidth="1"/>
    <col min="5" max="5" width="2.81640625" style="2" customWidth="1"/>
    <col min="6" max="8" width="10.7265625" style="43" hidden="1" customWidth="1"/>
    <col min="9" max="9" width="10.7265625" style="43" customWidth="1"/>
    <col min="10" max="12" width="10.7265625" style="43" hidden="1" customWidth="1"/>
    <col min="13" max="13" width="10.7265625" style="43" customWidth="1"/>
    <col min="14" max="16" width="10.7265625" style="43" hidden="1" customWidth="1"/>
    <col min="17" max="17" width="10.7265625" style="43" customWidth="1"/>
    <col min="18" max="20" width="10.7265625" style="43" hidden="1" customWidth="1"/>
    <col min="21" max="21" width="10.7265625" style="43" customWidth="1"/>
    <col min="22" max="22" width="2.7265625" style="43" customWidth="1"/>
    <col min="23" max="24" width="9.7265625" style="43" bestFit="1" customWidth="1"/>
    <col min="25" max="25" width="11.6328125" style="43" bestFit="1" customWidth="1"/>
    <col min="26" max="26" width="1.81640625" style="43" customWidth="1"/>
    <col min="27" max="16384" width="9.1796875" style="43"/>
  </cols>
  <sheetData>
    <row r="1" spans="1:29" ht="12.75" customHeight="1" x14ac:dyDescent="0.3">
      <c r="A1" s="62" t="str">
        <f>'Cover Sheet'!A2</f>
        <v>THE GOODWILL EXCEL CENTER PUBLIC CHARTER SCHOOL</v>
      </c>
    </row>
    <row r="2" spans="1:29" ht="13" x14ac:dyDescent="0.3">
      <c r="A2" s="43" t="str">
        <f>'Cover Sheet'!A8&amp;" "&amp;'Cover Sheet'!$A$9&amp;" Financials"</f>
        <v>FY2020 7/1/2019-6/30/2020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" x14ac:dyDescent="0.3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3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6"/>
      <c r="X4" s="77" t="s">
        <v>0</v>
      </c>
      <c r="Y4" s="76"/>
      <c r="AA4" s="62" t="s">
        <v>150</v>
      </c>
    </row>
    <row r="5" spans="1:29" ht="15" x14ac:dyDescent="0.3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3" t="s">
        <v>172</v>
      </c>
    </row>
    <row r="6" spans="1:29" ht="13" x14ac:dyDescent="0.3">
      <c r="A6" s="53" t="s">
        <v>4</v>
      </c>
      <c r="B6" s="2"/>
      <c r="C6" s="45"/>
      <c r="V6" s="45"/>
      <c r="W6" s="52"/>
      <c r="X6" s="52"/>
      <c r="Y6" s="52"/>
    </row>
    <row r="7" spans="1:29" ht="13" x14ac:dyDescent="0.3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4651087</v>
      </c>
      <c r="Y7" s="67">
        <f>W7-X7</f>
        <v>-4651087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1162770</v>
      </c>
    </row>
    <row r="8" spans="1:29" ht="13" x14ac:dyDescent="0.3">
      <c r="A8" s="46"/>
      <c r="B8" s="46" t="s">
        <v>153</v>
      </c>
      <c r="C8" s="45"/>
      <c r="D8" s="107"/>
      <c r="E8" s="55"/>
      <c r="F8" s="107"/>
      <c r="G8" s="107"/>
      <c r="H8" s="107"/>
      <c r="I8" s="55">
        <f>SUM(F8:H8)</f>
        <v>0</v>
      </c>
      <c r="J8" s="107"/>
      <c r="K8" s="107"/>
      <c r="L8" s="107"/>
      <c r="M8" s="55">
        <f>SUM(J8:L8)</f>
        <v>0</v>
      </c>
      <c r="N8" s="107"/>
      <c r="O8" s="107"/>
      <c r="P8" s="107"/>
      <c r="Q8" s="55">
        <f>SUM(N8:P8)</f>
        <v>0</v>
      </c>
      <c r="R8" s="107"/>
      <c r="S8" s="107"/>
      <c r="T8" s="107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1273549</v>
      </c>
      <c r="Y8" s="67">
        <f>W8-X8</f>
        <v>-1273549</v>
      </c>
      <c r="AA8" s="55"/>
    </row>
    <row r="9" spans="1:29" ht="13" x14ac:dyDescent="0.3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1167175</v>
      </c>
      <c r="Y9" s="67">
        <f t="shared" ref="Y9:Y16" si="5">W9-X9</f>
        <v>-1167175</v>
      </c>
    </row>
    <row r="10" spans="1:29" ht="13" x14ac:dyDescent="0.3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10" s="67">
        <f t="shared" si="5"/>
        <v>0</v>
      </c>
      <c r="AC10" s="62" t="s">
        <v>175</v>
      </c>
    </row>
    <row r="11" spans="1:29" ht="13" x14ac:dyDescent="0.3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20000</v>
      </c>
      <c r="Y11" s="67">
        <f t="shared" si="5"/>
        <v>-20000</v>
      </c>
      <c r="AC11" s="62" t="s">
        <v>176</v>
      </c>
    </row>
    <row r="12" spans="1:29" ht="13" x14ac:dyDescent="0.3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7">
        <f t="shared" si="5"/>
        <v>0</v>
      </c>
    </row>
    <row r="13" spans="1:29" ht="13" x14ac:dyDescent="0.3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ht="13" x14ac:dyDescent="0.3">
      <c r="A14" s="46"/>
      <c r="B14" s="46" t="s">
        <v>154</v>
      </c>
      <c r="C14" s="45"/>
      <c r="D14" s="107"/>
      <c r="E14" s="55"/>
      <c r="F14" s="107"/>
      <c r="G14" s="107"/>
      <c r="H14" s="107"/>
      <c r="I14" s="55">
        <f t="shared" si="0"/>
        <v>0</v>
      </c>
      <c r="J14" s="107"/>
      <c r="K14" s="107"/>
      <c r="L14" s="107"/>
      <c r="M14" s="55">
        <f t="shared" si="1"/>
        <v>0</v>
      </c>
      <c r="N14" s="107"/>
      <c r="O14" s="107"/>
      <c r="P14" s="107"/>
      <c r="Q14" s="55">
        <f t="shared" si="2"/>
        <v>0</v>
      </c>
      <c r="R14" s="107"/>
      <c r="S14" s="107"/>
      <c r="T14" s="107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ht="13" x14ac:dyDescent="0.3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7">
        <f t="shared" si="5"/>
        <v>0</v>
      </c>
    </row>
    <row r="16" spans="1:29" ht="13" x14ac:dyDescent="0.3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7111811</v>
      </c>
      <c r="Y16" s="57">
        <f t="shared" si="5"/>
        <v>-7111811</v>
      </c>
    </row>
    <row r="17" spans="1:25" ht="13" x14ac:dyDescent="0.3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" x14ac:dyDescent="0.3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5" x14ac:dyDescent="0.3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3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0</v>
      </c>
      <c r="Y20" s="67">
        <f>X20-W20</f>
        <v>0</v>
      </c>
    </row>
    <row r="21" spans="1:25" ht="13" x14ac:dyDescent="0.3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0</v>
      </c>
      <c r="Y21" s="67">
        <f t="shared" ref="Y21:Y26" si="11">X21-W21</f>
        <v>0</v>
      </c>
    </row>
    <row r="22" spans="1:25" ht="13" x14ac:dyDescent="0.3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2" s="67">
        <f t="shared" si="11"/>
        <v>0</v>
      </c>
    </row>
    <row r="23" spans="1:25" ht="13" x14ac:dyDescent="0.3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7">
        <f t="shared" si="11"/>
        <v>0</v>
      </c>
    </row>
    <row r="24" spans="1:25" ht="13" x14ac:dyDescent="0.3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4" s="67">
        <f t="shared" si="11"/>
        <v>0</v>
      </c>
    </row>
    <row r="25" spans="1:25" ht="13" x14ac:dyDescent="0.3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7">
        <f t="shared" si="11"/>
        <v>0</v>
      </c>
    </row>
    <row r="26" spans="1:25" ht="13" x14ac:dyDescent="0.3">
      <c r="A26" s="46"/>
      <c r="B26" s="108" t="s">
        <v>168</v>
      </c>
      <c r="C26" s="45"/>
      <c r="D26" s="65"/>
      <c r="E26" s="66"/>
      <c r="F26" s="65"/>
      <c r="G26" s="65"/>
      <c r="H26" s="65"/>
      <c r="I26" s="109">
        <f t="shared" si="6"/>
        <v>0</v>
      </c>
      <c r="J26" s="106"/>
      <c r="K26" s="106"/>
      <c r="L26" s="106"/>
      <c r="M26" s="110">
        <f t="shared" si="7"/>
        <v>0</v>
      </c>
      <c r="N26" s="106"/>
      <c r="O26" s="106"/>
      <c r="P26" s="106"/>
      <c r="Q26" s="110">
        <f t="shared" si="8"/>
        <v>0</v>
      </c>
      <c r="R26" s="106"/>
      <c r="S26" s="106"/>
      <c r="T26" s="106"/>
      <c r="U26" s="110">
        <f t="shared" si="9"/>
        <v>0</v>
      </c>
      <c r="V26" s="111"/>
      <c r="W26" s="112">
        <f t="shared" si="10"/>
        <v>0</v>
      </c>
      <c r="X26" s="110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6" s="110">
        <f t="shared" si="11"/>
        <v>0</v>
      </c>
    </row>
    <row r="27" spans="1:25" ht="13" x14ac:dyDescent="0.3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0</v>
      </c>
      <c r="Y27" s="57">
        <f>X27-W27</f>
        <v>0</v>
      </c>
    </row>
    <row r="28" spans="1:25" ht="13" x14ac:dyDescent="0.3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5" x14ac:dyDescent="0.3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3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46800</v>
      </c>
      <c r="Y30" s="67">
        <f t="shared" ref="Y30:Y34" si="17">X30-W30</f>
        <v>46800</v>
      </c>
    </row>
    <row r="31" spans="1:25" ht="13" x14ac:dyDescent="0.3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30900</v>
      </c>
      <c r="Y31" s="67">
        <f t="shared" si="17"/>
        <v>30900</v>
      </c>
    </row>
    <row r="32" spans="1:25" ht="13" x14ac:dyDescent="0.3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73810</v>
      </c>
      <c r="Y32" s="67">
        <f t="shared" si="17"/>
        <v>73810</v>
      </c>
    </row>
    <row r="33" spans="1:29" ht="13" x14ac:dyDescent="0.3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Budget'!K35,IF('Cover Sheet'!$A$9=References!$A$4,SUM('Annual Budget'!K35,'Annual Budget'!S35),IF('Cover Sheet'!$A$9=References!$A$5,SUM('Annual Budget'!K35,'Annual Budget'!S35,'Annual Budget'!O35),SUM('Annual Budget'!K35,'Annual Budget'!S35,'Annual Budget'!O35,'Annual Budget'!W35))))</f>
        <v>0</v>
      </c>
      <c r="Y33" s="67">
        <f>X33-W33</f>
        <v>0</v>
      </c>
    </row>
    <row r="34" spans="1:29" ht="13" x14ac:dyDescent="0.3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805959.46</v>
      </c>
      <c r="Y34" s="67">
        <f t="shared" si="17"/>
        <v>805959.46</v>
      </c>
    </row>
    <row r="35" spans="1:29" ht="13" x14ac:dyDescent="0.3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957469.46</v>
      </c>
      <c r="Y35" s="57">
        <f>X35-W35</f>
        <v>957469.46</v>
      </c>
      <c r="Z35" s="47"/>
    </row>
    <row r="36" spans="1:29" ht="13" x14ac:dyDescent="0.3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3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" x14ac:dyDescent="0.3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698995.70000000007</v>
      </c>
      <c r="Y38" s="67">
        <f t="shared" ref="Y38:Y44" si="23">X38-W38</f>
        <v>698995.70000000007</v>
      </c>
    </row>
    <row r="39" spans="1:29" ht="13" x14ac:dyDescent="0.3">
      <c r="A39" s="46"/>
      <c r="B39" s="46" t="s">
        <v>155</v>
      </c>
      <c r="C39" s="45"/>
      <c r="D39" s="106"/>
      <c r="E39" s="66"/>
      <c r="F39" s="106"/>
      <c r="G39" s="106"/>
      <c r="H39" s="106"/>
      <c r="I39" s="67">
        <f t="shared" si="18"/>
        <v>0</v>
      </c>
      <c r="J39" s="106"/>
      <c r="K39" s="106"/>
      <c r="L39" s="106"/>
      <c r="M39" s="67">
        <f t="shared" si="19"/>
        <v>0</v>
      </c>
      <c r="N39" s="106"/>
      <c r="O39" s="106"/>
      <c r="P39" s="106"/>
      <c r="Q39" s="67">
        <f t="shared" si="20"/>
        <v>0</v>
      </c>
      <c r="R39" s="106"/>
      <c r="S39" s="106"/>
      <c r="T39" s="106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242890.68</v>
      </c>
      <c r="Y39" s="67">
        <f t="shared" si="23"/>
        <v>242890.68</v>
      </c>
      <c r="AC39" s="62" t="s">
        <v>178</v>
      </c>
    </row>
    <row r="40" spans="1:29" ht="13" x14ac:dyDescent="0.3">
      <c r="A40" s="46"/>
      <c r="B40" s="46" t="s">
        <v>156</v>
      </c>
      <c r="C40" s="45"/>
      <c r="D40" s="106"/>
      <c r="E40" s="66"/>
      <c r="F40" s="106"/>
      <c r="G40" s="106"/>
      <c r="H40" s="106"/>
      <c r="I40" s="67">
        <f t="shared" si="18"/>
        <v>0</v>
      </c>
      <c r="J40" s="106"/>
      <c r="K40" s="106"/>
      <c r="L40" s="106"/>
      <c r="M40" s="67">
        <f t="shared" si="19"/>
        <v>0</v>
      </c>
      <c r="N40" s="106"/>
      <c r="O40" s="106"/>
      <c r="P40" s="106"/>
      <c r="Q40" s="67">
        <f t="shared" si="20"/>
        <v>0</v>
      </c>
      <c r="R40" s="106"/>
      <c r="S40" s="106"/>
      <c r="T40" s="106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0</v>
      </c>
      <c r="Y40" s="67">
        <f t="shared" si="23"/>
        <v>0</v>
      </c>
      <c r="AC40" s="62" t="s">
        <v>179</v>
      </c>
    </row>
    <row r="41" spans="1:29" ht="13" x14ac:dyDescent="0.3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Budget'!K44,IF('Cover Sheet'!$A$9=References!$A$4,SUM('Annual Budget'!K44,'Annual Budget'!S44),IF('Cover Sheet'!$A$9=References!$A$5,SUM('Annual Budget'!K44,'Annual Budget'!S44,'Annual Budget'!O44),SUM('Annual Budget'!K44,'Annual Budget'!S44,'Annual Budget'!O44,'Annual Budget'!W44))))</f>
        <v>56000</v>
      </c>
      <c r="Y41" s="67">
        <f t="shared" si="23"/>
        <v>56000</v>
      </c>
    </row>
    <row r="42" spans="1:29" ht="13" x14ac:dyDescent="0.3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0</v>
      </c>
      <c r="Y42" s="67">
        <f t="shared" si="23"/>
        <v>0</v>
      </c>
    </row>
    <row r="43" spans="1:29" ht="13" x14ac:dyDescent="0.3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59300</v>
      </c>
      <c r="Y43" s="67">
        <f t="shared" si="23"/>
        <v>59300</v>
      </c>
    </row>
    <row r="44" spans="1:29" ht="13" x14ac:dyDescent="0.3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1057186.3800000001</v>
      </c>
      <c r="Y44" s="57">
        <f t="shared" si="23"/>
        <v>1057186.3800000001</v>
      </c>
    </row>
    <row r="45" spans="1:29" ht="13" x14ac:dyDescent="0.3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5" x14ac:dyDescent="0.3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3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35495.5</v>
      </c>
      <c r="Y47" s="67">
        <f t="shared" ref="Y47:Y59" si="30">X47-W47</f>
        <v>35495.5</v>
      </c>
    </row>
    <row r="48" spans="1:29" ht="13" x14ac:dyDescent="0.3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82670</v>
      </c>
      <c r="Y48" s="67">
        <f t="shared" si="30"/>
        <v>82670</v>
      </c>
    </row>
    <row r="49" spans="1:29" ht="13" x14ac:dyDescent="0.3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39252</v>
      </c>
      <c r="Y49" s="67">
        <f t="shared" si="30"/>
        <v>39252</v>
      </c>
    </row>
    <row r="50" spans="1:29" ht="13" x14ac:dyDescent="0.3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43662</v>
      </c>
      <c r="Y50" s="67">
        <f t="shared" si="30"/>
        <v>43662</v>
      </c>
    </row>
    <row r="51" spans="1:29" ht="13" x14ac:dyDescent="0.3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23061.75</v>
      </c>
      <c r="Y51" s="67">
        <f t="shared" si="30"/>
        <v>23061.75</v>
      </c>
    </row>
    <row r="52" spans="1:29" ht="13" x14ac:dyDescent="0.3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2" s="67">
        <f t="shared" si="30"/>
        <v>0</v>
      </c>
    </row>
    <row r="53" spans="1:29" ht="13" x14ac:dyDescent="0.3">
      <c r="A53" s="46"/>
      <c r="B53" s="46" t="s">
        <v>160</v>
      </c>
      <c r="C53" s="45"/>
      <c r="D53" s="106"/>
      <c r="E53" s="66"/>
      <c r="F53" s="106"/>
      <c r="G53" s="106"/>
      <c r="H53" s="106"/>
      <c r="I53" s="67">
        <f t="shared" si="31"/>
        <v>0</v>
      </c>
      <c r="J53" s="106"/>
      <c r="K53" s="106"/>
      <c r="L53" s="106"/>
      <c r="M53" s="67">
        <f t="shared" si="26"/>
        <v>0</v>
      </c>
      <c r="N53" s="106"/>
      <c r="O53" s="106"/>
      <c r="P53" s="106"/>
      <c r="Q53" s="67">
        <f t="shared" si="27"/>
        <v>0</v>
      </c>
      <c r="R53" s="106"/>
      <c r="S53" s="106"/>
      <c r="T53" s="106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3" s="67">
        <f t="shared" si="30"/>
        <v>0</v>
      </c>
    </row>
    <row r="54" spans="1:29" ht="13" x14ac:dyDescent="0.3">
      <c r="A54" s="46"/>
      <c r="B54" s="46" t="s">
        <v>161</v>
      </c>
      <c r="C54" s="45"/>
      <c r="D54" s="106"/>
      <c r="E54" s="66"/>
      <c r="F54" s="106"/>
      <c r="G54" s="106"/>
      <c r="H54" s="106"/>
      <c r="I54" s="67">
        <f t="shared" si="31"/>
        <v>0</v>
      </c>
      <c r="J54" s="106"/>
      <c r="K54" s="106"/>
      <c r="L54" s="106"/>
      <c r="M54" s="67">
        <f t="shared" si="26"/>
        <v>0</v>
      </c>
      <c r="N54" s="106"/>
      <c r="O54" s="106"/>
      <c r="P54" s="106"/>
      <c r="Q54" s="67">
        <f t="shared" si="27"/>
        <v>0</v>
      </c>
      <c r="R54" s="106"/>
      <c r="S54" s="106"/>
      <c r="T54" s="106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53506</v>
      </c>
      <c r="Y54" s="67">
        <f t="shared" si="30"/>
        <v>53506</v>
      </c>
    </row>
    <row r="55" spans="1:29" ht="13" x14ac:dyDescent="0.3">
      <c r="A55" s="46"/>
      <c r="B55" s="46" t="s">
        <v>33</v>
      </c>
      <c r="C55" s="45"/>
      <c r="D55" s="106"/>
      <c r="E55" s="66"/>
      <c r="F55" s="106"/>
      <c r="G55" s="106"/>
      <c r="H55" s="106"/>
      <c r="I55" s="67">
        <f t="shared" si="31"/>
        <v>0</v>
      </c>
      <c r="J55" s="106"/>
      <c r="K55" s="106"/>
      <c r="L55" s="106"/>
      <c r="M55" s="67">
        <f t="shared" si="26"/>
        <v>0</v>
      </c>
      <c r="N55" s="106"/>
      <c r="O55" s="106"/>
      <c r="P55" s="106"/>
      <c r="Q55" s="67">
        <f t="shared" si="27"/>
        <v>0</v>
      </c>
      <c r="R55" s="106"/>
      <c r="S55" s="106"/>
      <c r="T55" s="106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619138</v>
      </c>
      <c r="Y55" s="67">
        <f t="shared" si="30"/>
        <v>619138</v>
      </c>
    </row>
    <row r="56" spans="1:29" ht="13" x14ac:dyDescent="0.3">
      <c r="A56" s="46"/>
      <c r="B56" s="46" t="s">
        <v>162</v>
      </c>
      <c r="C56" s="45"/>
      <c r="D56" s="106"/>
      <c r="E56" s="66"/>
      <c r="F56" s="106"/>
      <c r="G56" s="106"/>
      <c r="H56" s="106"/>
      <c r="I56" s="67">
        <f t="shared" si="31"/>
        <v>0</v>
      </c>
      <c r="J56" s="106"/>
      <c r="K56" s="106"/>
      <c r="L56" s="106"/>
      <c r="M56" s="67">
        <f t="shared" si="26"/>
        <v>0</v>
      </c>
      <c r="N56" s="106"/>
      <c r="O56" s="106"/>
      <c r="P56" s="106"/>
      <c r="Q56" s="67">
        <f t="shared" si="27"/>
        <v>0</v>
      </c>
      <c r="R56" s="106"/>
      <c r="S56" s="106"/>
      <c r="T56" s="106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0</v>
      </c>
      <c r="Y56" s="67">
        <f t="shared" si="30"/>
        <v>0</v>
      </c>
      <c r="AC56" s="62" t="s">
        <v>180</v>
      </c>
    </row>
    <row r="57" spans="1:29" ht="13" x14ac:dyDescent="0.3">
      <c r="A57" s="46"/>
      <c r="B57" s="46" t="s">
        <v>163</v>
      </c>
      <c r="C57" s="45"/>
      <c r="D57" s="106"/>
      <c r="E57" s="66"/>
      <c r="F57" s="106"/>
      <c r="G57" s="106"/>
      <c r="H57" s="106"/>
      <c r="I57" s="67">
        <f t="shared" si="31"/>
        <v>0</v>
      </c>
      <c r="J57" s="106"/>
      <c r="K57" s="106"/>
      <c r="L57" s="106"/>
      <c r="M57" s="67">
        <f t="shared" si="26"/>
        <v>0</v>
      </c>
      <c r="N57" s="106"/>
      <c r="O57" s="106"/>
      <c r="P57" s="106"/>
      <c r="Q57" s="67">
        <f t="shared" si="27"/>
        <v>0</v>
      </c>
      <c r="R57" s="106"/>
      <c r="S57" s="106"/>
      <c r="T57" s="106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Budget'!K60,IF('Cover Sheet'!$A$9=References!$A$4,SUM('Annual Budget'!K60,'Annual Budget'!S60),IF('Cover Sheet'!$A$9=References!$A$5,SUM('Annual Budget'!K60,'Annual Budget'!S60,'Annual Budget'!O60),SUM('Annual Budget'!K60,'Annual Budget'!S60,'Annual Budget'!O60,'Annual Budget'!W60))))</f>
        <v>103114.68</v>
      </c>
      <c r="Y57" s="67">
        <f t="shared" si="30"/>
        <v>103114.68</v>
      </c>
      <c r="AC57" s="62" t="s">
        <v>181</v>
      </c>
    </row>
    <row r="58" spans="1:29" ht="13" x14ac:dyDescent="0.3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Budget'!K61,IF('Cover Sheet'!$A$9=References!$A$4,SUM('Annual Budget'!K61,'Annual Budget'!S61),IF('Cover Sheet'!$A$9=References!$A$5,SUM('Annual Budget'!K61,'Annual Budget'!S61,'Annual Budget'!O61),SUM('Annual Budget'!K61,'Annual Budget'!S61,'Annual Budget'!O61,'Annual Budget'!W61))))</f>
        <v>163825</v>
      </c>
      <c r="Y58" s="67">
        <f t="shared" si="30"/>
        <v>163825</v>
      </c>
    </row>
    <row r="59" spans="1:29" ht="13" x14ac:dyDescent="0.3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1163724.93</v>
      </c>
      <c r="Y59" s="57">
        <f t="shared" si="30"/>
        <v>1163724.93</v>
      </c>
    </row>
    <row r="60" spans="1:29" ht="13" x14ac:dyDescent="0.3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" x14ac:dyDescent="0.3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3178380.77</v>
      </c>
      <c r="Y61" s="57">
        <f t="shared" ref="Y61:Y62" si="40">X61-W61</f>
        <v>3178380.77</v>
      </c>
    </row>
    <row r="62" spans="1:29" ht="12.75" customHeight="1" x14ac:dyDescent="0.3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3933430.23</v>
      </c>
      <c r="Y62" s="57">
        <f t="shared" si="40"/>
        <v>3933430.23</v>
      </c>
    </row>
    <row r="63" spans="1:29" ht="12.75" customHeight="1" x14ac:dyDescent="0.3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" x14ac:dyDescent="0.3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3933430.23</v>
      </c>
      <c r="Y64" s="78">
        <f t="shared" ref="Y64" si="43">X64-W64</f>
        <v>3933430.23</v>
      </c>
    </row>
    <row r="66" spans="1:21" ht="12.75" customHeight="1" x14ac:dyDescent="0.3">
      <c r="A66" s="53" t="s">
        <v>129</v>
      </c>
    </row>
    <row r="67" spans="1:21" ht="12.75" customHeight="1" x14ac:dyDescent="0.3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3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3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3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796875" defaultRowHeight="13" x14ac:dyDescent="0.3"/>
  <cols>
    <col min="1" max="1" width="2" style="72" customWidth="1"/>
    <col min="2" max="2" width="9.1796875" style="72"/>
    <col min="3" max="3" width="20.1796875" style="72" customWidth="1"/>
    <col min="4" max="4" width="12.26953125" style="72" customWidth="1"/>
    <col min="5" max="5" width="11.26953125" style="72" customWidth="1"/>
    <col min="6" max="6" width="9.1796875" style="72"/>
    <col min="7" max="7" width="19.7265625" style="72" customWidth="1"/>
    <col min="8" max="8" width="20" style="72" customWidth="1"/>
    <col min="9" max="9" width="25.1796875" style="72" customWidth="1"/>
    <col min="10" max="10" width="27" style="72" customWidth="1"/>
    <col min="11" max="16384" width="9.1796875" style="72"/>
  </cols>
  <sheetData>
    <row r="1" spans="1:13" x14ac:dyDescent="0.3">
      <c r="A1" s="71" t="str">
        <f>'Cover Sheet'!A2</f>
        <v>THE GOODWILL EXCEL CENTER PUBLIC CHARTER SCHOOL</v>
      </c>
    </row>
    <row r="2" spans="1:13" x14ac:dyDescent="0.3">
      <c r="A2" s="43" t="str">
        <f>'Cover Sheet'!A8&amp;" "&amp;'Cover Sheet'!$A$9&amp;" Balance Sheet"</f>
        <v>FY2020 7/1/2019-6/30/2020 Balance Sheet</v>
      </c>
    </row>
    <row r="3" spans="1:13" x14ac:dyDescent="0.3">
      <c r="B3" s="134"/>
      <c r="C3" s="134"/>
      <c r="D3" s="134"/>
      <c r="E3" s="134"/>
      <c r="F3" s="134"/>
      <c r="G3" s="134"/>
      <c r="H3" s="79"/>
      <c r="I3" s="79"/>
      <c r="J3" s="79"/>
    </row>
    <row r="4" spans="1:13" x14ac:dyDescent="0.3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5.5" thickBot="1" x14ac:dyDescent="0.35">
      <c r="B5" s="79"/>
      <c r="C5" s="79"/>
      <c r="D5" s="79"/>
      <c r="E5" s="82" t="s">
        <v>148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3" t="s">
        <v>172</v>
      </c>
    </row>
    <row r="6" spans="1:13" x14ac:dyDescent="0.3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3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3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3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3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3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3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3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3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3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3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3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3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5" thickBot="1" x14ac:dyDescent="0.35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5" thickTop="1" x14ac:dyDescent="0.3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3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3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3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3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3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3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3">
      <c r="B27" s="96" t="s">
        <v>177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3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3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3">
      <c r="B30" s="92"/>
      <c r="E30" s="88"/>
      <c r="F30" s="88"/>
      <c r="G30" s="88"/>
      <c r="H30" s="88"/>
      <c r="I30" s="88"/>
      <c r="J30" s="88"/>
    </row>
    <row r="31" spans="1:13" x14ac:dyDescent="0.3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3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3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3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3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4.5" x14ac:dyDescent="0.45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3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3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3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3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3">
      <c r="B41" s="96" t="s">
        <v>134</v>
      </c>
      <c r="D41" s="94"/>
      <c r="E41" s="106">
        <v>0</v>
      </c>
      <c r="F41" s="88"/>
      <c r="G41" s="106">
        <v>0</v>
      </c>
      <c r="H41" s="106">
        <v>0</v>
      </c>
      <c r="I41" s="106">
        <v>0</v>
      </c>
      <c r="J41" s="106">
        <v>0</v>
      </c>
    </row>
    <row r="42" spans="1:13" ht="14.5" x14ac:dyDescent="0.45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3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5" thickBot="1" x14ac:dyDescent="0.35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5" thickTop="1" x14ac:dyDescent="0.3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1640625" defaultRowHeight="14.5" x14ac:dyDescent="0.35"/>
  <cols>
    <col min="1" max="1" width="16.1796875" bestFit="1" customWidth="1"/>
  </cols>
  <sheetData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Proctor</dc:creator>
  <cp:lastModifiedBy>Rosa Proctor</cp:lastModifiedBy>
  <cp:lastPrinted>2016-11-10T20:34:43Z</cp:lastPrinted>
  <dcterms:created xsi:type="dcterms:W3CDTF">2015-03-09T19:17:40Z</dcterms:created>
  <dcterms:modified xsi:type="dcterms:W3CDTF">2019-05-16T00:22:25Z</dcterms:modified>
</cp:coreProperties>
</file>