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S:\Clients\ELH\Budgets\SY19-20\"/>
    </mc:Choice>
  </mc:AlternateContent>
  <xr:revisionPtr revIDLastSave="0" documentId="13_ncr:1_{AC945A36-E01D-45B8-8CFB-4263BBED9C39}" xr6:coauthVersionLast="43" xr6:coauthVersionMax="43" xr10:uidLastSave="{00000000-0000-0000-0000-000000000000}"/>
  <workbookProtection workbookAlgorithmName="SHA-512" workbookHashValue="30HEiYlhBV1Y23c6SfET9dwqrUEKHhjKPsbLhW6KDwEyvn2tJfAxmn+E8CmnCSZH5/5Q7P3LB4DKBdA4Ij2KUA==" workbookSaltValue="Rjr+rXJm984cownbQdzU5A==" workbookSpinCount="100000" lockStructure="1"/>
  <bookViews>
    <workbookView xWindow="28680" yWindow="-2805" windowWidth="29040" windowHeight="15840" activeTab="1" xr2:uid="{00000000-000D-0000-FFFF-FFFF00000000}"/>
  </bookViews>
  <sheets>
    <sheet name="Enrollment" sheetId="4" r:id="rId1"/>
    <sheet name="Annual Budget" sheetId="5" r:id="rId2"/>
    <sheet name="Staff" sheetId="11" state="hidden" r:id="rId3"/>
    <sheet name="IS" sheetId="12" state="hidden" r:id="rId4"/>
    <sheet name="IS - monthly" sheetId="13" state="hidden" r:id="rId5"/>
    <sheet name="References" sheetId="7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1">#REF!</definedName>
    <definedName name="a">#REF!</definedName>
    <definedName name="BudgetVersion">[4]SETUP!$D$8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1">'Annual Budget'!$A:$Y</definedName>
    <definedName name="Scenario" localSheetId="1">[3]Inputs!#REF!</definedName>
    <definedName name="Scenario">[3]Inputs!#REF!</definedName>
    <definedName name="SchoolName">[4]SETUP!$D$7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74" i="13" l="1"/>
  <c r="P74" i="13"/>
  <c r="O74" i="13"/>
  <c r="N74" i="13"/>
  <c r="M74" i="13"/>
  <c r="L74" i="13"/>
  <c r="K74" i="13"/>
  <c r="J74" i="13"/>
  <c r="I74" i="13"/>
  <c r="H74" i="13"/>
  <c r="G74" i="13"/>
  <c r="F74" i="13"/>
  <c r="E74" i="13"/>
  <c r="P73" i="13"/>
  <c r="O73" i="13"/>
  <c r="N73" i="13"/>
  <c r="M73" i="13"/>
  <c r="L73" i="13"/>
  <c r="K73" i="13"/>
  <c r="J73" i="13"/>
  <c r="J75" i="13" s="1"/>
  <c r="I73" i="13"/>
  <c r="I75" i="13" s="1"/>
  <c r="H73" i="13"/>
  <c r="G73" i="13"/>
  <c r="F73" i="13"/>
  <c r="F75" i="13" s="1"/>
  <c r="E73" i="13"/>
  <c r="R96" i="13"/>
  <c r="P96" i="13"/>
  <c r="O96" i="13"/>
  <c r="N96" i="13"/>
  <c r="M96" i="13"/>
  <c r="L96" i="13"/>
  <c r="K96" i="13"/>
  <c r="J96" i="13"/>
  <c r="I96" i="13"/>
  <c r="H96" i="13"/>
  <c r="G96" i="13"/>
  <c r="F96" i="13"/>
  <c r="E96" i="13"/>
  <c r="R95" i="13"/>
  <c r="P95" i="13"/>
  <c r="O95" i="13"/>
  <c r="N95" i="13"/>
  <c r="M95" i="13"/>
  <c r="L95" i="13"/>
  <c r="K95" i="13"/>
  <c r="J95" i="13"/>
  <c r="I95" i="13"/>
  <c r="H95" i="13"/>
  <c r="G95" i="13"/>
  <c r="F95" i="13"/>
  <c r="E95" i="13"/>
  <c r="P94" i="13"/>
  <c r="P97" i="13" s="1"/>
  <c r="O94" i="13"/>
  <c r="O97" i="13" s="1"/>
  <c r="N94" i="13"/>
  <c r="M94" i="13"/>
  <c r="M97" i="13" s="1"/>
  <c r="L94" i="13"/>
  <c r="L97" i="13" s="1"/>
  <c r="K94" i="13"/>
  <c r="K97" i="13" s="1"/>
  <c r="J94" i="13"/>
  <c r="I94" i="13"/>
  <c r="I97" i="13" s="1"/>
  <c r="H94" i="13"/>
  <c r="H97" i="13" s="1"/>
  <c r="G94" i="13"/>
  <c r="G97" i="13" s="1"/>
  <c r="F94" i="13"/>
  <c r="E94" i="13"/>
  <c r="E97" i="13" s="1"/>
  <c r="P90" i="13"/>
  <c r="O90" i="13"/>
  <c r="N90" i="13"/>
  <c r="M90" i="13"/>
  <c r="L90" i="13"/>
  <c r="K90" i="13"/>
  <c r="J90" i="13"/>
  <c r="I90" i="13"/>
  <c r="H90" i="13"/>
  <c r="G90" i="13"/>
  <c r="F90" i="13"/>
  <c r="E90" i="13"/>
  <c r="R89" i="13"/>
  <c r="P89" i="13"/>
  <c r="O89" i="13"/>
  <c r="N89" i="13"/>
  <c r="M89" i="13"/>
  <c r="L89" i="13"/>
  <c r="K89" i="13"/>
  <c r="J89" i="13"/>
  <c r="I89" i="13"/>
  <c r="H89" i="13"/>
  <c r="G89" i="13"/>
  <c r="F89" i="13"/>
  <c r="E89" i="13"/>
  <c r="P88" i="13"/>
  <c r="P91" i="13" s="1"/>
  <c r="O88" i="13"/>
  <c r="N88" i="13"/>
  <c r="N91" i="13" s="1"/>
  <c r="M88" i="13"/>
  <c r="M91" i="13" s="1"/>
  <c r="L88" i="13"/>
  <c r="L91" i="13" s="1"/>
  <c r="K88" i="13"/>
  <c r="J88" i="13"/>
  <c r="J91" i="13" s="1"/>
  <c r="I88" i="13"/>
  <c r="I91" i="13" s="1"/>
  <c r="H88" i="13"/>
  <c r="H91" i="13" s="1"/>
  <c r="G88" i="13"/>
  <c r="F88" i="13"/>
  <c r="F91" i="13" s="1"/>
  <c r="E88" i="13"/>
  <c r="E91" i="13" s="1"/>
  <c r="P84" i="13"/>
  <c r="O84" i="13"/>
  <c r="N84" i="13"/>
  <c r="M84" i="13"/>
  <c r="L84" i="13"/>
  <c r="K84" i="13"/>
  <c r="J84" i="13"/>
  <c r="I84" i="13"/>
  <c r="H84" i="13"/>
  <c r="G84" i="13"/>
  <c r="F84" i="13"/>
  <c r="E84" i="13"/>
  <c r="P83" i="13"/>
  <c r="O83" i="13"/>
  <c r="N83" i="13"/>
  <c r="M83" i="13"/>
  <c r="L83" i="13"/>
  <c r="K83" i="13"/>
  <c r="J83" i="13"/>
  <c r="I83" i="13"/>
  <c r="H83" i="13"/>
  <c r="G83" i="13"/>
  <c r="F83" i="13"/>
  <c r="E83" i="13"/>
  <c r="P82" i="13"/>
  <c r="O82" i="13"/>
  <c r="N82" i="13"/>
  <c r="M82" i="13"/>
  <c r="L82" i="13"/>
  <c r="K82" i="13"/>
  <c r="J82" i="13"/>
  <c r="I82" i="13"/>
  <c r="H82" i="13"/>
  <c r="G82" i="13"/>
  <c r="F82" i="13"/>
  <c r="E82" i="13"/>
  <c r="M75" i="13"/>
  <c r="P75" i="13"/>
  <c r="O75" i="13"/>
  <c r="N75" i="13"/>
  <c r="L75" i="13"/>
  <c r="K75" i="13"/>
  <c r="H75" i="13"/>
  <c r="G75" i="13"/>
  <c r="P69" i="13"/>
  <c r="O69" i="13"/>
  <c r="N69" i="13"/>
  <c r="M69" i="13"/>
  <c r="L69" i="13"/>
  <c r="K69" i="13"/>
  <c r="J69" i="13"/>
  <c r="I69" i="13"/>
  <c r="H69" i="13"/>
  <c r="G69" i="13"/>
  <c r="F69" i="13"/>
  <c r="E69" i="13"/>
  <c r="P68" i="13"/>
  <c r="O68" i="13"/>
  <c r="N68" i="13"/>
  <c r="M68" i="13"/>
  <c r="L68" i="13"/>
  <c r="K68" i="13"/>
  <c r="J68" i="13"/>
  <c r="I68" i="13"/>
  <c r="H68" i="13"/>
  <c r="G68" i="13"/>
  <c r="F68" i="13"/>
  <c r="E68" i="13"/>
  <c r="P67" i="13"/>
  <c r="O67" i="13"/>
  <c r="N67" i="13"/>
  <c r="M67" i="13"/>
  <c r="L67" i="13"/>
  <c r="K67" i="13"/>
  <c r="J67" i="13"/>
  <c r="I67" i="13"/>
  <c r="H67" i="13"/>
  <c r="G67" i="13"/>
  <c r="F67" i="13"/>
  <c r="E67" i="13"/>
  <c r="P66" i="13"/>
  <c r="O66" i="13"/>
  <c r="N66" i="13"/>
  <c r="M66" i="13"/>
  <c r="L66" i="13"/>
  <c r="K66" i="13"/>
  <c r="J66" i="13"/>
  <c r="I66" i="13"/>
  <c r="H66" i="13"/>
  <c r="G66" i="13"/>
  <c r="F66" i="13"/>
  <c r="E66" i="13"/>
  <c r="P65" i="13"/>
  <c r="O65" i="13"/>
  <c r="N65" i="13"/>
  <c r="M65" i="13"/>
  <c r="L65" i="13"/>
  <c r="K65" i="13"/>
  <c r="J65" i="13"/>
  <c r="I65" i="13"/>
  <c r="H65" i="13"/>
  <c r="G65" i="13"/>
  <c r="F65" i="13"/>
  <c r="E65" i="13"/>
  <c r="P64" i="13"/>
  <c r="O64" i="13"/>
  <c r="N64" i="13"/>
  <c r="M64" i="13"/>
  <c r="L64" i="13"/>
  <c r="K64" i="13"/>
  <c r="J64" i="13"/>
  <c r="I64" i="13"/>
  <c r="H64" i="13"/>
  <c r="G64" i="13"/>
  <c r="F64" i="13"/>
  <c r="E64" i="13"/>
  <c r="P63" i="13"/>
  <c r="P70" i="13" s="1"/>
  <c r="O63" i="13"/>
  <c r="O70" i="13" s="1"/>
  <c r="N63" i="13"/>
  <c r="N70" i="13" s="1"/>
  <c r="M63" i="13"/>
  <c r="M70" i="13" s="1"/>
  <c r="L63" i="13"/>
  <c r="L70" i="13" s="1"/>
  <c r="K63" i="13"/>
  <c r="K70" i="13" s="1"/>
  <c r="J63" i="13"/>
  <c r="J70" i="13" s="1"/>
  <c r="I63" i="13"/>
  <c r="I70" i="13" s="1"/>
  <c r="H63" i="13"/>
  <c r="H70" i="13" s="1"/>
  <c r="G63" i="13"/>
  <c r="G70" i="13" s="1"/>
  <c r="F63" i="13"/>
  <c r="F70" i="13" s="1"/>
  <c r="E63" i="13"/>
  <c r="R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Q59" i="13" s="1"/>
  <c r="S59" i="13" s="1"/>
  <c r="P58" i="13"/>
  <c r="O58" i="13"/>
  <c r="N58" i="13"/>
  <c r="M58" i="13"/>
  <c r="L58" i="13"/>
  <c r="K58" i="13"/>
  <c r="J58" i="13"/>
  <c r="I58" i="13"/>
  <c r="H58" i="13"/>
  <c r="G58" i="13"/>
  <c r="F58" i="13"/>
  <c r="E58" i="13"/>
  <c r="Q58" i="13" s="1"/>
  <c r="P57" i="13"/>
  <c r="O57" i="13"/>
  <c r="N57" i="13"/>
  <c r="M57" i="13"/>
  <c r="L57" i="13"/>
  <c r="K57" i="13"/>
  <c r="J57" i="13"/>
  <c r="I57" i="13"/>
  <c r="H57" i="13"/>
  <c r="G57" i="13"/>
  <c r="F57" i="13"/>
  <c r="E57" i="13"/>
  <c r="Q57" i="13" s="1"/>
  <c r="P56" i="13"/>
  <c r="O56" i="13"/>
  <c r="N56" i="13"/>
  <c r="M56" i="13"/>
  <c r="L56" i="13"/>
  <c r="K56" i="13"/>
  <c r="J56" i="13"/>
  <c r="I56" i="13"/>
  <c r="H56" i="13"/>
  <c r="G56" i="13"/>
  <c r="F56" i="13"/>
  <c r="E56" i="13"/>
  <c r="Q56" i="13" s="1"/>
  <c r="P55" i="13"/>
  <c r="O55" i="13"/>
  <c r="N55" i="13"/>
  <c r="M55" i="13"/>
  <c r="L55" i="13"/>
  <c r="K55" i="13"/>
  <c r="J55" i="13"/>
  <c r="I55" i="13"/>
  <c r="H55" i="13"/>
  <c r="G55" i="13"/>
  <c r="F55" i="13"/>
  <c r="E55" i="13"/>
  <c r="Q55" i="13" s="1"/>
  <c r="P54" i="13"/>
  <c r="O54" i="13"/>
  <c r="N54" i="13"/>
  <c r="M54" i="13"/>
  <c r="L54" i="13"/>
  <c r="K54" i="13"/>
  <c r="J54" i="13"/>
  <c r="I54" i="13"/>
  <c r="H54" i="13"/>
  <c r="G54" i="13"/>
  <c r="F54" i="13"/>
  <c r="E54" i="13"/>
  <c r="Q54" i="13" s="1"/>
  <c r="P53" i="13"/>
  <c r="P60" i="13" s="1"/>
  <c r="O53" i="13"/>
  <c r="O60" i="13" s="1"/>
  <c r="N53" i="13"/>
  <c r="N60" i="13" s="1"/>
  <c r="M53" i="13"/>
  <c r="M60" i="13" s="1"/>
  <c r="L53" i="13"/>
  <c r="L60" i="13" s="1"/>
  <c r="K53" i="13"/>
  <c r="K60" i="13" s="1"/>
  <c r="J53" i="13"/>
  <c r="J60" i="13" s="1"/>
  <c r="I53" i="13"/>
  <c r="I60" i="13" s="1"/>
  <c r="H53" i="13"/>
  <c r="H60" i="13" s="1"/>
  <c r="G53" i="13"/>
  <c r="G60" i="13" s="1"/>
  <c r="F53" i="13"/>
  <c r="F60" i="13" s="1"/>
  <c r="E53" i="13"/>
  <c r="Q53" i="13" s="1"/>
  <c r="P49" i="13"/>
  <c r="O49" i="13"/>
  <c r="N49" i="13"/>
  <c r="M49" i="13"/>
  <c r="L49" i="13"/>
  <c r="K49" i="13"/>
  <c r="J49" i="13"/>
  <c r="I49" i="13"/>
  <c r="H49" i="13"/>
  <c r="G49" i="13"/>
  <c r="F49" i="13"/>
  <c r="E49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Q48" i="13" s="1"/>
  <c r="P47" i="13"/>
  <c r="O47" i="13"/>
  <c r="N47" i="13"/>
  <c r="M47" i="13"/>
  <c r="L47" i="13"/>
  <c r="K47" i="13"/>
  <c r="J47" i="13"/>
  <c r="I47" i="13"/>
  <c r="H47" i="13"/>
  <c r="G47" i="13"/>
  <c r="F47" i="13"/>
  <c r="E47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Q46" i="13" s="1"/>
  <c r="P45" i="13"/>
  <c r="P50" i="13" s="1"/>
  <c r="O45" i="13"/>
  <c r="O50" i="13" s="1"/>
  <c r="N45" i="13"/>
  <c r="M45" i="13"/>
  <c r="L45" i="13"/>
  <c r="L50" i="13" s="1"/>
  <c r="K45" i="13"/>
  <c r="K50" i="13" s="1"/>
  <c r="J45" i="13"/>
  <c r="I45" i="13"/>
  <c r="H45" i="13"/>
  <c r="H50" i="13" s="1"/>
  <c r="G45" i="13"/>
  <c r="G50" i="13" s="1"/>
  <c r="F45" i="13"/>
  <c r="E45" i="13"/>
  <c r="Q45" i="13" s="1"/>
  <c r="P41" i="13"/>
  <c r="O41" i="13"/>
  <c r="N41" i="13"/>
  <c r="M41" i="13"/>
  <c r="L41" i="13"/>
  <c r="K41" i="13"/>
  <c r="J41" i="13"/>
  <c r="I41" i="13"/>
  <c r="H41" i="13"/>
  <c r="G41" i="13"/>
  <c r="F41" i="13"/>
  <c r="E41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P36" i="13"/>
  <c r="P42" i="13" s="1"/>
  <c r="O36" i="13"/>
  <c r="O42" i="13" s="1"/>
  <c r="N36" i="13"/>
  <c r="N42" i="13" s="1"/>
  <c r="M36" i="13"/>
  <c r="M42" i="13" s="1"/>
  <c r="L36" i="13"/>
  <c r="L42" i="13" s="1"/>
  <c r="K36" i="13"/>
  <c r="J36" i="13"/>
  <c r="J42" i="13" s="1"/>
  <c r="I36" i="13"/>
  <c r="I42" i="13" s="1"/>
  <c r="H36" i="13"/>
  <c r="H42" i="13" s="1"/>
  <c r="G36" i="13"/>
  <c r="G42" i="13" s="1"/>
  <c r="F36" i="13"/>
  <c r="F42" i="13" s="1"/>
  <c r="E36" i="13"/>
  <c r="E42" i="13" s="1"/>
  <c r="P32" i="13"/>
  <c r="O32" i="13"/>
  <c r="N32" i="13"/>
  <c r="M32" i="13"/>
  <c r="L32" i="13"/>
  <c r="K32" i="13"/>
  <c r="J32" i="13"/>
  <c r="I32" i="13"/>
  <c r="H32" i="13"/>
  <c r="G32" i="13"/>
  <c r="F32" i="13"/>
  <c r="E32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P19" i="13"/>
  <c r="P33" i="13" s="1"/>
  <c r="O19" i="13"/>
  <c r="N19" i="13"/>
  <c r="N33" i="13" s="1"/>
  <c r="M19" i="13"/>
  <c r="L19" i="13"/>
  <c r="K19" i="13"/>
  <c r="K33" i="13" s="1"/>
  <c r="J19" i="13"/>
  <c r="J33" i="13" s="1"/>
  <c r="I19" i="13"/>
  <c r="H19" i="13"/>
  <c r="H33" i="13" s="1"/>
  <c r="G19" i="13"/>
  <c r="G33" i="13" s="1"/>
  <c r="F19" i="13"/>
  <c r="F33" i="13" s="1"/>
  <c r="E19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P9" i="13"/>
  <c r="O9" i="13"/>
  <c r="N9" i="13"/>
  <c r="M9" i="13"/>
  <c r="L9" i="13"/>
  <c r="K9" i="13"/>
  <c r="J9" i="13"/>
  <c r="I9" i="13"/>
  <c r="H9" i="13"/>
  <c r="G9" i="13"/>
  <c r="F9" i="13"/>
  <c r="E9" i="13"/>
  <c r="P8" i="13"/>
  <c r="P15" i="13" s="1"/>
  <c r="O8" i="13"/>
  <c r="O15" i="13" s="1"/>
  <c r="N8" i="13"/>
  <c r="N15" i="13" s="1"/>
  <c r="M8" i="13"/>
  <c r="M15" i="13" s="1"/>
  <c r="L8" i="13"/>
  <c r="L15" i="13" s="1"/>
  <c r="K8" i="13"/>
  <c r="K15" i="13" s="1"/>
  <c r="J8" i="13"/>
  <c r="J15" i="13" s="1"/>
  <c r="I8" i="13"/>
  <c r="I15" i="13" s="1"/>
  <c r="H8" i="13"/>
  <c r="H15" i="13" s="1"/>
  <c r="G8" i="13"/>
  <c r="G15" i="13" s="1"/>
  <c r="F8" i="13"/>
  <c r="F15" i="13" s="1"/>
  <c r="E8" i="13"/>
  <c r="E15" i="13" s="1"/>
  <c r="B3" i="13"/>
  <c r="B2" i="13"/>
  <c r="K42" i="13" l="1"/>
  <c r="M50" i="13"/>
  <c r="Q63" i="13"/>
  <c r="Q64" i="13"/>
  <c r="Q65" i="13"/>
  <c r="Q66" i="13"/>
  <c r="Q67" i="13"/>
  <c r="Q68" i="13"/>
  <c r="Q69" i="13"/>
  <c r="Q73" i="13"/>
  <c r="Q75" i="13" s="1"/>
  <c r="Q82" i="13"/>
  <c r="Q83" i="13"/>
  <c r="Q84" i="13"/>
  <c r="Q89" i="13"/>
  <c r="S89" i="13" s="1"/>
  <c r="G71" i="13"/>
  <c r="G76" i="13" s="1"/>
  <c r="G77" i="13" s="1"/>
  <c r="G80" i="13" s="1"/>
  <c r="G85" i="13" s="1"/>
  <c r="G99" i="13" s="1"/>
  <c r="O33" i="13"/>
  <c r="O71" i="13" s="1"/>
  <c r="O76" i="13" s="1"/>
  <c r="O77" i="13" s="1"/>
  <c r="O80" i="13" s="1"/>
  <c r="O85" i="13" s="1"/>
  <c r="O99" i="13" s="1"/>
  <c r="I50" i="13"/>
  <c r="H71" i="13"/>
  <c r="H76" i="13" s="1"/>
  <c r="H77" i="13" s="1"/>
  <c r="H80" i="13" s="1"/>
  <c r="H85" i="13" s="1"/>
  <c r="H99" i="13" s="1"/>
  <c r="L33" i="13"/>
  <c r="L71" i="13" s="1"/>
  <c r="L76" i="13" s="1"/>
  <c r="L77" i="13" s="1"/>
  <c r="L80" i="13" s="1"/>
  <c r="L85" i="13" s="1"/>
  <c r="L99" i="13" s="1"/>
  <c r="P71" i="13"/>
  <c r="P76" i="13" s="1"/>
  <c r="P77" i="13" s="1"/>
  <c r="P80" i="13" s="1"/>
  <c r="P85" i="13" s="1"/>
  <c r="P99" i="13" s="1"/>
  <c r="Q9" i="13"/>
  <c r="Q10" i="13"/>
  <c r="Q11" i="13"/>
  <c r="Q12" i="13"/>
  <c r="Q13" i="13"/>
  <c r="Q14" i="13"/>
  <c r="Q20" i="13"/>
  <c r="Q21" i="13"/>
  <c r="Q22" i="13"/>
  <c r="Q23" i="13"/>
  <c r="Q24" i="13"/>
  <c r="Q26" i="13"/>
  <c r="Q27" i="13"/>
  <c r="Q30" i="13"/>
  <c r="Q32" i="13"/>
  <c r="Q37" i="13"/>
  <c r="Q39" i="13"/>
  <c r="Q40" i="13"/>
  <c r="Q90" i="13"/>
  <c r="Q95" i="13"/>
  <c r="S95" i="13" s="1"/>
  <c r="G91" i="13"/>
  <c r="K91" i="13"/>
  <c r="O91" i="13"/>
  <c r="F97" i="13"/>
  <c r="J97" i="13"/>
  <c r="N97" i="13"/>
  <c r="Q96" i="13"/>
  <c r="S96" i="13" s="1"/>
  <c r="K71" i="13"/>
  <c r="K76" i="13" s="1"/>
  <c r="K77" i="13" s="1"/>
  <c r="K80" i="13" s="1"/>
  <c r="K85" i="13" s="1"/>
  <c r="Q36" i="13"/>
  <c r="Q41" i="13"/>
  <c r="Q49" i="13"/>
  <c r="E50" i="13"/>
  <c r="Q60" i="13"/>
  <c r="Q29" i="13"/>
  <c r="Q70" i="13"/>
  <c r="Q8" i="13"/>
  <c r="E33" i="13"/>
  <c r="I33" i="13"/>
  <c r="I71" i="13" s="1"/>
  <c r="I76" i="13" s="1"/>
  <c r="I77" i="13" s="1"/>
  <c r="I80" i="13" s="1"/>
  <c r="I85" i="13" s="1"/>
  <c r="I99" i="13" s="1"/>
  <c r="M33" i="13"/>
  <c r="Q19" i="13"/>
  <c r="Q38" i="13"/>
  <c r="F50" i="13"/>
  <c r="F71" i="13" s="1"/>
  <c r="F76" i="13" s="1"/>
  <c r="F77" i="13" s="1"/>
  <c r="F80" i="13" s="1"/>
  <c r="F85" i="13" s="1"/>
  <c r="F99" i="13" s="1"/>
  <c r="J50" i="13"/>
  <c r="J71" i="13" s="1"/>
  <c r="J76" i="13" s="1"/>
  <c r="J77" i="13" s="1"/>
  <c r="J80" i="13" s="1"/>
  <c r="J85" i="13" s="1"/>
  <c r="J99" i="13" s="1"/>
  <c r="N50" i="13"/>
  <c r="Q47" i="13"/>
  <c r="N71" i="13"/>
  <c r="N76" i="13" s="1"/>
  <c r="N77" i="13" s="1"/>
  <c r="N80" i="13" s="1"/>
  <c r="N85" i="13" s="1"/>
  <c r="N99" i="13" s="1"/>
  <c r="Q25" i="13"/>
  <c r="Q28" i="13"/>
  <c r="Q31" i="13"/>
  <c r="Q50" i="13"/>
  <c r="E60" i="13"/>
  <c r="E70" i="13"/>
  <c r="E75" i="13"/>
  <c r="Q88" i="13"/>
  <c r="Q94" i="13"/>
  <c r="M71" i="13" l="1"/>
  <c r="M76" i="13" s="1"/>
  <c r="M77" i="13" s="1"/>
  <c r="M80" i="13" s="1"/>
  <c r="M85" i="13" s="1"/>
  <c r="M99" i="13" s="1"/>
  <c r="K99" i="13"/>
  <c r="Q91" i="13"/>
  <c r="Q97" i="13"/>
  <c r="E71" i="13"/>
  <c r="E76" i="13" s="1"/>
  <c r="E77" i="13" s="1"/>
  <c r="E80" i="13" s="1"/>
  <c r="E85" i="13" s="1"/>
  <c r="E99" i="13" s="1"/>
  <c r="Q42" i="13"/>
  <c r="Q33" i="13"/>
  <c r="Q71" i="13" s="1"/>
  <c r="Q76" i="13" s="1"/>
  <c r="Q15" i="13"/>
  <c r="T73" i="13"/>
  <c r="T69" i="13"/>
  <c r="T68" i="13"/>
  <c r="T67" i="13"/>
  <c r="T66" i="13"/>
  <c r="T65" i="13"/>
  <c r="T64" i="13"/>
  <c r="T63" i="13"/>
  <c r="T59" i="13"/>
  <c r="T58" i="13"/>
  <c r="T57" i="13"/>
  <c r="T56" i="13"/>
  <c r="T55" i="13"/>
  <c r="T54" i="13"/>
  <c r="T53" i="13"/>
  <c r="T49" i="13"/>
  <c r="T48" i="13"/>
  <c r="T47" i="13"/>
  <c r="T46" i="13"/>
  <c r="T45" i="13"/>
  <c r="T41" i="13"/>
  <c r="T40" i="13"/>
  <c r="T39" i="13"/>
  <c r="T38" i="13"/>
  <c r="T37" i="13"/>
  <c r="T36" i="13"/>
  <c r="T32" i="13"/>
  <c r="T31" i="13"/>
  <c r="T30" i="13"/>
  <c r="T29" i="13"/>
  <c r="T28" i="13"/>
  <c r="T27" i="13"/>
  <c r="T26" i="13"/>
  <c r="T25" i="13"/>
  <c r="T24" i="13"/>
  <c r="T23" i="13"/>
  <c r="T22" i="13"/>
  <c r="T21" i="13"/>
  <c r="T20" i="13"/>
  <c r="T19" i="13"/>
  <c r="T14" i="13"/>
  <c r="T13" i="13"/>
  <c r="T12" i="13"/>
  <c r="T11" i="13"/>
  <c r="T10" i="13"/>
  <c r="T9" i="13"/>
  <c r="T8" i="13"/>
  <c r="D58" i="5"/>
  <c r="D57" i="5"/>
  <c r="D56" i="5"/>
  <c r="D55" i="5"/>
  <c r="D54" i="5"/>
  <c r="D53" i="5"/>
  <c r="D52" i="5"/>
  <c r="D51" i="5"/>
  <c r="D50" i="5"/>
  <c r="D49" i="5"/>
  <c r="D48" i="5"/>
  <c r="D47" i="5"/>
  <c r="D43" i="5"/>
  <c r="D42" i="5"/>
  <c r="D41" i="5"/>
  <c r="D40" i="5"/>
  <c r="D39" i="5"/>
  <c r="D38" i="5"/>
  <c r="D34" i="5"/>
  <c r="D33" i="5"/>
  <c r="D32" i="5"/>
  <c r="D31" i="5"/>
  <c r="D30" i="5"/>
  <c r="D26" i="5"/>
  <c r="D25" i="5"/>
  <c r="D24" i="5"/>
  <c r="D23" i="5"/>
  <c r="D22" i="5"/>
  <c r="D21" i="5"/>
  <c r="D20" i="5"/>
  <c r="D15" i="5"/>
  <c r="D14" i="5"/>
  <c r="D13" i="5"/>
  <c r="D12" i="5"/>
  <c r="D11" i="5"/>
  <c r="D10" i="5"/>
  <c r="D9" i="5"/>
  <c r="D8" i="5"/>
  <c r="D7" i="5"/>
  <c r="Q77" i="13" l="1"/>
  <c r="Q80" i="13" s="1"/>
  <c r="Q85" i="13" s="1"/>
  <c r="Q99" i="13" s="1"/>
  <c r="D16" i="5"/>
  <c r="U25" i="5"/>
  <c r="I50" i="5"/>
  <c r="H53" i="5"/>
  <c r="J55" i="5"/>
  <c r="I58" i="5"/>
  <c r="L9" i="5"/>
  <c r="Q10" i="5"/>
  <c r="N26" i="5"/>
  <c r="N51" i="5"/>
  <c r="R31" i="5"/>
  <c r="R53" i="5"/>
  <c r="V57" i="5"/>
  <c r="U56" i="5"/>
  <c r="T55" i="5"/>
  <c r="V53" i="5"/>
  <c r="U52" i="5"/>
  <c r="T51" i="5"/>
  <c r="V49" i="5"/>
  <c r="U48" i="5"/>
  <c r="T47" i="5"/>
  <c r="V42" i="5"/>
  <c r="U41" i="5"/>
  <c r="T40" i="5"/>
  <c r="V38" i="5"/>
  <c r="U34" i="5"/>
  <c r="T33" i="5"/>
  <c r="V31" i="5"/>
  <c r="U30" i="5"/>
  <c r="T26" i="5"/>
  <c r="V24" i="5"/>
  <c r="U23" i="5"/>
  <c r="T22" i="5"/>
  <c r="V20" i="5"/>
  <c r="Q58" i="5"/>
  <c r="P57" i="5"/>
  <c r="R55" i="5"/>
  <c r="Q54" i="5"/>
  <c r="P53" i="5"/>
  <c r="R51" i="5"/>
  <c r="Q50" i="5"/>
  <c r="P49" i="5"/>
  <c r="R47" i="5"/>
  <c r="Q43" i="5"/>
  <c r="P42" i="5"/>
  <c r="R40" i="5"/>
  <c r="Q39" i="5"/>
  <c r="P38" i="5"/>
  <c r="R33" i="5"/>
  <c r="Q32" i="5"/>
  <c r="P31" i="5"/>
  <c r="R26" i="5"/>
  <c r="Q25" i="5"/>
  <c r="P24" i="5"/>
  <c r="R22" i="5"/>
  <c r="Q21" i="5"/>
  <c r="P20" i="5"/>
  <c r="N57" i="5"/>
  <c r="M56" i="5"/>
  <c r="L55" i="5"/>
  <c r="N53" i="5"/>
  <c r="M52" i="5"/>
  <c r="L51" i="5"/>
  <c r="N49" i="5"/>
  <c r="M48" i="5"/>
  <c r="L47" i="5"/>
  <c r="N42" i="5"/>
  <c r="M41" i="5"/>
  <c r="L40" i="5"/>
  <c r="N38" i="5"/>
  <c r="M34" i="5"/>
  <c r="L33" i="5"/>
  <c r="N31" i="5"/>
  <c r="M30" i="5"/>
  <c r="L26" i="5"/>
  <c r="N24" i="5"/>
  <c r="M23" i="5"/>
  <c r="L22" i="5"/>
  <c r="N20" i="5"/>
  <c r="U15" i="5"/>
  <c r="T14" i="5"/>
  <c r="V12" i="5"/>
  <c r="U11" i="5"/>
  <c r="T10" i="5"/>
  <c r="V8" i="5"/>
  <c r="U7" i="5"/>
  <c r="P15" i="5"/>
  <c r="R13" i="5"/>
  <c r="Q12" i="5"/>
  <c r="P11" i="5"/>
  <c r="R9" i="5"/>
  <c r="Q8" i="5"/>
  <c r="P7" i="5"/>
  <c r="N14" i="5"/>
  <c r="M13" i="5"/>
  <c r="L12" i="5"/>
  <c r="V58" i="5"/>
  <c r="U57" i="5"/>
  <c r="T56" i="5"/>
  <c r="V54" i="5"/>
  <c r="U53" i="5"/>
  <c r="T52" i="5"/>
  <c r="V50" i="5"/>
  <c r="U49" i="5"/>
  <c r="T48" i="5"/>
  <c r="V43" i="5"/>
  <c r="U42" i="5"/>
  <c r="T41" i="5"/>
  <c r="V39" i="5"/>
  <c r="U38" i="5"/>
  <c r="T34" i="5"/>
  <c r="V32" i="5"/>
  <c r="U31" i="5"/>
  <c r="T30" i="5"/>
  <c r="V25" i="5"/>
  <c r="U24" i="5"/>
  <c r="T23" i="5"/>
  <c r="V21" i="5"/>
  <c r="U20" i="5"/>
  <c r="P58" i="5"/>
  <c r="R56" i="5"/>
  <c r="Q55" i="5"/>
  <c r="P54" i="5"/>
  <c r="R52" i="5"/>
  <c r="Q51" i="5"/>
  <c r="P50" i="5"/>
  <c r="R48" i="5"/>
  <c r="Q47" i="5"/>
  <c r="P43" i="5"/>
  <c r="R41" i="5"/>
  <c r="Q40" i="5"/>
  <c r="P39" i="5"/>
  <c r="R34" i="5"/>
  <c r="Q33" i="5"/>
  <c r="P32" i="5"/>
  <c r="R30" i="5"/>
  <c r="Q26" i="5"/>
  <c r="P25" i="5"/>
  <c r="R23" i="5"/>
  <c r="Q22" i="5"/>
  <c r="P21" i="5"/>
  <c r="N58" i="5"/>
  <c r="M57" i="5"/>
  <c r="L56" i="5"/>
  <c r="N54" i="5"/>
  <c r="M53" i="5"/>
  <c r="L52" i="5"/>
  <c r="N50" i="5"/>
  <c r="M49" i="5"/>
  <c r="L48" i="5"/>
  <c r="N43" i="5"/>
  <c r="M42" i="5"/>
  <c r="L41" i="5"/>
  <c r="N39" i="5"/>
  <c r="M38" i="5"/>
  <c r="L34" i="5"/>
  <c r="N32" i="5"/>
  <c r="M31" i="5"/>
  <c r="L30" i="5"/>
  <c r="N25" i="5"/>
  <c r="M24" i="5"/>
  <c r="L23" i="5"/>
  <c r="N21" i="5"/>
  <c r="M20" i="5"/>
  <c r="T15" i="5"/>
  <c r="V13" i="5"/>
  <c r="U12" i="5"/>
  <c r="T11" i="5"/>
  <c r="V9" i="5"/>
  <c r="U8" i="5"/>
  <c r="T7" i="5"/>
  <c r="R14" i="5"/>
  <c r="Q13" i="5"/>
  <c r="P12" i="5"/>
  <c r="R10" i="5"/>
  <c r="Q9" i="5"/>
  <c r="P8" i="5"/>
  <c r="N15" i="5"/>
  <c r="M14" i="5"/>
  <c r="L13" i="5"/>
  <c r="N11" i="5"/>
  <c r="T58" i="5"/>
  <c r="V56" i="5"/>
  <c r="U55" i="5"/>
  <c r="T54" i="5"/>
  <c r="V52" i="5"/>
  <c r="U51" i="5"/>
  <c r="T50" i="5"/>
  <c r="V48" i="5"/>
  <c r="U47" i="5"/>
  <c r="T43" i="5"/>
  <c r="V41" i="5"/>
  <c r="U40" i="5"/>
  <c r="T39" i="5"/>
  <c r="V34" i="5"/>
  <c r="U33" i="5"/>
  <c r="T32" i="5"/>
  <c r="V30" i="5"/>
  <c r="U26" i="5"/>
  <c r="T25" i="5"/>
  <c r="V23" i="5"/>
  <c r="U22" i="5"/>
  <c r="T21" i="5"/>
  <c r="R58" i="5"/>
  <c r="Q57" i="5"/>
  <c r="P56" i="5"/>
  <c r="R54" i="5"/>
  <c r="Q53" i="5"/>
  <c r="P52" i="5"/>
  <c r="R50" i="5"/>
  <c r="Q49" i="5"/>
  <c r="P48" i="5"/>
  <c r="R43" i="5"/>
  <c r="Q42" i="5"/>
  <c r="P41" i="5"/>
  <c r="R39" i="5"/>
  <c r="Q38" i="5"/>
  <c r="P34" i="5"/>
  <c r="R32" i="5"/>
  <c r="Q31" i="5"/>
  <c r="P30" i="5"/>
  <c r="R25" i="5"/>
  <c r="Q24" i="5"/>
  <c r="P23" i="5"/>
  <c r="R21" i="5"/>
  <c r="Q20" i="5"/>
  <c r="L58" i="5"/>
  <c r="N56" i="5"/>
  <c r="M55" i="5"/>
  <c r="L54" i="5"/>
  <c r="N52" i="5"/>
  <c r="M51" i="5"/>
  <c r="L50" i="5"/>
  <c r="N48" i="5"/>
  <c r="M47" i="5"/>
  <c r="L43" i="5"/>
  <c r="N41" i="5"/>
  <c r="M40" i="5"/>
  <c r="L39" i="5"/>
  <c r="N34" i="5"/>
  <c r="M33" i="5"/>
  <c r="L32" i="5"/>
  <c r="N30" i="5"/>
  <c r="M26" i="5"/>
  <c r="L25" i="5"/>
  <c r="N23" i="5"/>
  <c r="M22" i="5"/>
  <c r="L21" i="5"/>
  <c r="V15" i="5"/>
  <c r="U14" i="5"/>
  <c r="T13" i="5"/>
  <c r="V11" i="5"/>
  <c r="U10" i="5"/>
  <c r="T9" i="5"/>
  <c r="V7" i="5"/>
  <c r="Q15" i="5"/>
  <c r="P14" i="5"/>
  <c r="R12" i="5"/>
  <c r="Q11" i="5"/>
  <c r="P10" i="5"/>
  <c r="R8" i="5"/>
  <c r="Q7" i="5"/>
  <c r="L15" i="5"/>
  <c r="N13" i="5"/>
  <c r="M12" i="5"/>
  <c r="L11" i="5"/>
  <c r="I47" i="5"/>
  <c r="J48" i="5"/>
  <c r="H50" i="5"/>
  <c r="I51" i="5"/>
  <c r="J52" i="5"/>
  <c r="H54" i="5"/>
  <c r="I55" i="5"/>
  <c r="J56" i="5"/>
  <c r="H58" i="5"/>
  <c r="M7" i="5"/>
  <c r="N8" i="5"/>
  <c r="L10" i="5"/>
  <c r="N12" i="5"/>
  <c r="P9" i="5"/>
  <c r="Q14" i="5"/>
  <c r="V10" i="5"/>
  <c r="L20" i="5"/>
  <c r="M25" i="5"/>
  <c r="N33" i="5"/>
  <c r="L42" i="5"/>
  <c r="M50" i="5"/>
  <c r="N55" i="5"/>
  <c r="P22" i="5"/>
  <c r="Q30" i="5"/>
  <c r="R38" i="5"/>
  <c r="P47" i="5"/>
  <c r="Q52" i="5"/>
  <c r="R57" i="5"/>
  <c r="T24" i="5"/>
  <c r="U32" i="5"/>
  <c r="V40" i="5"/>
  <c r="T49" i="5"/>
  <c r="U54" i="5"/>
  <c r="H49" i="5"/>
  <c r="M43" i="5"/>
  <c r="Q23" i="5"/>
  <c r="Q48" i="5"/>
  <c r="T20" i="5"/>
  <c r="V33" i="5"/>
  <c r="T42" i="5"/>
  <c r="U50" i="5"/>
  <c r="V55" i="5"/>
  <c r="H48" i="5"/>
  <c r="I49" i="5"/>
  <c r="J50" i="5"/>
  <c r="H52" i="5"/>
  <c r="I53" i="5"/>
  <c r="J54" i="5"/>
  <c r="H56" i="5"/>
  <c r="I57" i="5"/>
  <c r="J58" i="5"/>
  <c r="L8" i="5"/>
  <c r="M9" i="5"/>
  <c r="N10" i="5"/>
  <c r="M15" i="5"/>
  <c r="R11" i="5"/>
  <c r="T8" i="5"/>
  <c r="U13" i="5"/>
  <c r="N22" i="5"/>
  <c r="L31" i="5"/>
  <c r="M39" i="5"/>
  <c r="N47" i="5"/>
  <c r="L53" i="5"/>
  <c r="M58" i="5"/>
  <c r="R24" i="5"/>
  <c r="P33" i="5"/>
  <c r="Q41" i="5"/>
  <c r="R49" i="5"/>
  <c r="P55" i="5"/>
  <c r="U21" i="5"/>
  <c r="V26" i="5"/>
  <c r="T38" i="5"/>
  <c r="U43" i="5"/>
  <c r="V51" i="5"/>
  <c r="T57" i="5"/>
  <c r="J47" i="5"/>
  <c r="J51" i="5"/>
  <c r="I54" i="5"/>
  <c r="H57" i="5"/>
  <c r="N7" i="5"/>
  <c r="M10" i="5"/>
  <c r="L14" i="5"/>
  <c r="R15" i="5"/>
  <c r="T12" i="5"/>
  <c r="M21" i="5"/>
  <c r="L38" i="5"/>
  <c r="L57" i="5"/>
  <c r="P40" i="5"/>
  <c r="H47" i="5"/>
  <c r="I48" i="5"/>
  <c r="J49" i="5"/>
  <c r="H51" i="5"/>
  <c r="I52" i="5"/>
  <c r="J53" i="5"/>
  <c r="H55" i="5"/>
  <c r="I56" i="5"/>
  <c r="J57" i="5"/>
  <c r="L7" i="5"/>
  <c r="M8" i="5"/>
  <c r="N9" i="5"/>
  <c r="M11" i="5"/>
  <c r="R7" i="5"/>
  <c r="P13" i="5"/>
  <c r="U9" i="5"/>
  <c r="V14" i="5"/>
  <c r="L24" i="5"/>
  <c r="M32" i="5"/>
  <c r="N40" i="5"/>
  <c r="L49" i="5"/>
  <c r="M54" i="5"/>
  <c r="R20" i="5"/>
  <c r="P26" i="5"/>
  <c r="Q34" i="5"/>
  <c r="R42" i="5"/>
  <c r="P51" i="5"/>
  <c r="Q56" i="5"/>
  <c r="V22" i="5"/>
  <c r="T31" i="5"/>
  <c r="U39" i="5"/>
  <c r="V47" i="5"/>
  <c r="T53" i="5"/>
  <c r="U58" i="5"/>
  <c r="J42" i="5"/>
  <c r="H39" i="5"/>
  <c r="J38" i="5"/>
  <c r="H40" i="5"/>
  <c r="I41" i="5"/>
  <c r="I40" i="5"/>
  <c r="J41" i="5"/>
  <c r="H43" i="5"/>
  <c r="J34" i="5"/>
  <c r="H38" i="5"/>
  <c r="I39" i="5"/>
  <c r="J40" i="5"/>
  <c r="H42" i="5"/>
  <c r="I43" i="5"/>
  <c r="I38" i="5"/>
  <c r="J39" i="5"/>
  <c r="H41" i="5"/>
  <c r="I42" i="5"/>
  <c r="J43" i="5"/>
  <c r="H31" i="5"/>
  <c r="I32" i="5"/>
  <c r="J33" i="5"/>
  <c r="H30" i="5"/>
  <c r="I31" i="5"/>
  <c r="J32" i="5"/>
  <c r="H34" i="5"/>
  <c r="I30" i="5"/>
  <c r="J31" i="5"/>
  <c r="H33" i="5"/>
  <c r="I34" i="5"/>
  <c r="J30" i="5"/>
  <c r="H32" i="5"/>
  <c r="I33" i="5"/>
  <c r="H20" i="5"/>
  <c r="H24" i="5"/>
  <c r="I25" i="5"/>
  <c r="I21" i="5"/>
  <c r="J26" i="5"/>
  <c r="H26" i="5"/>
  <c r="J22" i="5"/>
  <c r="H21" i="5"/>
  <c r="I22" i="5"/>
  <c r="J23" i="5"/>
  <c r="H25" i="5"/>
  <c r="I26" i="5"/>
  <c r="I20" i="5"/>
  <c r="J21" i="5"/>
  <c r="H23" i="5"/>
  <c r="I24" i="5"/>
  <c r="J25" i="5"/>
  <c r="J20" i="5"/>
  <c r="H22" i="5"/>
  <c r="I23" i="5"/>
  <c r="J24" i="5"/>
  <c r="J15" i="5"/>
  <c r="I7" i="5"/>
  <c r="H10" i="5"/>
  <c r="J12" i="5"/>
  <c r="I15" i="5"/>
  <c r="H8" i="5"/>
  <c r="I9" i="5"/>
  <c r="J10" i="5"/>
  <c r="H12" i="5"/>
  <c r="I13" i="5"/>
  <c r="J14" i="5"/>
  <c r="H7" i="5"/>
  <c r="I8" i="5"/>
  <c r="J9" i="5"/>
  <c r="H11" i="5"/>
  <c r="I12" i="5"/>
  <c r="J13" i="5"/>
  <c r="H15" i="5"/>
  <c r="J8" i="5"/>
  <c r="I11" i="5"/>
  <c r="H14" i="5"/>
  <c r="J7" i="5"/>
  <c r="H9" i="5"/>
  <c r="I10" i="5"/>
  <c r="J11" i="5"/>
  <c r="H13" i="5"/>
  <c r="I14" i="5"/>
  <c r="F23" i="5"/>
  <c r="F21" i="5"/>
  <c r="F20" i="5" l="1"/>
  <c r="A1" i="5"/>
  <c r="F22" i="5"/>
  <c r="F24" i="5"/>
  <c r="S57" i="5"/>
  <c r="S55" i="5"/>
  <c r="S53" i="5"/>
  <c r="S51" i="5"/>
  <c r="S49" i="5"/>
  <c r="S47" i="5"/>
  <c r="S42" i="5"/>
  <c r="S40" i="5"/>
  <c r="S38" i="5"/>
  <c r="S33" i="5"/>
  <c r="S31" i="5"/>
  <c r="S26" i="5"/>
  <c r="S24" i="5"/>
  <c r="S22" i="5"/>
  <c r="S20" i="5"/>
  <c r="S14" i="5"/>
  <c r="S12" i="5"/>
  <c r="S10" i="5"/>
  <c r="S8" i="5"/>
  <c r="D59" i="5"/>
  <c r="B31" i="4"/>
  <c r="B24" i="4"/>
  <c r="O8" i="5"/>
  <c r="O10" i="5"/>
  <c r="O12" i="5"/>
  <c r="O14" i="5"/>
  <c r="O20" i="5"/>
  <c r="O22" i="5"/>
  <c r="O24" i="5"/>
  <c r="O26" i="5"/>
  <c r="O31" i="5"/>
  <c r="O33" i="5"/>
  <c r="O38" i="5"/>
  <c r="O40" i="5"/>
  <c r="O42" i="5"/>
  <c r="O47" i="5"/>
  <c r="O49" i="5"/>
  <c r="O51" i="5"/>
  <c r="O53" i="5"/>
  <c r="O55" i="5"/>
  <c r="O57" i="5"/>
  <c r="K8" i="5"/>
  <c r="K10" i="5"/>
  <c r="K12" i="5"/>
  <c r="K14" i="5"/>
  <c r="K20" i="5"/>
  <c r="K22" i="5"/>
  <c r="K24" i="5"/>
  <c r="K26" i="5"/>
  <c r="K31" i="5"/>
  <c r="K33" i="5"/>
  <c r="K38" i="5"/>
  <c r="K40" i="5"/>
  <c r="K42" i="5"/>
  <c r="K47" i="5"/>
  <c r="K49" i="5"/>
  <c r="K51" i="5"/>
  <c r="K53" i="5"/>
  <c r="K55" i="5"/>
  <c r="K57" i="5"/>
  <c r="O9" i="5"/>
  <c r="O11" i="5"/>
  <c r="O13" i="5"/>
  <c r="O15" i="5"/>
  <c r="O21" i="5"/>
  <c r="O23" i="5"/>
  <c r="O25" i="5"/>
  <c r="O30" i="5"/>
  <c r="O32" i="5"/>
  <c r="O34" i="5"/>
  <c r="O39" i="5"/>
  <c r="O41" i="5"/>
  <c r="O43" i="5"/>
  <c r="O48" i="5"/>
  <c r="O50" i="5"/>
  <c r="O52" i="5"/>
  <c r="O54" i="5"/>
  <c r="O56" i="5"/>
  <c r="O58" i="5"/>
  <c r="W8" i="5"/>
  <c r="W10" i="5"/>
  <c r="W12" i="5"/>
  <c r="W14" i="5"/>
  <c r="W20" i="5"/>
  <c r="W22" i="5"/>
  <c r="W24" i="5"/>
  <c r="W26" i="5"/>
  <c r="W31" i="5"/>
  <c r="W33" i="5"/>
  <c r="W38" i="5"/>
  <c r="W40" i="5"/>
  <c r="W42" i="5"/>
  <c r="W47" i="5"/>
  <c r="W49" i="5"/>
  <c r="W51" i="5"/>
  <c r="W53" i="5"/>
  <c r="W55" i="5"/>
  <c r="W57" i="5"/>
  <c r="S9" i="5"/>
  <c r="S11" i="5"/>
  <c r="S13" i="5"/>
  <c r="S15" i="5"/>
  <c r="S21" i="5"/>
  <c r="S23" i="5"/>
  <c r="S25" i="5"/>
  <c r="S30" i="5"/>
  <c r="S32" i="5"/>
  <c r="S34" i="5"/>
  <c r="S39" i="5"/>
  <c r="S41" i="5"/>
  <c r="S43" i="5"/>
  <c r="S48" i="5"/>
  <c r="S50" i="5"/>
  <c r="S52" i="5"/>
  <c r="S54" i="5"/>
  <c r="S56" i="5"/>
  <c r="S58" i="5"/>
  <c r="K11" i="5"/>
  <c r="K13" i="5"/>
  <c r="K21" i="5"/>
  <c r="K25" i="5"/>
  <c r="K34" i="5"/>
  <c r="K39" i="5"/>
  <c r="K41" i="5"/>
  <c r="K43" i="5"/>
  <c r="K48" i="5"/>
  <c r="K50" i="5"/>
  <c r="K52" i="5"/>
  <c r="K54" i="5"/>
  <c r="K56" i="5"/>
  <c r="K58" i="5"/>
  <c r="K9" i="5"/>
  <c r="K15" i="5"/>
  <c r="K23" i="5"/>
  <c r="K30" i="5"/>
  <c r="K32" i="5"/>
  <c r="W9" i="5"/>
  <c r="W11" i="5"/>
  <c r="W13" i="5"/>
  <c r="W15" i="5"/>
  <c r="W21" i="5"/>
  <c r="W23" i="5"/>
  <c r="W25" i="5"/>
  <c r="W30" i="5"/>
  <c r="W32" i="5"/>
  <c r="W34" i="5"/>
  <c r="W39" i="5"/>
  <c r="W41" i="5"/>
  <c r="W43" i="5"/>
  <c r="W48" i="5"/>
  <c r="W50" i="5"/>
  <c r="W52" i="5"/>
  <c r="W54" i="5"/>
  <c r="W56" i="5"/>
  <c r="W58" i="5"/>
  <c r="P44" i="5"/>
  <c r="Q44" i="5"/>
  <c r="R44" i="5"/>
  <c r="L44" i="5"/>
  <c r="M44" i="5"/>
  <c r="N44" i="5"/>
  <c r="H44" i="5"/>
  <c r="I44" i="5"/>
  <c r="J44" i="5"/>
  <c r="L35" i="5"/>
  <c r="M35" i="5"/>
  <c r="N35" i="5"/>
  <c r="H35" i="5"/>
  <c r="I35" i="5"/>
  <c r="J35" i="5"/>
  <c r="P35" i="5"/>
  <c r="Q35" i="5"/>
  <c r="R35" i="5"/>
  <c r="P27" i="5"/>
  <c r="Q27" i="5"/>
  <c r="R27" i="5"/>
  <c r="L27" i="5"/>
  <c r="M27" i="5"/>
  <c r="N27" i="5"/>
  <c r="H27" i="5"/>
  <c r="I27" i="5"/>
  <c r="J27" i="5"/>
  <c r="H16" i="5"/>
  <c r="I16" i="5"/>
  <c r="J16" i="5"/>
  <c r="L16" i="5"/>
  <c r="M16" i="5"/>
  <c r="N16" i="5"/>
  <c r="P16" i="5"/>
  <c r="Q16" i="5"/>
  <c r="R16" i="5"/>
  <c r="T16" i="5"/>
  <c r="U16" i="5"/>
  <c r="V16" i="5"/>
  <c r="H59" i="5"/>
  <c r="I59" i="5"/>
  <c r="J59" i="5"/>
  <c r="L59" i="5"/>
  <c r="M59" i="5"/>
  <c r="N59" i="5"/>
  <c r="P59" i="5"/>
  <c r="Q59" i="5"/>
  <c r="R59" i="5"/>
  <c r="T59" i="5"/>
  <c r="U59" i="5"/>
  <c r="V59" i="5"/>
  <c r="T44" i="5"/>
  <c r="U44" i="5"/>
  <c r="V44" i="5"/>
  <c r="T35" i="5"/>
  <c r="U35" i="5"/>
  <c r="V35" i="5"/>
  <c r="T27" i="5"/>
  <c r="U27" i="5"/>
  <c r="V27" i="5"/>
  <c r="D58" i="4"/>
  <c r="D42" i="4"/>
  <c r="D31" i="4"/>
  <c r="D26" i="4"/>
  <c r="D34" i="4"/>
  <c r="D24" i="4"/>
  <c r="B58" i="4"/>
  <c r="B42" i="4"/>
  <c r="H5" i="5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F27" i="5"/>
  <c r="W7" i="5"/>
  <c r="S7" i="5"/>
  <c r="O7" i="5"/>
  <c r="K7" i="5"/>
  <c r="C31" i="4"/>
  <c r="C26" i="4"/>
  <c r="C34" i="4"/>
  <c r="C44" i="4" s="1"/>
  <c r="C37" i="4"/>
  <c r="B26" i="4"/>
  <c r="B34" i="4" s="1"/>
  <c r="C58" i="4"/>
  <c r="C42" i="4"/>
  <c r="C24" i="4"/>
  <c r="D37" i="4"/>
  <c r="D44" i="4"/>
  <c r="D53" i="4" s="1"/>
  <c r="C47" i="4" l="1"/>
  <c r="C50" i="4" s="1"/>
  <c r="C53" i="4"/>
  <c r="B37" i="4"/>
  <c r="B44" i="4"/>
  <c r="D47" i="4"/>
  <c r="D50" i="4" s="1"/>
  <c r="S59" i="5"/>
  <c r="W59" i="5"/>
  <c r="S44" i="5"/>
  <c r="Y49" i="5"/>
  <c r="V61" i="5"/>
  <c r="V62" i="5" s="1"/>
  <c r="V64" i="5" s="1"/>
  <c r="W35" i="5"/>
  <c r="Y55" i="5"/>
  <c r="N61" i="5"/>
  <c r="N62" i="5" s="1"/>
  <c r="N64" i="5" s="1"/>
  <c r="K59" i="5"/>
  <c r="Y32" i="5"/>
  <c r="Y22" i="5"/>
  <c r="O59" i="5"/>
  <c r="O35" i="5"/>
  <c r="Y52" i="5"/>
  <c r="Y58" i="5"/>
  <c r="Y56" i="5"/>
  <c r="Y48" i="5"/>
  <c r="Y51" i="5"/>
  <c r="Y41" i="5"/>
  <c r="W44" i="5"/>
  <c r="T61" i="5"/>
  <c r="T62" i="5" s="1"/>
  <c r="T64" i="5" s="1"/>
  <c r="W27" i="5"/>
  <c r="Y57" i="5"/>
  <c r="Y43" i="5"/>
  <c r="Y40" i="5"/>
  <c r="Y34" i="5"/>
  <c r="S35" i="5"/>
  <c r="S27" i="5"/>
  <c r="Y23" i="5"/>
  <c r="Y26" i="5"/>
  <c r="Y53" i="5"/>
  <c r="Y39" i="5"/>
  <c r="O44" i="5"/>
  <c r="Y42" i="5"/>
  <c r="Y33" i="5"/>
  <c r="Y31" i="5"/>
  <c r="Y20" i="5"/>
  <c r="Y25" i="5"/>
  <c r="Y11" i="5"/>
  <c r="S16" i="5"/>
  <c r="Y8" i="5"/>
  <c r="Y50" i="5"/>
  <c r="Y47" i="5"/>
  <c r="Y54" i="5"/>
  <c r="H61" i="5"/>
  <c r="H62" i="5" s="1"/>
  <c r="H64" i="5" s="1"/>
  <c r="K44" i="5"/>
  <c r="Y38" i="5"/>
  <c r="Y30" i="5"/>
  <c r="K35" i="5"/>
  <c r="Y24" i="5"/>
  <c r="Y21" i="5"/>
  <c r="Y12" i="5"/>
  <c r="Y7" i="5"/>
  <c r="Y10" i="5"/>
  <c r="K16" i="5"/>
  <c r="U61" i="5"/>
  <c r="U62" i="5" s="1"/>
  <c r="U64" i="5" s="1"/>
  <c r="J61" i="5"/>
  <c r="J62" i="5" s="1"/>
  <c r="J64" i="5" s="1"/>
  <c r="M61" i="5"/>
  <c r="M62" i="5" s="1"/>
  <c r="M64" i="5" s="1"/>
  <c r="I61" i="5"/>
  <c r="I62" i="5" s="1"/>
  <c r="I64" i="5" s="1"/>
  <c r="R61" i="5"/>
  <c r="R62" i="5" s="1"/>
  <c r="R64" i="5" s="1"/>
  <c r="L61" i="5"/>
  <c r="L62" i="5" s="1"/>
  <c r="L64" i="5" s="1"/>
  <c r="Q61" i="5"/>
  <c r="Q62" i="5" s="1"/>
  <c r="Q64" i="5" s="1"/>
  <c r="O27" i="5"/>
  <c r="K27" i="5"/>
  <c r="P61" i="5"/>
  <c r="P62" i="5" s="1"/>
  <c r="P64" i="5" s="1"/>
  <c r="W16" i="5"/>
  <c r="Y14" i="5"/>
  <c r="Y15" i="5"/>
  <c r="Y9" i="5"/>
  <c r="O16" i="5"/>
  <c r="Y13" i="5"/>
  <c r="D27" i="5"/>
  <c r="D35" i="5"/>
  <c r="D44" i="5"/>
  <c r="B47" i="4" l="1"/>
  <c r="B50" i="4" s="1"/>
  <c r="B53" i="4"/>
  <c r="Y59" i="5"/>
  <c r="W61" i="5"/>
  <c r="W62" i="5" s="1"/>
  <c r="W64" i="5" s="1"/>
  <c r="Y35" i="5"/>
  <c r="S61" i="5"/>
  <c r="S62" i="5" s="1"/>
  <c r="S64" i="5" s="1"/>
  <c r="O61" i="5"/>
  <c r="O62" i="5" s="1"/>
  <c r="O64" i="5" s="1"/>
  <c r="Y44" i="5"/>
  <c r="Y27" i="5"/>
  <c r="K61" i="5"/>
  <c r="D61" i="5"/>
  <c r="D62" i="5" s="1"/>
  <c r="D64" i="5" s="1"/>
  <c r="Y16" i="5"/>
  <c r="Y61" i="5" l="1"/>
  <c r="K62" i="5"/>
  <c r="Y62" i="5" l="1"/>
  <c r="K64" i="5"/>
  <c r="Y64" i="5" s="1"/>
  <c r="F25" i="5" l="1"/>
  <c r="R9" i="13" l="1"/>
  <c r="S9" i="13" s="1"/>
  <c r="R39" i="13"/>
  <c r="S39" i="13" s="1"/>
  <c r="R23" i="13"/>
  <c r="S23" i="13" s="1"/>
  <c r="R53" i="13"/>
  <c r="R55" i="13"/>
  <c r="S55" i="13" s="1"/>
  <c r="R24" i="13"/>
  <c r="S24" i="13" s="1"/>
  <c r="R66" i="13"/>
  <c r="S66" i="13" s="1"/>
  <c r="R58" i="13"/>
  <c r="S58" i="13" s="1"/>
  <c r="R19" i="13" l="1"/>
  <c r="R25" i="13"/>
  <c r="S25" i="13" s="1"/>
  <c r="R41" i="13"/>
  <c r="S41" i="13" s="1"/>
  <c r="R56" i="13"/>
  <c r="S56" i="13" s="1"/>
  <c r="R49" i="13"/>
  <c r="S49" i="13" s="1"/>
  <c r="R21" i="13"/>
  <c r="S21" i="13" s="1"/>
  <c r="R30" i="13"/>
  <c r="S30" i="13" s="1"/>
  <c r="R48" i="13"/>
  <c r="S48" i="13" s="1"/>
  <c r="R47" i="13"/>
  <c r="S47" i="13" s="1"/>
  <c r="R67" i="13"/>
  <c r="S67" i="13" s="1"/>
  <c r="S53" i="13"/>
  <c r="R32" i="13"/>
  <c r="S32" i="13" s="1"/>
  <c r="R82" i="13"/>
  <c r="S82" i="13" s="1"/>
  <c r="R31" i="13"/>
  <c r="S31" i="13" s="1"/>
  <c r="R68" i="13"/>
  <c r="S68" i="13" s="1"/>
  <c r="R64" i="13"/>
  <c r="S64" i="13" s="1"/>
  <c r="R57" i="13"/>
  <c r="S57" i="13" s="1"/>
  <c r="R65" i="13"/>
  <c r="S65" i="13" s="1"/>
  <c r="R69" i="13"/>
  <c r="S69" i="13" s="1"/>
  <c r="R40" i="13"/>
  <c r="S40" i="13" s="1"/>
  <c r="S19" i="13"/>
  <c r="R13" i="13"/>
  <c r="S13" i="13" s="1"/>
  <c r="R90" i="13"/>
  <c r="S90" i="13" s="1"/>
  <c r="R10" i="13"/>
  <c r="S10" i="13" s="1"/>
  <c r="R27" i="13"/>
  <c r="S27" i="13" s="1"/>
  <c r="R28" i="13"/>
  <c r="S28" i="13" s="1"/>
  <c r="R36" i="13"/>
  <c r="R37" i="13"/>
  <c r="S37" i="13" s="1"/>
  <c r="R63" i="13"/>
  <c r="R14" i="13"/>
  <c r="S14" i="13" s="1"/>
  <c r="R12" i="13"/>
  <c r="S12" i="13" s="1"/>
  <c r="R45" i="13"/>
  <c r="R8" i="13"/>
  <c r="R84" i="13"/>
  <c r="S84" i="13" s="1"/>
  <c r="R20" i="13"/>
  <c r="S20" i="13" s="1"/>
  <c r="R46" i="13"/>
  <c r="S46" i="13" s="1"/>
  <c r="R22" i="13"/>
  <c r="S22" i="13" s="1"/>
  <c r="R38" i="13"/>
  <c r="S38" i="13" s="1"/>
  <c r="R29" i="13"/>
  <c r="S29" i="13" s="1"/>
  <c r="R26" i="13"/>
  <c r="S26" i="13" s="1"/>
  <c r="R11" i="13"/>
  <c r="S11" i="13" s="1"/>
  <c r="R54" i="13"/>
  <c r="S54" i="13" s="1"/>
  <c r="R50" i="13" l="1"/>
  <c r="S45" i="13"/>
  <c r="S50" i="13" s="1"/>
  <c r="R70" i="13"/>
  <c r="S63" i="13"/>
  <c r="S70" i="13" s="1"/>
  <c r="R94" i="13"/>
  <c r="R33" i="13"/>
  <c r="S60" i="13"/>
  <c r="R42" i="13"/>
  <c r="S36" i="13"/>
  <c r="S42" i="13" s="1"/>
  <c r="R60" i="13"/>
  <c r="R83" i="13"/>
  <c r="S83" i="13" s="1"/>
  <c r="S85" i="13" s="1"/>
  <c r="R75" i="13"/>
  <c r="S73" i="13"/>
  <c r="S75" i="13" s="1"/>
  <c r="R15" i="13"/>
  <c r="S8" i="13"/>
  <c r="S15" i="13" s="1"/>
  <c r="S33" i="13"/>
  <c r="S71" i="13" l="1"/>
  <c r="S76" i="13" s="1"/>
  <c r="S77" i="13" s="1"/>
  <c r="S80" i="13" s="1"/>
  <c r="R88" i="13"/>
  <c r="R71" i="13"/>
  <c r="R76" i="13" s="1"/>
  <c r="R77" i="13" s="1"/>
  <c r="R80" i="13" s="1"/>
  <c r="R85" i="13" s="1"/>
  <c r="R97" i="13"/>
  <c r="S94" i="13"/>
  <c r="S97" i="13" s="1"/>
  <c r="R91" i="13" l="1"/>
  <c r="R99" i="13" s="1"/>
  <c r="S88" i="13"/>
  <c r="S91" i="13" s="1"/>
  <c r="S99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Whitney Jones</author>
  </authors>
  <commentList>
    <comment ref="C4" authorId="0" shapeId="0" xr:uid="{00000000-0006-0000-0000-000001000000}">
      <text>
        <r>
          <rPr>
            <sz val="9"/>
            <color rgb="FF000000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<sst xmlns="http://schemas.openxmlformats.org/spreadsheetml/2006/main" count="1265" uniqueCount="648">
  <si>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</si>
  <si>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</si>
  <si>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</si>
  <si>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</si>
  <si>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</si>
  <si>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</si>
  <si>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</si>
  <si>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</si>
  <si>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</si>
  <si>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</si>
  <si>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</si>
  <si>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</si>
  <si>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</si>
  <si>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</si>
  <si>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</si>
  <si>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</si>
  <si>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</si>
  <si>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</si>
  <si>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</si>
  <si>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</si>
  <si>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</si>
  <si>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</si>
  <si>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</si>
  <si>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</si>
  <si>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</si>
  <si>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</si>
  <si>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</si>
  <si>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</si>
  <si>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</si>
  <si>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</si>
  <si>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</si>
  <si>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</si>
  <si>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</si>
  <si>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</si>
  <si>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</si>
  <si>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</si>
  <si>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</si>
  <si>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</si>
  <si>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</si>
  <si>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</si>
  <si>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</si>
  <si>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</si>
  <si>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</si>
  <si>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</si>
  <si>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</si>
  <si>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</si>
  <si>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</si>
  <si>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</si>
  <si>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</si>
  <si>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</si>
  <si>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</si>
  <si>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</si>
  <si>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</si>
  <si>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</si>
  <si>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</si>
  <si>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</si>
  <si>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</si>
  <si>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</si>
  <si>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</si>
  <si>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</si>
  <si>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</si>
  <si>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</si>
  <si>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</si>
  <si>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</si>
  <si>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</si>
  <si>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</si>
  <si>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</si>
  <si>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</si>
  <si>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</si>
  <si>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</si>
  <si>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</si>
  <si>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</si>
  <si>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</si>
  <si>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</si>
  <si>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</si>
  <si>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</si>
  <si>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</si>
  <si>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</si>
  <si>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</si>
  <si>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</si>
  <si>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</si>
  <si>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Annual Budget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</si>
  <si>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</si>
  <si>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</si>
  <si>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</si>
  <si>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</si>
  <si>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</si>
  <si>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</si>
  <si>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</si>
  <si>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</si>
  <si>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</si>
  <si>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</si>
  <si>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</si>
  <si>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</si>
  <si>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</si>
  <si>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</si>
  <si>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</si>
  <si>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</si>
  <si>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</si>
  <si>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</si>
  <si>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</si>
  <si>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</si>
  <si>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</si>
  <si>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</si>
  <si>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</si>
  <si>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</si>
  <si>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</si>
  <si>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</si>
  <si>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</si>
  <si>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</si>
  <si>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</si>
  <si>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</si>
  <si>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</si>
  <si>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</si>
  <si>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</si>
  <si>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</si>
  <si>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</si>
  <si>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</si>
  <si>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</si>
  <si>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</si>
  <si>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</si>
  <si>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</si>
  <si>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</si>
  <si>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</si>
  <si>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</si>
  <si>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Budgeted and Actual Enrollment</t>
  </si>
  <si>
    <t>IDX</t>
  </si>
  <si>
    <t>SY18-19</t>
  </si>
  <si>
    <t>Event</t>
  </si>
  <si>
    <t>Students</t>
  </si>
  <si>
    <t>Other</t>
  </si>
  <si>
    <t>Account</t>
  </si>
  <si>
    <t>Revenue</t>
  </si>
  <si>
    <t>7000 · Leadership salaries</t>
  </si>
  <si>
    <t>7010 · Teacher salaries</t>
  </si>
  <si>
    <t>7011 · SpEd salaries</t>
  </si>
  <si>
    <t>7012 · ELL teacher salaries</t>
  </si>
  <si>
    <t>7013 · Specials salaries</t>
  </si>
  <si>
    <t>7014 · Substitute salaries</t>
  </si>
  <si>
    <t>7020 · Teacher aides salaries</t>
  </si>
  <si>
    <t>7030 · Other curricular salaries</t>
  </si>
  <si>
    <t>7100 · Student support salaries</t>
  </si>
  <si>
    <t>7110 · Instr staff support salaries</t>
  </si>
  <si>
    <t>7120 · Clerical salaries</t>
  </si>
  <si>
    <t>7130 · Business, operations salaries</t>
  </si>
  <si>
    <t>7140 · Maintenance/custodial salaries</t>
  </si>
  <si>
    <t>7160 · Other service salaries</t>
  </si>
  <si>
    <t>7212 · Summer school salaries</t>
  </si>
  <si>
    <t>7300 · Executive salaries</t>
  </si>
  <si>
    <t>Add Depreciation</t>
  </si>
  <si>
    <t>Income Statement</t>
  </si>
  <si>
    <t>Students Counts (When you export for clients, paste this section by values. When you import back, don't paste this section)</t>
  </si>
  <si>
    <t>SpEd Students (Weighted)</t>
  </si>
  <si>
    <t>LEPNEP Students (All)</t>
  </si>
  <si>
    <t>Note on FTE column: Default calculation does not include FTE flag. If model requires a fractional FTE, adjustments need to be made to model</t>
  </si>
  <si>
    <t>Position</t>
  </si>
  <si>
    <t>FTE</t>
  </si>
  <si>
    <t>&lt;leave blank&gt;</t>
  </si>
  <si>
    <t>FTEs</t>
  </si>
  <si>
    <t>Students/FTE</t>
  </si>
  <si>
    <t>SpEd Students (Weighted)/FTE</t>
  </si>
  <si>
    <t>ELL Students/FTE</t>
  </si>
  <si>
    <t>N/A</t>
  </si>
  <si>
    <t>7131 · IT staff salaries</t>
  </si>
  <si>
    <t>7150 · Security salaries</t>
  </si>
  <si>
    <t>7200 · Program leadership salaries</t>
  </si>
  <si>
    <t>7210 · Program staff salaries</t>
  </si>
  <si>
    <t>7310 · Development salaries</t>
  </si>
  <si>
    <t>Total</t>
  </si>
  <si>
    <t>Total Employees</t>
  </si>
  <si>
    <t># of Employees</t>
  </si>
  <si>
    <t>Name</t>
  </si>
  <si>
    <t>PCSB Financials (ISP), v1.0</t>
  </si>
  <si>
    <t>Euphemia L. Haynes Public Charter School</t>
  </si>
  <si>
    <t>Future</t>
  </si>
  <si>
    <t>Per Pupil Charter Payments</t>
  </si>
  <si>
    <t>Federal Entitlements</t>
  </si>
  <si>
    <t>Total Revenue</t>
  </si>
  <si>
    <t>Operating Expense</t>
  </si>
  <si>
    <t>Summer School Salaries</t>
  </si>
  <si>
    <t>Teacher Aides/Assistants Salaries</t>
  </si>
  <si>
    <t>Before/After Care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</si>
  <si>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</si>
  <si>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</si>
  <si>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</si>
  <si>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</si>
  <si>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</si>
  <si>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</si>
  <si>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Total Personnel Salaries and Benefits</t>
  </si>
  <si>
    <t>Textbooks</t>
  </si>
  <si>
    <t>Student Supplies and Materials</t>
  </si>
  <si>
    <t>Library and Media Center Materials</t>
  </si>
  <si>
    <t>Student Assessment Materials</t>
  </si>
  <si>
    <t>Miscellaneous Student Expense</t>
  </si>
  <si>
    <t>Total Direct Student Expense</t>
  </si>
  <si>
    <t>Utilities</t>
  </si>
  <si>
    <t>Janitorial Supplies</t>
  </si>
  <si>
    <t>Total Occupancy Expenses</t>
  </si>
  <si>
    <t>Printing and Copying</t>
  </si>
  <si>
    <t>Postage and Shipping</t>
  </si>
  <si>
    <t>Total Office Expenses</t>
  </si>
  <si>
    <t>Administration Fee (to PCSB)</t>
  </si>
  <si>
    <t>Interest Expense</t>
  </si>
  <si>
    <t>Total General Expenses</t>
  </si>
  <si>
    <t>Total Ordinary Expenses</t>
  </si>
  <si>
    <t>Depreciation</t>
  </si>
  <si>
    <t>Depreciation Expense</t>
  </si>
  <si>
    <t>Total Depreciation</t>
  </si>
  <si>
    <t>Total Expenses</t>
  </si>
  <si>
    <t>Net Income</t>
  </si>
  <si>
    <t>Cash Flows</t>
  </si>
  <si>
    <t>Operating Activities</t>
  </si>
  <si>
    <t>(Increase)/Decrease in Current Assets</t>
  </si>
  <si>
    <t>Increase/(Decrease) in Current Liabilities</t>
  </si>
  <si>
    <t>Cash Flows from Operations</t>
  </si>
  <si>
    <t>Investing Activities</t>
  </si>
  <si>
    <t>Purchase of property, plant and equipment</t>
  </si>
  <si>
    <t>Purchase of investment securities</t>
  </si>
  <si>
    <t>Other investing activities</t>
  </si>
  <si>
    <t>Cash Flows from Investing</t>
  </si>
  <si>
    <t>Financing Activities</t>
  </si>
  <si>
    <t>Proceeds from loans / Repayment of loans</t>
  </si>
  <si>
    <t>Repayment of loans</t>
  </si>
  <si>
    <t>Other financing activities</t>
  </si>
  <si>
    <t>Cash Flows from Financing</t>
  </si>
  <si>
    <t>Net cash increase for year</t>
  </si>
  <si>
    <t>Office Expenses</t>
  </si>
  <si>
    <t>General Expenses</t>
  </si>
  <si>
    <t>Jul Y1</t>
  </si>
  <si>
    <t>Aug Y1</t>
  </si>
  <si>
    <t>Spt Y1</t>
  </si>
  <si>
    <t>Oct Y1</t>
  </si>
  <si>
    <t>Nov Y1</t>
  </si>
  <si>
    <t>Dec Y1</t>
  </si>
  <si>
    <t>Jan Y1</t>
  </si>
  <si>
    <t>Feb Y1</t>
  </si>
  <si>
    <t>Mar Y1</t>
  </si>
  <si>
    <t>Apr Y1</t>
  </si>
  <si>
    <t>May Y1</t>
  </si>
  <si>
    <t>Jun Y1</t>
  </si>
  <si>
    <t>Budget</t>
  </si>
  <si>
    <t>DIFF</t>
  </si>
  <si>
    <t>Adjustments To Cash Flow</t>
  </si>
  <si>
    <t>Staff Roster, v1.0</t>
  </si>
  <si>
    <t>Salnfl</t>
  </si>
  <si>
    <t>&gt; Salaries for curricular leaders, including principals, assistant principals. For Executive Director, Chief Academic Officer, use 7300. Note for all salary accounts: Take caution not to have only one employee coded to an account code.</t>
  </si>
  <si>
    <t>ES Leadership Team</t>
  </si>
  <si>
    <t>Principal, Grades PK - 4</t>
  </si>
  <si>
    <t>Wagner-Friel, Brittany</t>
  </si>
  <si>
    <t>Assistant Principal, Elementary School</t>
  </si>
  <si>
    <t>Brewster, Jessica</t>
  </si>
  <si>
    <t>Jones, Tanisha</t>
  </si>
  <si>
    <t>MS Leadership Team</t>
  </si>
  <si>
    <t>Principal, Grades 5-8</t>
  </si>
  <si>
    <t>Mahon, Zenada</t>
  </si>
  <si>
    <t>Assistant Principal, Middle School</t>
  </si>
  <si>
    <t>Valverde, Sarah</t>
  </si>
  <si>
    <t>Shivers, Nicole</t>
  </si>
  <si>
    <t>HS Leadership Team</t>
  </si>
  <si>
    <t>Principal, Grade 9-12</t>
  </si>
  <si>
    <t>Stoetzer, Emily</t>
  </si>
  <si>
    <t>Assistant Principal, High School</t>
  </si>
  <si>
    <t>Pleasant-Bey, Amina</t>
  </si>
  <si>
    <t>Clarke, Joy</t>
  </si>
  <si>
    <t>&gt; Salaries for grade-level in ES, MS or subject teachers in HS. This does NOT include SpEd teachers, ELL teachers or Specials.</t>
  </si>
  <si>
    <t>ES Teachers</t>
  </si>
  <si>
    <t>Teacher, Pre-Kindergarten</t>
  </si>
  <si>
    <t>Robinson, Joe</t>
  </si>
  <si>
    <t>Canterbury, Alana</t>
  </si>
  <si>
    <t>Davis, Quivanna</t>
  </si>
  <si>
    <t>Kenner, Richard</t>
  </si>
  <si>
    <t>Teacher, Kindergarten</t>
  </si>
  <si>
    <t>Stiles, Dana</t>
  </si>
  <si>
    <t>Setepenra, Ty'ease</t>
  </si>
  <si>
    <t>Teacher, Grade 1</t>
  </si>
  <si>
    <t>Schwartz, Ana</t>
  </si>
  <si>
    <t>Teacher, Grade 2</t>
  </si>
  <si>
    <t>Greenaugh, Giavanti</t>
  </si>
  <si>
    <t>DiBuono, Vivian</t>
  </si>
  <si>
    <t>Teacher, Grade 3</t>
  </si>
  <si>
    <t>Teacher, Grade 4</t>
  </si>
  <si>
    <t>Gall, Andrew</t>
  </si>
  <si>
    <t>Bhatia, Judith</t>
  </si>
  <si>
    <t>Teacher, Grades PK-4 Dance</t>
  </si>
  <si>
    <t>Blackwell, DeAunna</t>
  </si>
  <si>
    <t>Teacher, Grades PK-4 Art</t>
  </si>
  <si>
    <t>Le, Khanh</t>
  </si>
  <si>
    <t>Teacher, Grades PK-4 Music</t>
  </si>
  <si>
    <t>Byrd, Ben</t>
  </si>
  <si>
    <t>Teacher, Grades PK-4 Health and Fitness</t>
  </si>
  <si>
    <t>Roldan-Vasquez, Maria</t>
  </si>
  <si>
    <t>MS Teachers</t>
  </si>
  <si>
    <t>Teacher, Grade 5 Science and Math</t>
  </si>
  <si>
    <t>Hutchins, LaToya</t>
  </si>
  <si>
    <t>Teacher, Grade 5 Literacy and Humanities</t>
  </si>
  <si>
    <t>Vacancy</t>
  </si>
  <si>
    <t>Teacher, Grade 6 Math</t>
  </si>
  <si>
    <t>Harper, Randy</t>
  </si>
  <si>
    <t>Teacher, Grade 6 Humanities</t>
  </si>
  <si>
    <t>Lattes, Emma</t>
  </si>
  <si>
    <t>Teacher, Grade 6 Literacy</t>
  </si>
  <si>
    <t>Peterson, Marcus</t>
  </si>
  <si>
    <t>Teacher, Grade 6 Science</t>
  </si>
  <si>
    <t>Mitchell, April</t>
  </si>
  <si>
    <t>Teacher, Grade 7 Humanities</t>
  </si>
  <si>
    <t>Domond, Carmel</t>
  </si>
  <si>
    <t>Teacher, Grade 7 Science</t>
  </si>
  <si>
    <t>Teacher, Grade 7 Math</t>
  </si>
  <si>
    <t>Teacher, Grade 7 Literacy</t>
  </si>
  <si>
    <t>Teacher, Grade 8 Science</t>
  </si>
  <si>
    <t>Teacher, Grade 8 Math</t>
  </si>
  <si>
    <t>Teacher, Grade 8 Literacy</t>
  </si>
  <si>
    <t>Teacher, Grade 8 Humanities</t>
  </si>
  <si>
    <t>Teacher, Grades 5-8 Health and Fitness</t>
  </si>
  <si>
    <t>Goff, Ken</t>
  </si>
  <si>
    <t>Teacher, Grades 5-8 Drama</t>
  </si>
  <si>
    <t>Young, R'kheim</t>
  </si>
  <si>
    <t>Teacher, Grades 5-8 Music</t>
  </si>
  <si>
    <t>Teacher, Grades 5-8 Art</t>
  </si>
  <si>
    <t>Harris III, Nate</t>
  </si>
  <si>
    <t>Teacher, Grades 5-8 Robotics</t>
  </si>
  <si>
    <t>Boemio, Megan</t>
  </si>
  <si>
    <t>Teacher, Grades 5-8 Spanish</t>
  </si>
  <si>
    <t>HS Teachers</t>
  </si>
  <si>
    <t>Teacher, Grade 9 World History</t>
  </si>
  <si>
    <t>Simpkins, Keylon</t>
  </si>
  <si>
    <t>Teacher, Grade 12 History &amp; Sociology</t>
  </si>
  <si>
    <t>Jordan, Daniel</t>
  </si>
  <si>
    <t>Teacher, Grade 10 History</t>
  </si>
  <si>
    <t>Cole, Nathaniel</t>
  </si>
  <si>
    <t>Teacher, Grade 11 Government &amp; Civics (History)</t>
  </si>
  <si>
    <t>Teacher, Grade 9 World Literature</t>
  </si>
  <si>
    <t>Cruz Godoy, Karla</t>
  </si>
  <si>
    <t>Teacher, Grade 10 U.S. Literature</t>
  </si>
  <si>
    <t>Kandik, Topher</t>
  </si>
  <si>
    <t>Teacher, Grade 11 Literature and AP Literature</t>
  </si>
  <si>
    <t>Newman, Alan</t>
  </si>
  <si>
    <t>Miranda, Sami</t>
  </si>
  <si>
    <t>Teacher, Grade 12 English Literature, AP English Language</t>
  </si>
  <si>
    <t>Castillo, Marisol (Gisella)</t>
  </si>
  <si>
    <t>Stafford, William</t>
  </si>
  <si>
    <t>Teacher, Grade 9 Earth Sciences</t>
  </si>
  <si>
    <t>Ciarcia, Gabrielle</t>
  </si>
  <si>
    <t>Teacher, Grade 10 Biology/ AP Biology</t>
  </si>
  <si>
    <t>Rudasill, Jonathan</t>
  </si>
  <si>
    <t>Teacher, Grade 11 Chemistry</t>
  </si>
  <si>
    <t>Teacher, Grade 12 Advanced Physics</t>
  </si>
  <si>
    <t>Snowden, Crystal</t>
  </si>
  <si>
    <t>Teacher, High School Spanish</t>
  </si>
  <si>
    <t>Rudasill, Hiddai</t>
  </si>
  <si>
    <t>Teacher, High School Health &amp; Fitness</t>
  </si>
  <si>
    <t>Crowder, Jamaal</t>
  </si>
  <si>
    <t>Teacher, High School Art</t>
  </si>
  <si>
    <t>Bolotas, Electra</t>
  </si>
  <si>
    <t>Teacher, High School Music</t>
  </si>
  <si>
    <t>Addison, Nicole</t>
  </si>
  <si>
    <t>Teacher, High School Elective</t>
  </si>
  <si>
    <t>Rucker, Jessica</t>
  </si>
  <si>
    <t>Teacher, High School Credit Recovery</t>
  </si>
  <si>
    <t>Green, Zeleta</t>
  </si>
  <si>
    <t>Teacher, Grade 12, DC History and English</t>
  </si>
  <si>
    <t>Removed</t>
  </si>
  <si>
    <t xml:space="preserve">&gt; Salaries for special education teachers and coordinators </t>
  </si>
  <si>
    <t>ES SpEd Teachers</t>
  </si>
  <si>
    <t>Teacher, Grades PK- K Inclusion</t>
  </si>
  <si>
    <t>Karasov, Matan</t>
  </si>
  <si>
    <t>Tucker, Claire</t>
  </si>
  <si>
    <t>Mainzer, Teanna</t>
  </si>
  <si>
    <t>Teacher, Grade 3-4 Inclusion</t>
  </si>
  <si>
    <t>Venditto, Alyssa</t>
  </si>
  <si>
    <t>Grinnell, Carla</t>
  </si>
  <si>
    <t>ELA Intervention</t>
  </si>
  <si>
    <t>DeSarno, Caroline</t>
  </si>
  <si>
    <t>MS SpEd Teachers</t>
  </si>
  <si>
    <t>Su, Caroline</t>
  </si>
  <si>
    <t>Teacher, Grade 5-6 Inclusion - ELA/Wilson</t>
  </si>
  <si>
    <t>Spielvogel, Zoe</t>
  </si>
  <si>
    <t>Teacher, Grade 6-8 Social Studies</t>
  </si>
  <si>
    <t>Teacher, Grade 7-8 Inclusion - Math</t>
  </si>
  <si>
    <t>Burns, John</t>
  </si>
  <si>
    <t>Teacher, Grade 7-8 ELA/Wilson</t>
  </si>
  <si>
    <t>Teacher, Math 180</t>
  </si>
  <si>
    <t>Yeremenko, Yuliya</t>
  </si>
  <si>
    <t>Teacher, Read 180</t>
  </si>
  <si>
    <t>Priore, Rachael</t>
  </si>
  <si>
    <t>Teacher, Grades 5-8 FAST/ARS</t>
  </si>
  <si>
    <t>Jefferson, Marla</t>
  </si>
  <si>
    <t>Teacher, Grade 7 Inclusion - Math</t>
  </si>
  <si>
    <t>Combined with another 0.5 FTE</t>
  </si>
  <si>
    <t>HS SpEd Teachers</t>
  </si>
  <si>
    <t>Teacher, High School Inclusion (FAST)</t>
  </si>
  <si>
    <t>Teacher, High School Inclusion (BASE)</t>
  </si>
  <si>
    <t>Almond, Paula</t>
  </si>
  <si>
    <t>Lindsey, Andre</t>
  </si>
  <si>
    <t>Teacher, High School Inclusion (ELA)</t>
  </si>
  <si>
    <t>Fuller, Julelah</t>
  </si>
  <si>
    <t>Marco, Abigail</t>
  </si>
  <si>
    <t>Teacher, High School Inclusion (Math)</t>
  </si>
  <si>
    <t>Chachere, David</t>
  </si>
  <si>
    <t>Ramos, Alexia</t>
  </si>
  <si>
    <t>LEA</t>
  </si>
  <si>
    <t>Transition Coordinator</t>
  </si>
  <si>
    <t>Olutosin, Nioyonu</t>
  </si>
  <si>
    <t>Teacher, Grades 5-8 Resource</t>
  </si>
  <si>
    <t>&gt; Salaries for ELL  teachers and coordinators</t>
  </si>
  <si>
    <t>ES ELL Teachers</t>
  </si>
  <si>
    <t>Teacher, Pre-K English Language Learning</t>
  </si>
  <si>
    <t>Drury, Alison</t>
  </si>
  <si>
    <t>Teacher, K English Language Learning</t>
  </si>
  <si>
    <t>Pham, Lan-Anh</t>
  </si>
  <si>
    <t>Grow, Brittany</t>
  </si>
  <si>
    <t>Teacher, Grade 3 English Language Learning</t>
  </si>
  <si>
    <t>Parekh, Aashish</t>
  </si>
  <si>
    <t>Teacher, Grades 4 English Language Learning and Elementary</t>
  </si>
  <si>
    <t>Dodson, Jennifer</t>
  </si>
  <si>
    <t>Teacher, Grade 2 English Language Learning</t>
  </si>
  <si>
    <t>MS ELL Teachers</t>
  </si>
  <si>
    <t>Teacher, Grade 5-6 Social Studies English Language Learning</t>
  </si>
  <si>
    <t>Teacher, Grade 5-6 Science English Language Learning</t>
  </si>
  <si>
    <t>Teacher, Grades 7-8 English Language Learning</t>
  </si>
  <si>
    <t>Springer, Travis</t>
  </si>
  <si>
    <t>HS ELL Teachers</t>
  </si>
  <si>
    <t>Teacher, High School English Language Learning</t>
  </si>
  <si>
    <t>Hasan, Fatma</t>
  </si>
  <si>
    <t>Ball, Olivia</t>
  </si>
  <si>
    <t>Lai-fang, Candace</t>
  </si>
  <si>
    <t>&gt; Salaries for ES, MS specialists in art, music, language, PE, etc. For HS, use 7010. This is an optional account that can be used.</t>
  </si>
  <si>
    <t>&gt; Salaries for short or long-term substitutes that are on payroll. (Note: Unless school is using a company, all substitutes should be paid as employees, not 1099 contractors. This is an IRS law.)</t>
  </si>
  <si>
    <t/>
  </si>
  <si>
    <t>&gt; Salaries for teacher aides</t>
  </si>
  <si>
    <t>Capital Teaching Resident</t>
  </si>
  <si>
    <t>Removed - now Urban Teachers</t>
  </si>
  <si>
    <t>ES</t>
  </si>
  <si>
    <t>Instructional Aide</t>
  </si>
  <si>
    <t>Greene, Alvin</t>
  </si>
  <si>
    <t>Gardner, Patrice</t>
  </si>
  <si>
    <t>Robinson, Paul (Faruq)</t>
  </si>
  <si>
    <t>Carter, Tyrone</t>
  </si>
  <si>
    <t>Tyler, Michelle</t>
  </si>
  <si>
    <t>Nelson, Thomascena</t>
  </si>
  <si>
    <t>Toney-Green, Kathy</t>
  </si>
  <si>
    <t>Paraprofessional</t>
  </si>
  <si>
    <t>Bollag, Eva</t>
  </si>
  <si>
    <t>Banks, Lynise</t>
  </si>
  <si>
    <t>Paraprofessional (Dedicated Aide)</t>
  </si>
  <si>
    <t>Gerald-Quinn, Cyril (William)</t>
  </si>
  <si>
    <t>MS</t>
  </si>
  <si>
    <t>Barr, Nick</t>
  </si>
  <si>
    <t>Nysus, Thais</t>
  </si>
  <si>
    <t>Thomas, Florence</t>
  </si>
  <si>
    <t>HS</t>
  </si>
  <si>
    <t>Fletcher, Shirley</t>
  </si>
  <si>
    <t>Scott, Delonde</t>
  </si>
  <si>
    <t>Whitmire, Samaria</t>
  </si>
  <si>
    <t>Reynolds, Christopher</t>
  </si>
  <si>
    <t>removed</t>
  </si>
  <si>
    <t>&gt; Salaries for other curricular positions. Ex: Reading &amp; math specialists</t>
  </si>
  <si>
    <t>7080 · Curricular stipends</t>
  </si>
  <si>
    <t>&gt; Stipends for curricular staff performing additional duties</t>
  </si>
  <si>
    <t>&gt; Salaries for staff providing services to students -- supplemental functions. Ex: Deans, Counselors</t>
  </si>
  <si>
    <t>Student Wellness</t>
  </si>
  <si>
    <t>Director of Student Wellness</t>
  </si>
  <si>
    <t>Social Worker, Grades PK-4</t>
  </si>
  <si>
    <t>Narrow, Rachel</t>
  </si>
  <si>
    <t>Social Worker, Grades 5-8</t>
  </si>
  <si>
    <t>Johnson-Stokes, Teri</t>
  </si>
  <si>
    <t>Social Worker, Grades 9-12</t>
  </si>
  <si>
    <t>Salcedo, Adriana</t>
  </si>
  <si>
    <t>School Counselor, Grades 5-8</t>
  </si>
  <si>
    <t>School Counselor, High School</t>
  </si>
  <si>
    <t>Harvey, Douglass</t>
  </si>
  <si>
    <t>Attendance and Engagement Specialist</t>
  </si>
  <si>
    <t>Attendance and Engaegment Specialist, High School</t>
  </si>
  <si>
    <t>Thompson, Courtney</t>
  </si>
  <si>
    <t>Senior Director of Student Support Services</t>
  </si>
  <si>
    <t>Conner, Maria</t>
  </si>
  <si>
    <t>Associate Director of Student Support Services</t>
  </si>
  <si>
    <t>Holt, Julie</t>
  </si>
  <si>
    <t>Speech Language Pathologist, Grades PK-4</t>
  </si>
  <si>
    <t>Speech Language Pathologist, Grades 5-8</t>
  </si>
  <si>
    <t>Shah, Sabrina</t>
  </si>
  <si>
    <t>Speech Language Pathologist, Grades 9-12</t>
  </si>
  <si>
    <t>Sherman, Cindy</t>
  </si>
  <si>
    <t>Assistant Director of Special Education, Grades 5-8</t>
  </si>
  <si>
    <t>Mbenga, Rohey</t>
  </si>
  <si>
    <t>Assistant Director of Student Support Services</t>
  </si>
  <si>
    <t>McBride, Holly</t>
  </si>
  <si>
    <t>Administrative Assistant</t>
  </si>
  <si>
    <t>School Psychologist</t>
  </si>
  <si>
    <t>School Psychologist, High School</t>
  </si>
  <si>
    <t>Occupational Therapist, Grades 5-8</t>
  </si>
  <si>
    <t>Occupational Therapist, Grades PK-4</t>
  </si>
  <si>
    <t>Behavior Support</t>
  </si>
  <si>
    <t>Behavior Intervention Coordinator, ES</t>
  </si>
  <si>
    <t>Behavior Intervention Coordinator, MS</t>
  </si>
  <si>
    <t>Behavior Intervention Coordinator, HS</t>
  </si>
  <si>
    <t>Hamilton, Erica</t>
  </si>
  <si>
    <t>Dean of Culture, Grades PreK-4</t>
  </si>
  <si>
    <t>Dean of Culture, Grades 5-8</t>
  </si>
  <si>
    <t>Pruitt, Benjamin</t>
  </si>
  <si>
    <t>Dean of Culture, Grades 9-12</t>
  </si>
  <si>
    <t>Elick-Smith, Nicole</t>
  </si>
  <si>
    <t>Assistant Dean of Culture, Grades 9-12</t>
  </si>
  <si>
    <t>Quinn, Chad</t>
  </si>
  <si>
    <t>Behavior Intervention Tech</t>
  </si>
  <si>
    <t>College Counseling</t>
  </si>
  <si>
    <t>Director of College Counseling</t>
  </si>
  <si>
    <t>Crawford, Candace</t>
  </si>
  <si>
    <t>College Counselor, High School</t>
  </si>
  <si>
    <t>Somerville, Andrew</t>
  </si>
  <si>
    <t>Pre College and College Success Coordinator</t>
  </si>
  <si>
    <t>LiPuma, Kristi</t>
  </si>
  <si>
    <t>Alumni Success Coordinator</t>
  </si>
  <si>
    <t>Moorman, Barrie</t>
  </si>
  <si>
    <t>Director of English Language Learning</t>
  </si>
  <si>
    <t>Marshall, Deena</t>
  </si>
  <si>
    <t>Athletics</t>
  </si>
  <si>
    <t>Director of Athletics</t>
  </si>
  <si>
    <t>Bass, Brent</t>
  </si>
  <si>
    <t>&gt; Salaries for staff focused on providing services to curricular staff vs. students. Ex. instructional coaches</t>
  </si>
  <si>
    <t>Project Manager (Marriott Grant)</t>
  </si>
  <si>
    <t>Director of Curriculum and Academic Support</t>
  </si>
  <si>
    <t>Director of Student Information</t>
  </si>
  <si>
    <t>Data and Assessment Associate</t>
  </si>
  <si>
    <t>Registrar</t>
  </si>
  <si>
    <t>Thomas, Rebecca</t>
  </si>
  <si>
    <t>Talent Acquisition Manager</t>
  </si>
  <si>
    <t>Monsalve, Manuela</t>
  </si>
  <si>
    <t>Strategy and Policy Manager</t>
  </si>
  <si>
    <t>Schlick, Amber</t>
  </si>
  <si>
    <t xml:space="preserve">Instructional Specialist </t>
  </si>
  <si>
    <t xml:space="preserve">&gt; Salaries for front office and assistants </t>
  </si>
  <si>
    <t>Food Manager and Facility Assistant, Grades PK-4</t>
  </si>
  <si>
    <t>Reyes, Rosenda</t>
  </si>
  <si>
    <t>Food Service Manager, Grades 5-8</t>
  </si>
  <si>
    <t>Cottom, Briette</t>
  </si>
  <si>
    <t>Food Service Manager, Grades 9-12</t>
  </si>
  <si>
    <t>Office Manager, Grades PK-4</t>
  </si>
  <si>
    <t>Office Manager, Grades 5-8</t>
  </si>
  <si>
    <t>Goins, Aryana</t>
  </si>
  <si>
    <t>Office Manager, Grades 9-12</t>
  </si>
  <si>
    <t>Badgett, Daiana</t>
  </si>
  <si>
    <t>Receptionist, Grades PK-4</t>
  </si>
  <si>
    <t>Vivas, Erika</t>
  </si>
  <si>
    <t>Receptionist, Grades 5-8</t>
  </si>
  <si>
    <t>Reyes, Diana</t>
  </si>
  <si>
    <t>Receptionist, Grades 9-12</t>
  </si>
  <si>
    <t>Peralta, Aide</t>
  </si>
  <si>
    <t>&gt; Salaries for business, operations staff. Ex: business manager, Director of Operations. Also other business support functions such as Student Data Analyst and Registrar. For CFO, COO, use 7300</t>
  </si>
  <si>
    <t>Jernigan, Pauletta</t>
  </si>
  <si>
    <t>Director of Operations</t>
  </si>
  <si>
    <t xml:space="preserve">Yochum, Kristin </t>
  </si>
  <si>
    <t>Operations Manager, Grades PK-4</t>
  </si>
  <si>
    <t>Durand, Sebastien</t>
  </si>
  <si>
    <t>Operations Manager, Grades 5-8</t>
  </si>
  <si>
    <t>Cruz, Elsi</t>
  </si>
  <si>
    <t>Operations Manager, Grades 9-12</t>
  </si>
  <si>
    <t>Frezzell, Carolyn</t>
  </si>
  <si>
    <t>Operations Associate</t>
  </si>
  <si>
    <t>Benefits and Payroll Manager</t>
  </si>
  <si>
    <t>Director of Talent Management</t>
  </si>
  <si>
    <t>Budget and Finance Associate</t>
  </si>
  <si>
    <t>Director of Budget and Finance</t>
  </si>
  <si>
    <t>Kramer, Allen</t>
  </si>
  <si>
    <t>&gt; Salaries for IT staff</t>
  </si>
  <si>
    <t>Director of Technology</t>
  </si>
  <si>
    <t>Chawkat, Basil</t>
  </si>
  <si>
    <t>IT Help Desk Technitian</t>
  </si>
  <si>
    <t>Dean-Price, Colette</t>
  </si>
  <si>
    <t>Educational Technology and Sytems Specialist</t>
  </si>
  <si>
    <t>Wassmer, Franklin</t>
  </si>
  <si>
    <t>&gt; Salaries for custodial staff</t>
  </si>
  <si>
    <t>Maintenance, Buildings and Grounds</t>
  </si>
  <si>
    <t>Paniagua, Silvestre</t>
  </si>
  <si>
    <t>Paniagua, Felix Renaldo</t>
  </si>
  <si>
    <t xml:space="preserve">Facilities Manager </t>
  </si>
  <si>
    <t>Paniagua, Isela Maria</t>
  </si>
  <si>
    <t>&gt; Salaries for security</t>
  </si>
  <si>
    <t>&gt; Salaries for other non-curricular positions. Ex: Food service staff</t>
  </si>
  <si>
    <t>FY18 Food service</t>
  </si>
  <si>
    <t>&gt; Salaries for program leaders. Ex: head of after care or summer</t>
  </si>
  <si>
    <t>Child Care Subsidy Manager</t>
  </si>
  <si>
    <t>Jackson, Samone</t>
  </si>
  <si>
    <t>Out of School Time Family Liason</t>
  </si>
  <si>
    <t>&gt; Salaries for program staff. Do NOT use for summer, see 7212</t>
  </si>
  <si>
    <t>YRP Site Manager, Grades 5-8</t>
  </si>
  <si>
    <t>Clark, Darren</t>
  </si>
  <si>
    <t>YRP Site Manager, Grades PK-4</t>
  </si>
  <si>
    <t>&gt; Salaries for summer staff. Use 7200 for summer leader</t>
  </si>
  <si>
    <t>&gt; Salaries for executives. Ex: Ex Dir, CEO, CFO, COO, CAO</t>
  </si>
  <si>
    <t>Chief Executive Officer</t>
  </si>
  <si>
    <t>Darilek, Anna Hilary</t>
  </si>
  <si>
    <t>Chief Academic Officer</t>
  </si>
  <si>
    <t>Hedlund, Phyllis</t>
  </si>
  <si>
    <t>Chief Operating Officer</t>
  </si>
  <si>
    <t>Carlo-Miranda, Vanessa</t>
  </si>
  <si>
    <t>Chief Talent and Equity Officer</t>
  </si>
  <si>
    <t>&gt; Salaries for development staff</t>
  </si>
  <si>
    <t>Senior Director of Development and Communications</t>
  </si>
  <si>
    <t>Callahan, Joseph</t>
  </si>
  <si>
    <t xml:space="preserve">Sargent, Jamie </t>
  </si>
  <si>
    <t>Development Coordinator</t>
  </si>
  <si>
    <t>Individual Giving Manager</t>
  </si>
  <si>
    <t>SY19-20</t>
  </si>
  <si>
    <t>Current</t>
  </si>
  <si>
    <t>Teacher Vacancy</t>
  </si>
  <si>
    <t>added (SY19-20)</t>
  </si>
  <si>
    <t>vacancy</t>
  </si>
  <si>
    <t>Crowder, Michelle</t>
  </si>
  <si>
    <t>Jones, Danielle</t>
  </si>
  <si>
    <t>Jones, Paulina</t>
  </si>
  <si>
    <t>Teacher, Math</t>
  </si>
  <si>
    <t>Jackson, Claice</t>
  </si>
  <si>
    <t>Kemp, Maritza</t>
  </si>
  <si>
    <t>Thompson, Natasha</t>
  </si>
  <si>
    <t>Day, William</t>
  </si>
  <si>
    <t>Ramos, Gabarella</t>
  </si>
  <si>
    <t>Teacher, Grades 1-4, ARS/Inclusion</t>
  </si>
  <si>
    <t>Teacher, Grades 1-2 ARS/Inclusion</t>
  </si>
  <si>
    <t>Teacher, Grade 5-6 Inclusion - Math</t>
  </si>
  <si>
    <t>James, Delvin</t>
  </si>
  <si>
    <t>Johnson, Aeriale</t>
  </si>
  <si>
    <t>Smith, Anissa</t>
  </si>
  <si>
    <t>Teacher, Grades 2-4 English Language Learning</t>
  </si>
  <si>
    <t>Kilburn, Casey</t>
  </si>
  <si>
    <t>Harrison, Hansford</t>
  </si>
  <si>
    <t>Carter, Michelle</t>
  </si>
  <si>
    <t>Conteh, Khalid</t>
  </si>
  <si>
    <t>Clarke, Ashleigh</t>
  </si>
  <si>
    <t>removed (MS)</t>
  </si>
  <si>
    <t>removed (HS)</t>
  </si>
  <si>
    <t>Kohlrieser, Chaz</t>
  </si>
  <si>
    <t>Taylor, Jerri</t>
  </si>
  <si>
    <t>removed SY18-19</t>
  </si>
  <si>
    <t>Flynn, Meredith</t>
  </si>
  <si>
    <t>Raquib, Mekka</t>
  </si>
  <si>
    <t>Wood, Kathryn</t>
  </si>
  <si>
    <t>removed (SY19-20)</t>
  </si>
  <si>
    <t>Removed SY18-19</t>
  </si>
  <si>
    <t>Smither Wulsin, Stuart</t>
  </si>
  <si>
    <t>Copeland, Rasheed</t>
  </si>
  <si>
    <t>Barba Rey, Karina</t>
  </si>
  <si>
    <t>Johnson, Dontae</t>
  </si>
  <si>
    <t>Supervisory Security Guard</t>
  </si>
  <si>
    <t>Security Guard</t>
  </si>
  <si>
    <t>Marketing and Development Manager</t>
  </si>
  <si>
    <t>Encalade, Jamal</t>
  </si>
  <si>
    <t>FY20 Annual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</si>
</sst>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??_);_(* @_)"/>
    <numFmt numFmtId="166" formatCode="#,##0.0000_);[Red]\(#,##0.0000\)"/>
    <numFmt numFmtId="167" formatCode="0.0000%"/>
    <numFmt numFmtId="168" formatCode="#,##0.00\d_);[Red]\(#,##0.00\d\)"/>
    <numFmt numFmtId="169" formatCode="#,##0.00\x_);[Red]\(#,##0.00\x\)"/>
    <numFmt numFmtId="170" formatCode="#,##0.00%_);[Red]\(#,##0.00%\)"/>
    <numFmt numFmtId="171" formatCode="[$USD]\ #,##0.00_);[Red]\([$USD]\ #,##0.00\)"/>
    <numFmt numFmtId="172" formatCode="_(* #,##0.0_);_(* \(#,##0.0\);_(* &quot;-&quot;??_);_(@_)"/>
    <numFmt numFmtId="173" formatCode="0.0%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Times New Roman"/>
      <family val="1"/>
    </font>
    <font>
      <sz val="9"/>
      <color rgb="FF000000"/>
      <name val="Tahoma"/>
      <family val="2"/>
    </font>
    <font>
      <sz val="8"/>
      <name val="Arial"/>
      <family val="2"/>
    </font>
    <font>
      <b/>
      <sz val="12"/>
      <name val="Arial Black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8"/>
      <color theme="0" tint="-0.499984740745262"/>
      <name val="Arial"/>
      <family val="2"/>
    </font>
    <font>
      <sz val="8"/>
      <color indexed="10"/>
      <name val="Arial"/>
      <family val="2"/>
    </font>
    <font>
      <b/>
      <sz val="8"/>
      <color theme="0"/>
      <name val="Arial"/>
      <family val="2"/>
    </font>
    <font>
      <u/>
      <sz val="8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color theme="9"/>
      <name val="Arial"/>
      <family val="2"/>
    </font>
    <font>
      <sz val="8"/>
      <color theme="3" tint="0.79998168889431442"/>
      <name val="Arial"/>
      <family val="2"/>
    </font>
    <font>
      <sz val="8"/>
      <color rgb="FF000000"/>
      <name val="Arial"/>
      <family val="2"/>
    </font>
    <font>
      <b/>
      <sz val="8"/>
      <name val="Arial Black"/>
      <family val="2"/>
    </font>
    <font>
      <b/>
      <u/>
      <sz val="8"/>
      <color indexed="9"/>
      <name val="Arial"/>
      <family val="2"/>
    </font>
    <font>
      <sz val="8"/>
      <color rgb="FFFF0000"/>
      <name val="Arial"/>
      <family val="2"/>
    </font>
    <font>
      <sz val="10"/>
      <color rgb="FF000000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4" applyNumberFormat="0" applyAlignment="0" applyProtection="0"/>
    <xf numFmtId="0" fontId="31" fillId="54" borderId="14" applyNumberFormat="0" applyAlignment="0" applyProtection="0"/>
    <xf numFmtId="0" fontId="31" fillId="54" borderId="14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6" fontId="36" fillId="0" borderId="0" applyFill="0" applyBorder="0" applyProtection="0"/>
    <xf numFmtId="167" fontId="36" fillId="0" borderId="0" applyFill="0" applyBorder="0" applyProtection="0"/>
    <xf numFmtId="168" fontId="37" fillId="0" borderId="0" applyFill="0" applyBorder="0" applyProtection="0"/>
    <xf numFmtId="169" fontId="37" fillId="0" borderId="0" applyFill="0" applyBorder="0" applyProtection="0"/>
    <xf numFmtId="40" fontId="37" fillId="0" borderId="0" applyFill="0" applyBorder="0" applyProtection="0"/>
    <xf numFmtId="170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68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69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0" fontId="36" fillId="0" borderId="0" applyFill="0" applyBorder="0" applyProtection="0"/>
    <xf numFmtId="0" fontId="36" fillId="0" borderId="0" applyNumberFormat="0" applyFill="0" applyBorder="0" applyProtection="0"/>
    <xf numFmtId="171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9" fillId="0" borderId="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10" fillId="0" borderId="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1" fillId="9" borderId="12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15" fillId="7" borderId="9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6">
    <xf numFmtId="0" fontId="0" fillId="0" borderId="0" xfId="0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2" xfId="28" applyFont="1" applyFill="1" applyBorder="1"/>
    <xf numFmtId="0" fontId="3" fillId="0" borderId="22" xfId="28" applyFont="1" applyFill="1" applyBorder="1" applyAlignment="1">
      <alignment horizontal="center"/>
    </xf>
    <xf numFmtId="16" fontId="3" fillId="0" borderId="22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2" xfId="28" applyFont="1" applyFill="1" applyBorder="1"/>
    <xf numFmtId="1" fontId="22" fillId="0" borderId="22" xfId="28" applyNumberFormat="1" applyFont="1" applyFill="1" applyBorder="1" applyAlignment="1">
      <alignment horizontal="center"/>
    </xf>
    <xf numFmtId="0" fontId="22" fillId="0" borderId="0" xfId="28" applyFont="1" applyFill="1"/>
    <xf numFmtId="44" fontId="22" fillId="0" borderId="0" xfId="30" applyFont="1" applyFill="1" applyAlignment="1">
      <alignment horizontal="center"/>
    </xf>
    <xf numFmtId="0" fontId="22" fillId="0" borderId="22" xfId="28" applyFont="1" applyFill="1" applyBorder="1" applyAlignment="1">
      <alignment horizontal="center"/>
    </xf>
    <xf numFmtId="0" fontId="24" fillId="0" borderId="0" xfId="28" applyFont="1" applyFill="1"/>
    <xf numFmtId="0" fontId="22" fillId="0" borderId="22" xfId="28" applyFont="1" applyFill="1" applyBorder="1" applyAlignment="1">
      <alignment horizontal="center" wrapText="1"/>
    </xf>
    <xf numFmtId="0" fontId="3" fillId="0" borderId="0" xfId="28" applyFont="1" applyFill="1"/>
    <xf numFmtId="0" fontId="25" fillId="0" borderId="0" xfId="28" applyFont="1" applyFill="1" applyBorder="1"/>
    <xf numFmtId="0" fontId="24" fillId="0" borderId="22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2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2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1" fontId="3" fillId="2" borderId="22" xfId="28" applyNumberFormat="1" applyFont="1" applyFill="1" applyBorder="1" applyAlignment="1">
      <alignment horizontal="center"/>
    </xf>
    <xf numFmtId="1" fontId="22" fillId="2" borderId="22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1" fillId="0" borderId="0" xfId="2" applyFont="1" applyBorder="1"/>
    <xf numFmtId="0" fontId="3" fillId="0" borderId="0" xfId="2" applyFont="1" applyBorder="1"/>
    <xf numFmtId="164" fontId="3" fillId="0" borderId="0" xfId="2" applyNumberFormat="1" applyFont="1"/>
    <xf numFmtId="164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4" fontId="3" fillId="2" borderId="4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4" fontId="22" fillId="0" borderId="3" xfId="2" applyNumberFormat="1" applyFont="1" applyFill="1" applyBorder="1"/>
    <xf numFmtId="164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4" fontId="3" fillId="2" borderId="4" xfId="1" applyNumberFormat="1" applyFont="1" applyFill="1" applyBorder="1"/>
    <xf numFmtId="164" fontId="3" fillId="0" borderId="0" xfId="1" applyNumberFormat="1" applyFont="1" applyFill="1" applyBorder="1"/>
    <xf numFmtId="164" fontId="3" fillId="0" borderId="0" xfId="1" applyNumberFormat="1" applyFont="1" applyBorder="1"/>
    <xf numFmtId="0" fontId="25" fillId="0" borderId="0" xfId="2" applyFont="1" applyBorder="1"/>
    <xf numFmtId="164" fontId="22" fillId="0" borderId="1" xfId="2" applyNumberFormat="1" applyFont="1" applyBorder="1"/>
    <xf numFmtId="164" fontId="22" fillId="0" borderId="2" xfId="2" applyNumberFormat="1" applyFont="1" applyFill="1" applyBorder="1"/>
    <xf numFmtId="0" fontId="22" fillId="0" borderId="0" xfId="29" applyFont="1" applyFill="1"/>
    <xf numFmtId="43" fontId="22" fillId="0" borderId="3" xfId="1" applyFont="1" applyFill="1" applyBorder="1"/>
    <xf numFmtId="44" fontId="22" fillId="0" borderId="0" xfId="980" applyFont="1" applyFill="1" applyBorder="1"/>
    <xf numFmtId="43" fontId="22" fillId="0" borderId="0" xfId="1" applyFont="1" applyFill="1" applyBorder="1"/>
    <xf numFmtId="164" fontId="3" fillId="2" borderId="22" xfId="1" applyNumberFormat="1" applyFont="1" applyFill="1" applyBorder="1"/>
    <xf numFmtId="164" fontId="3" fillId="2" borderId="22" xfId="1" applyNumberFormat="1" applyFont="1" applyFill="1" applyBorder="1" applyAlignment="1">
      <alignment horizontal="center"/>
    </xf>
    <xf numFmtId="0" fontId="63" fillId="0" borderId="0" xfId="0" applyFont="1" applyFill="1"/>
    <xf numFmtId="0" fontId="63" fillId="0" borderId="0" xfId="0" applyFont="1" applyBorder="1"/>
    <xf numFmtId="0" fontId="66" fillId="60" borderId="0" xfId="0" applyFont="1" applyFill="1" applyBorder="1"/>
    <xf numFmtId="0" fontId="67" fillId="0" borderId="0" xfId="0" applyFont="1" applyFill="1" applyBorder="1"/>
    <xf numFmtId="0" fontId="67" fillId="0" borderId="0" xfId="0" applyFont="1" applyFill="1"/>
    <xf numFmtId="0" fontId="63" fillId="0" borderId="0" xfId="0" applyFont="1"/>
    <xf numFmtId="164" fontId="63" fillId="0" borderId="0" xfId="0" applyNumberFormat="1" applyFont="1"/>
    <xf numFmtId="0" fontId="63" fillId="0" borderId="3" xfId="0" applyFont="1" applyBorder="1"/>
    <xf numFmtId="0" fontId="63" fillId="0" borderId="29" xfId="0" applyFont="1" applyBorder="1"/>
    <xf numFmtId="0" fontId="64" fillId="0" borderId="0" xfId="0" applyFont="1"/>
    <xf numFmtId="0" fontId="65" fillId="0" borderId="0" xfId="0" applyFont="1"/>
    <xf numFmtId="164" fontId="68" fillId="0" borderId="3" xfId="0" applyNumberFormat="1" applyFont="1" applyBorder="1"/>
    <xf numFmtId="164" fontId="3" fillId="0" borderId="0" xfId="1" applyNumberFormat="1" applyFont="1" applyFill="1" applyAlignment="1">
      <alignment horizontal="center"/>
    </xf>
    <xf numFmtId="164" fontId="22" fillId="0" borderId="0" xfId="1" applyNumberFormat="1" applyFont="1" applyFill="1" applyAlignment="1">
      <alignment horizontal="center"/>
    </xf>
    <xf numFmtId="164" fontId="22" fillId="0" borderId="22" xfId="1" applyNumberFormat="1" applyFont="1" applyFill="1" applyBorder="1" applyAlignment="1">
      <alignment horizontal="center"/>
    </xf>
    <xf numFmtId="164" fontId="24" fillId="0" borderId="0" xfId="1" applyNumberFormat="1" applyFont="1" applyFill="1" applyAlignment="1">
      <alignment horizontal="center"/>
    </xf>
    <xf numFmtId="164" fontId="22" fillId="0" borderId="22" xfId="1" applyNumberFormat="1" applyFont="1" applyFill="1" applyBorder="1" applyAlignment="1">
      <alignment horizontal="center" wrapText="1"/>
    </xf>
    <xf numFmtId="164" fontId="22" fillId="2" borderId="22" xfId="1" applyNumberFormat="1" applyFont="1" applyFill="1" applyBorder="1" applyAlignment="1">
      <alignment horizontal="center"/>
    </xf>
    <xf numFmtId="164" fontId="26" fillId="0" borderId="0" xfId="1" applyNumberFormat="1" applyFont="1" applyFill="1" applyAlignment="1">
      <alignment horizontal="center"/>
    </xf>
    <xf numFmtId="164" fontId="23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 shrinkToFit="1"/>
    </xf>
    <xf numFmtId="164" fontId="3" fillId="0" borderId="0" xfId="1" applyNumberFormat="1" applyFont="1"/>
    <xf numFmtId="164" fontId="22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4" fontId="22" fillId="0" borderId="3" xfId="1" applyNumberFormat="1" applyFont="1" applyFill="1" applyBorder="1"/>
    <xf numFmtId="164" fontId="22" fillId="0" borderId="0" xfId="1" applyNumberFormat="1" applyFont="1" applyBorder="1"/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0" fontId="64" fillId="0" borderId="0" xfId="0" applyNumberFormat="1" applyFont="1" applyAlignment="1"/>
    <xf numFmtId="0" fontId="65" fillId="0" borderId="0" xfId="0" applyNumberFormat="1" applyFont="1" applyAlignment="1"/>
    <xf numFmtId="0" fontId="72" fillId="0" borderId="0" xfId="0" applyFont="1"/>
    <xf numFmtId="0" fontId="63" fillId="0" borderId="0" xfId="0" applyNumberFormat="1" applyFont="1" applyAlignment="1"/>
    <xf numFmtId="0" fontId="66" fillId="63" borderId="29" xfId="0" applyFont="1" applyFill="1" applyBorder="1" applyAlignment="1">
      <alignment horizontal="left"/>
    </xf>
    <xf numFmtId="0" fontId="66" fillId="63" borderId="29" xfId="0" applyNumberFormat="1" applyFont="1" applyFill="1" applyBorder="1" applyAlignment="1"/>
    <xf numFmtId="0" fontId="63" fillId="62" borderId="0" xfId="0" applyFont="1" applyFill="1"/>
    <xf numFmtId="0" fontId="70" fillId="62" borderId="0" xfId="0" applyNumberFormat="1" applyFont="1" applyFill="1" applyAlignment="1"/>
    <xf numFmtId="0" fontId="63" fillId="0" borderId="0" xfId="0" applyFont="1" applyFill="1" applyAlignment="1">
      <alignment horizontal="center"/>
    </xf>
    <xf numFmtId="0" fontId="63" fillId="0" borderId="0" xfId="0" applyFont="1" applyAlignment="1">
      <alignment horizontal="center"/>
    </xf>
    <xf numFmtId="0" fontId="63" fillId="0" borderId="0" xfId="0" applyNumberFormat="1" applyFont="1" applyFill="1" applyAlignment="1"/>
    <xf numFmtId="0" fontId="2" fillId="0" borderId="0" xfId="0" applyFont="1" applyAlignment="1">
      <alignment horizontal="center"/>
    </xf>
    <xf numFmtId="0" fontId="0" fillId="0" borderId="0" xfId="0" applyNumberFormat="1" applyAlignment="1"/>
    <xf numFmtId="164" fontId="3" fillId="64" borderId="4" xfId="1" applyNumberFormat="1" applyFont="1" applyFill="1" applyBorder="1" applyAlignment="1">
      <alignment horizontal="right"/>
    </xf>
    <xf numFmtId="0" fontId="0" fillId="65" borderId="0" xfId="0" applyFill="1"/>
    <xf numFmtId="164" fontId="61" fillId="0" borderId="0" xfId="2" applyNumberFormat="1" applyFont="1" applyBorder="1"/>
    <xf numFmtId="164" fontId="61" fillId="0" borderId="0" xfId="1" applyNumberFormat="1" applyFont="1" applyBorder="1"/>
    <xf numFmtId="164" fontId="22" fillId="0" borderId="0" xfId="2" applyNumberFormat="1" applyFont="1" applyBorder="1"/>
    <xf numFmtId="164" fontId="3" fillId="0" borderId="0" xfId="2" applyNumberFormat="1" applyFont="1" applyFill="1" applyBorder="1"/>
    <xf numFmtId="164" fontId="3" fillId="0" borderId="0" xfId="2" applyNumberFormat="1" applyFont="1" applyBorder="1"/>
    <xf numFmtId="164" fontId="22" fillId="0" borderId="3" xfId="980" applyNumberFormat="1" applyFont="1" applyFill="1" applyBorder="1"/>
    <xf numFmtId="164" fontId="61" fillId="0" borderId="0" xfId="980" applyNumberFormat="1" applyFont="1" applyBorder="1"/>
    <xf numFmtId="164" fontId="3" fillId="0" borderId="0" xfId="980" applyNumberFormat="1" applyFont="1"/>
    <xf numFmtId="0" fontId="77" fillId="66" borderId="0" xfId="0" applyFont="1" applyFill="1"/>
    <xf numFmtId="49" fontId="78" fillId="0" borderId="0" xfId="0" applyNumberFormat="1" applyFont="1" applyBorder="1"/>
    <xf numFmtId="49" fontId="78" fillId="0" borderId="0" xfId="0" applyNumberFormat="1" applyFont="1"/>
    <xf numFmtId="164" fontId="66" fillId="34" borderId="25" xfId="323" applyNumberFormat="1" applyFont="1" applyFill="1" applyBorder="1"/>
    <xf numFmtId="0" fontId="66" fillId="60" borderId="26" xfId="0" applyFont="1" applyFill="1" applyBorder="1"/>
    <xf numFmtId="164" fontId="71" fillId="67" borderId="0" xfId="323" applyNumberFormat="1" applyFont="1" applyFill="1" applyBorder="1" applyAlignment="1">
      <alignment horizontal="center"/>
    </xf>
    <xf numFmtId="0" fontId="63" fillId="62" borderId="27" xfId="0" applyFont="1" applyFill="1" applyBorder="1" applyAlignment="1">
      <alignment horizontal="left"/>
    </xf>
    <xf numFmtId="0" fontId="63" fillId="62" borderId="2" xfId="0" applyFont="1" applyFill="1" applyBorder="1" applyAlignment="1">
      <alignment horizontal="left"/>
    </xf>
    <xf numFmtId="164" fontId="63" fillId="62" borderId="2" xfId="323" applyNumberFormat="1" applyFont="1" applyFill="1" applyBorder="1" applyAlignment="1">
      <alignment horizontal="center"/>
    </xf>
    <xf numFmtId="0" fontId="68" fillId="0" borderId="26" xfId="0" applyFont="1" applyBorder="1"/>
    <xf numFmtId="0" fontId="0" fillId="0" borderId="0" xfId="0" applyAlignment="1">
      <alignment horizontal="right"/>
    </xf>
    <xf numFmtId="49" fontId="54" fillId="0" borderId="26" xfId="0" applyNumberFormat="1" applyFont="1" applyBorder="1"/>
    <xf numFmtId="164" fontId="56" fillId="0" borderId="0" xfId="323" applyNumberFormat="1" applyFont="1" applyBorder="1"/>
    <xf numFmtId="0" fontId="68" fillId="0" borderId="25" xfId="0" applyFont="1" applyBorder="1"/>
    <xf numFmtId="0" fontId="0" fillId="0" borderId="26" xfId="0" applyBorder="1"/>
    <xf numFmtId="49" fontId="54" fillId="0" borderId="25" xfId="0" applyNumberFormat="1" applyFont="1" applyBorder="1"/>
    <xf numFmtId="164" fontId="56" fillId="0" borderId="29" xfId="323" applyNumberFormat="1" applyFont="1" applyBorder="1"/>
    <xf numFmtId="49" fontId="54" fillId="0" borderId="29" xfId="0" applyNumberFormat="1" applyFont="1" applyBorder="1" applyAlignment="1"/>
    <xf numFmtId="164" fontId="63" fillId="0" borderId="29" xfId="0" applyNumberFormat="1" applyFont="1" applyBorder="1"/>
    <xf numFmtId="0" fontId="63" fillId="0" borderId="0" xfId="0" applyFont="1" applyAlignment="1">
      <alignment horizontal="right"/>
    </xf>
    <xf numFmtId="0" fontId="79" fillId="0" borderId="0" xfId="0" applyFont="1"/>
    <xf numFmtId="0" fontId="68" fillId="0" borderId="0" xfId="0" applyFont="1"/>
    <xf numFmtId="164" fontId="66" fillId="34" borderId="25" xfId="317" applyNumberFormat="1" applyFont="1" applyFill="1" applyBorder="1"/>
    <xf numFmtId="0" fontId="70" fillId="60" borderId="0" xfId="0" applyFont="1" applyFill="1" applyBorder="1"/>
    <xf numFmtId="0" fontId="70" fillId="62" borderId="2" xfId="0" applyFont="1" applyFill="1" applyBorder="1" applyAlignment="1">
      <alignment horizontal="center"/>
    </xf>
    <xf numFmtId="164" fontId="56" fillId="0" borderId="0" xfId="317" applyNumberFormat="1" applyFont="1" applyBorder="1"/>
    <xf numFmtId="49" fontId="56" fillId="0" borderId="26" xfId="0" applyNumberFormat="1" applyFont="1" applyBorder="1"/>
    <xf numFmtId="49" fontId="54" fillId="0" borderId="27" xfId="0" applyNumberFormat="1" applyFont="1" applyBorder="1"/>
    <xf numFmtId="0" fontId="66" fillId="34" borderId="25" xfId="0" applyFont="1" applyFill="1" applyBorder="1" applyAlignment="1">
      <alignment horizontal="center"/>
    </xf>
    <xf numFmtId="49" fontId="56" fillId="0" borderId="0" xfId="0" applyNumberFormat="1" applyFont="1" applyBorder="1" applyAlignment="1">
      <alignment horizontal="center"/>
    </xf>
    <xf numFmtId="49" fontId="56" fillId="0" borderId="26" xfId="0" applyNumberFormat="1" applyFont="1" applyBorder="1" applyAlignment="1">
      <alignment horizontal="center"/>
    </xf>
    <xf numFmtId="49" fontId="56" fillId="0" borderId="30" xfId="0" applyNumberFormat="1" applyFont="1" applyBorder="1" applyAlignment="1">
      <alignment horizontal="center"/>
    </xf>
    <xf numFmtId="49" fontId="56" fillId="0" borderId="31" xfId="0" applyNumberFormat="1" applyFont="1" applyBorder="1" applyAlignment="1">
      <alignment horizontal="center"/>
    </xf>
    <xf numFmtId="0" fontId="0" fillId="0" borderId="0" xfId="0" applyBorder="1"/>
    <xf numFmtId="164" fontId="56" fillId="0" borderId="26" xfId="317" applyNumberFormat="1" applyFont="1" applyBorder="1"/>
    <xf numFmtId="164" fontId="56" fillId="0" borderId="30" xfId="317" applyNumberFormat="1" applyFont="1" applyBorder="1"/>
    <xf numFmtId="164" fontId="56" fillId="0" borderId="31" xfId="317" applyNumberFormat="1" applyFont="1" applyBorder="1"/>
    <xf numFmtId="0" fontId="63" fillId="0" borderId="26" xfId="0" applyFont="1" applyBorder="1"/>
    <xf numFmtId="0" fontId="63" fillId="0" borderId="30" xfId="0" applyFont="1" applyBorder="1"/>
    <xf numFmtId="0" fontId="63" fillId="0" borderId="31" xfId="0" applyFont="1" applyBorder="1"/>
    <xf numFmtId="164" fontId="63" fillId="0" borderId="26" xfId="0" applyNumberFormat="1" applyFont="1" applyBorder="1"/>
    <xf numFmtId="164" fontId="63" fillId="0" borderId="30" xfId="0" applyNumberFormat="1" applyFont="1" applyBorder="1"/>
    <xf numFmtId="164" fontId="63" fillId="0" borderId="31" xfId="0" applyNumberFormat="1" applyFont="1" applyBorder="1"/>
    <xf numFmtId="0" fontId="0" fillId="0" borderId="29" xfId="0" applyBorder="1"/>
    <xf numFmtId="164" fontId="63" fillId="0" borderId="28" xfId="0" applyNumberFormat="1" applyFont="1" applyBorder="1"/>
    <xf numFmtId="164" fontId="63" fillId="0" borderId="32" xfId="0" applyNumberFormat="1" applyFont="1" applyBorder="1"/>
    <xf numFmtId="164" fontId="63" fillId="0" borderId="33" xfId="0" applyNumberFormat="1" applyFont="1" applyBorder="1"/>
    <xf numFmtId="0" fontId="76" fillId="61" borderId="0" xfId="0" applyFont="1" applyFill="1" applyBorder="1"/>
    <xf numFmtId="0" fontId="76" fillId="61" borderId="0" xfId="323" applyNumberFormat="1" applyFont="1" applyFill="1" applyBorder="1" applyAlignment="1"/>
    <xf numFmtId="0" fontId="76" fillId="61" borderId="0" xfId="323" applyNumberFormat="1" applyFont="1" applyFill="1" applyBorder="1" applyAlignment="1">
      <alignment horizontal="center"/>
    </xf>
    <xf numFmtId="164" fontId="76" fillId="61" borderId="0" xfId="323" applyNumberFormat="1" applyFont="1" applyFill="1" applyBorder="1"/>
    <xf numFmtId="0" fontId="64" fillId="0" borderId="0" xfId="0" applyNumberFormat="1" applyFont="1" applyAlignment="1">
      <alignment horizontal="center"/>
    </xf>
    <xf numFmtId="164" fontId="63" fillId="0" borderId="0" xfId="323" applyNumberFormat="1" applyFont="1"/>
    <xf numFmtId="164" fontId="0" fillId="0" borderId="0" xfId="323" applyNumberFormat="1" applyFont="1"/>
    <xf numFmtId="0" fontId="65" fillId="0" borderId="0" xfId="0" applyNumberFormat="1" applyFont="1" applyAlignment="1">
      <alignment horizontal="center"/>
    </xf>
    <xf numFmtId="0" fontId="63" fillId="0" borderId="0" xfId="0" applyNumberFormat="1" applyFont="1" applyAlignment="1">
      <alignment horizontal="center"/>
    </xf>
    <xf numFmtId="43" fontId="65" fillId="0" borderId="0" xfId="323" applyFont="1" applyAlignment="1"/>
    <xf numFmtId="0" fontId="66" fillId="63" borderId="29" xfId="0" applyNumberFormat="1" applyFont="1" applyFill="1" applyBorder="1" applyAlignment="1">
      <alignment horizontal="center"/>
    </xf>
    <xf numFmtId="164" fontId="80" fillId="67" borderId="29" xfId="323" applyNumberFormat="1" applyFont="1" applyFill="1" applyBorder="1" applyAlignment="1">
      <alignment horizontal="center"/>
    </xf>
    <xf numFmtId="164" fontId="63" fillId="62" borderId="0" xfId="323" applyNumberFormat="1" applyFont="1" applyFill="1" applyBorder="1" applyAlignment="1">
      <alignment horizontal="center"/>
    </xf>
    <xf numFmtId="164" fontId="2" fillId="63" borderId="0" xfId="323" applyNumberFormat="1" applyFont="1" applyFill="1"/>
    <xf numFmtId="0" fontId="63" fillId="68" borderId="0" xfId="0" applyFont="1" applyFill="1" applyBorder="1"/>
    <xf numFmtId="0" fontId="75" fillId="68" borderId="0" xfId="0" applyNumberFormat="1" applyFont="1" applyFill="1" applyBorder="1" applyAlignment="1"/>
    <xf numFmtId="0" fontId="75" fillId="68" borderId="0" xfId="0" applyNumberFormat="1" applyFont="1" applyFill="1" applyBorder="1" applyAlignment="1">
      <alignment horizontal="center"/>
    </xf>
    <xf numFmtId="164" fontId="65" fillId="68" borderId="0" xfId="323" applyNumberFormat="1" applyFont="1" applyFill="1"/>
    <xf numFmtId="0" fontId="67" fillId="0" borderId="0" xfId="0" applyFont="1"/>
    <xf numFmtId="0" fontId="68" fillId="0" borderId="0" xfId="0" applyNumberFormat="1" applyFont="1" applyAlignment="1"/>
    <xf numFmtId="0" fontId="69" fillId="62" borderId="0" xfId="0" applyFont="1" applyFill="1"/>
    <xf numFmtId="0" fontId="63" fillId="62" borderId="0" xfId="0" applyNumberFormat="1" applyFont="1" applyFill="1" applyAlignment="1"/>
    <xf numFmtId="0" fontId="63" fillId="62" borderId="0" xfId="0" applyNumberFormat="1" applyFont="1" applyFill="1" applyAlignment="1">
      <alignment horizontal="center"/>
    </xf>
    <xf numFmtId="164" fontId="63" fillId="62" borderId="0" xfId="323" applyNumberFormat="1" applyFont="1" applyFill="1"/>
    <xf numFmtId="164" fontId="63" fillId="62" borderId="0" xfId="323" applyNumberFormat="1" applyFont="1" applyFill="1" applyAlignment="1">
      <alignment horizontal="right"/>
    </xf>
    <xf numFmtId="0" fontId="0" fillId="0" borderId="0" xfId="0" applyNumberFormat="1" applyFill="1" applyAlignment="1"/>
    <xf numFmtId="0" fontId="0" fillId="0" borderId="0" xfId="0" applyNumberFormat="1" applyAlignment="1">
      <alignment horizontal="center"/>
    </xf>
    <xf numFmtId="2" fontId="63" fillId="0" borderId="0" xfId="0" applyNumberFormat="1" applyFont="1" applyAlignment="1">
      <alignment horizontal="center"/>
    </xf>
    <xf numFmtId="164" fontId="63" fillId="0" borderId="0" xfId="323" applyNumberFormat="1" applyFont="1" applyFill="1"/>
    <xf numFmtId="0" fontId="81" fillId="0" borderId="0" xfId="0" applyNumberFormat="1" applyFont="1" applyAlignment="1"/>
    <xf numFmtId="0" fontId="63" fillId="0" borderId="0" xfId="0" applyNumberFormat="1" applyFont="1" applyFill="1" applyAlignment="1">
      <alignment horizontal="center"/>
    </xf>
    <xf numFmtId="0" fontId="63" fillId="0" borderId="0" xfId="0" applyFont="1" applyBorder="1" applyAlignment="1">
      <alignment horizontal="center"/>
    </xf>
    <xf numFmtId="0" fontId="69" fillId="62" borderId="0" xfId="0" applyFont="1" applyFill="1" applyBorder="1"/>
    <xf numFmtId="0" fontId="63" fillId="62" borderId="0" xfId="0" applyNumberFormat="1" applyFont="1" applyFill="1" applyBorder="1" applyAlignment="1"/>
    <xf numFmtId="0" fontId="63" fillId="62" borderId="0" xfId="0" applyNumberFormat="1" applyFont="1" applyFill="1" applyBorder="1" applyAlignment="1">
      <alignment horizontal="center"/>
    </xf>
    <xf numFmtId="164" fontId="63" fillId="62" borderId="0" xfId="323" applyNumberFormat="1" applyFont="1" applyFill="1" applyBorder="1"/>
    <xf numFmtId="164" fontId="22" fillId="0" borderId="22" xfId="1" applyNumberFormat="1" applyFont="1" applyFill="1" applyBorder="1" applyAlignment="1">
      <alignment horizontal="center" wrapText="1"/>
    </xf>
    <xf numFmtId="0" fontId="22" fillId="0" borderId="23" xfId="28" applyFont="1" applyFill="1" applyBorder="1" applyAlignment="1">
      <alignment horizontal="center" wrapText="1"/>
    </xf>
    <xf numFmtId="0" fontId="22" fillId="0" borderId="24" xfId="28" applyFont="1" applyFill="1" applyBorder="1" applyAlignment="1">
      <alignment horizontal="center" wrapText="1"/>
    </xf>
    <xf numFmtId="0" fontId="22" fillId="0" borderId="22" xfId="28" applyFont="1" applyFill="1" applyBorder="1" applyAlignment="1">
      <alignment horizontal="center" wrapText="1"/>
    </xf>
    <xf numFmtId="164" fontId="66" fillId="34" borderId="3" xfId="323" applyNumberFormat="1" applyFont="1" applyFill="1" applyBorder="1"/>
    <xf numFmtId="0" fontId="66" fillId="34" borderId="3" xfId="0" applyFont="1" applyFill="1" applyBorder="1" applyAlignment="1">
      <alignment horizontal="center"/>
    </xf>
    <xf numFmtId="0" fontId="68" fillId="0" borderId="3" xfId="0" applyFont="1" applyBorder="1"/>
    <xf numFmtId="164" fontId="56" fillId="0" borderId="3" xfId="323" applyNumberFormat="1" applyFont="1" applyBorder="1"/>
    <xf numFmtId="164" fontId="0" fillId="0" borderId="0" xfId="0" applyNumberFormat="1"/>
    <xf numFmtId="164" fontId="66" fillId="34" borderId="3" xfId="317" applyNumberFormat="1" applyFont="1" applyFill="1" applyBorder="1"/>
    <xf numFmtId="0" fontId="66" fillId="34" borderId="34" xfId="0" applyFont="1" applyFill="1" applyBorder="1" applyAlignment="1">
      <alignment horizontal="center"/>
    </xf>
    <xf numFmtId="0" fontId="66" fillId="34" borderId="23" xfId="0" applyFont="1" applyFill="1" applyBorder="1" applyAlignment="1">
      <alignment horizontal="center"/>
    </xf>
    <xf numFmtId="0" fontId="68" fillId="0" borderId="35" xfId="0" applyFont="1" applyBorder="1"/>
    <xf numFmtId="164" fontId="68" fillId="0" borderId="35" xfId="0" applyNumberFormat="1" applyFont="1" applyBorder="1"/>
    <xf numFmtId="164" fontId="68" fillId="0" borderId="34" xfId="0" applyNumberFormat="1" applyFont="1" applyBorder="1"/>
    <xf numFmtId="164" fontId="68" fillId="0" borderId="23" xfId="0" applyNumberFormat="1" applyFont="1" applyBorder="1"/>
    <xf numFmtId="49" fontId="54" fillId="0" borderId="35" xfId="0" applyNumberFormat="1" applyFont="1" applyBorder="1"/>
    <xf numFmtId="164" fontId="66" fillId="34" borderId="35" xfId="317" applyNumberFormat="1" applyFont="1" applyFill="1" applyBorder="1"/>
    <xf numFmtId="0" fontId="66" fillId="34" borderId="35" xfId="0" applyFont="1" applyFill="1" applyBorder="1" applyAlignment="1">
      <alignment horizontal="center"/>
    </xf>
    <xf numFmtId="164" fontId="56" fillId="0" borderId="3" xfId="317" applyNumberFormat="1" applyFont="1" applyBorder="1"/>
    <xf numFmtId="164" fontId="56" fillId="0" borderId="35" xfId="317" applyNumberFormat="1" applyFont="1" applyBorder="1"/>
    <xf numFmtId="164" fontId="56" fillId="0" borderId="34" xfId="317" applyNumberFormat="1" applyFont="1" applyBorder="1"/>
    <xf numFmtId="164" fontId="56" fillId="0" borderId="23" xfId="317" applyNumberFormat="1" applyFont="1" applyBorder="1"/>
    <xf numFmtId="0" fontId="76" fillId="61" borderId="0" xfId="0" applyFont="1" applyFill="1" applyBorder="1" applyAlignment="1">
      <alignment horizontal="center"/>
    </xf>
    <xf numFmtId="164" fontId="76" fillId="61" borderId="0" xfId="323" applyNumberFormat="1" applyFont="1" applyFill="1" applyBorder="1" applyAlignment="1">
      <alignment horizontal="center"/>
    </xf>
    <xf numFmtId="0" fontId="64" fillId="0" borderId="0" xfId="0" applyFont="1" applyAlignment="1">
      <alignment horizontal="center"/>
    </xf>
    <xf numFmtId="164" fontId="64" fillId="0" borderId="0" xfId="0" applyNumberFormat="1" applyFont="1" applyAlignment="1">
      <alignment horizontal="center"/>
    </xf>
    <xf numFmtId="0" fontId="65" fillId="0" borderId="0" xfId="0" applyFont="1" applyAlignment="1">
      <alignment horizontal="center"/>
    </xf>
    <xf numFmtId="164" fontId="65" fillId="0" borderId="0" xfId="0" applyNumberFormat="1" applyFont="1" applyAlignment="1">
      <alignment horizontal="center"/>
    </xf>
    <xf numFmtId="164" fontId="2" fillId="0" borderId="0" xfId="323" applyNumberFormat="1" applyFont="1"/>
    <xf numFmtId="0" fontId="72" fillId="0" borderId="0" xfId="0" applyFont="1" applyAlignment="1">
      <alignment horizontal="center"/>
    </xf>
    <xf numFmtId="164" fontId="63" fillId="0" borderId="0" xfId="0" applyNumberFormat="1" applyFont="1" applyAlignment="1">
      <alignment horizontal="center"/>
    </xf>
    <xf numFmtId="0" fontId="66" fillId="63" borderId="29" xfId="0" applyFont="1" applyFill="1" applyBorder="1" applyAlignment="1">
      <alignment horizontal="center"/>
    </xf>
    <xf numFmtId="0" fontId="66" fillId="63" borderId="29" xfId="0" applyNumberFormat="1" applyFont="1" applyFill="1" applyBorder="1" applyAlignment="1">
      <alignment horizontal="left"/>
    </xf>
    <xf numFmtId="164" fontId="66" fillId="63" borderId="29" xfId="0" applyNumberFormat="1" applyFont="1" applyFill="1" applyBorder="1" applyAlignment="1">
      <alignment horizontal="center"/>
    </xf>
    <xf numFmtId="0" fontId="63" fillId="62" borderId="0" xfId="0" applyFont="1" applyFill="1" applyAlignment="1">
      <alignment horizontal="center"/>
    </xf>
    <xf numFmtId="0" fontId="70" fillId="62" borderId="0" xfId="0" applyNumberFormat="1" applyFont="1" applyFill="1" applyAlignment="1">
      <alignment horizontal="center"/>
    </xf>
    <xf numFmtId="0" fontId="73" fillId="63" borderId="3" xfId="0" applyFont="1" applyFill="1" applyBorder="1"/>
    <xf numFmtId="0" fontId="73" fillId="63" borderId="3" xfId="0" applyFont="1" applyFill="1" applyBorder="1" applyAlignment="1">
      <alignment horizontal="center"/>
    </xf>
    <xf numFmtId="0" fontId="74" fillId="63" borderId="3" xfId="0" applyNumberFormat="1" applyFont="1" applyFill="1" applyBorder="1" applyAlignment="1"/>
    <xf numFmtId="0" fontId="74" fillId="63" borderId="3" xfId="0" applyNumberFormat="1" applyFont="1" applyFill="1" applyBorder="1" applyAlignment="1">
      <alignment horizontal="center"/>
    </xf>
    <xf numFmtId="164" fontId="74" fillId="63" borderId="3" xfId="0" applyNumberFormat="1" applyFont="1" applyFill="1" applyBorder="1" applyAlignment="1">
      <alignment horizontal="center"/>
    </xf>
    <xf numFmtId="0" fontId="63" fillId="68" borderId="0" xfId="0" applyFont="1" applyFill="1" applyBorder="1" applyAlignment="1">
      <alignment horizontal="center"/>
    </xf>
    <xf numFmtId="164" fontId="75" fillId="68" borderId="0" xfId="0" applyNumberFormat="1" applyFont="1" applyFill="1" applyBorder="1" applyAlignment="1">
      <alignment horizontal="center"/>
    </xf>
    <xf numFmtId="164" fontId="63" fillId="0" borderId="0" xfId="323" applyNumberFormat="1" applyFont="1" applyAlignment="1">
      <alignment horizontal="center"/>
    </xf>
    <xf numFmtId="0" fontId="67" fillId="0" borderId="0" xfId="0" applyFont="1" applyAlignment="1">
      <alignment horizontal="center"/>
    </xf>
    <xf numFmtId="0" fontId="63" fillId="0" borderId="0" xfId="0" quotePrefix="1" applyFont="1" applyAlignment="1">
      <alignment horizontal="center"/>
    </xf>
    <xf numFmtId="0" fontId="63" fillId="69" borderId="0" xfId="0" applyNumberFormat="1" applyFont="1" applyFill="1" applyAlignment="1"/>
    <xf numFmtId="0" fontId="69" fillId="62" borderId="0" xfId="0" applyFont="1" applyFill="1" applyAlignment="1">
      <alignment horizontal="center"/>
    </xf>
    <xf numFmtId="164" fontId="63" fillId="62" borderId="0" xfId="323" applyNumberFormat="1" applyFont="1" applyFill="1" applyAlignment="1">
      <alignment horizontal="center"/>
    </xf>
    <xf numFmtId="0" fontId="68" fillId="62" borderId="3" xfId="0" applyFont="1" applyFill="1" applyBorder="1"/>
    <xf numFmtId="0" fontId="68" fillId="62" borderId="3" xfId="0" applyFont="1" applyFill="1" applyBorder="1" applyAlignment="1">
      <alignment horizontal="center"/>
    </xf>
    <xf numFmtId="0" fontId="68" fillId="62" borderId="3" xfId="0" applyNumberFormat="1" applyFont="1" applyFill="1" applyBorder="1" applyAlignment="1"/>
    <xf numFmtId="0" fontId="68" fillId="62" borderId="3" xfId="0" applyNumberFormat="1" applyFont="1" applyFill="1" applyBorder="1" applyAlignment="1">
      <alignment horizontal="center"/>
    </xf>
    <xf numFmtId="164" fontId="68" fillId="62" borderId="3" xfId="323" applyNumberFormat="1" applyFont="1" applyFill="1" applyBorder="1" applyAlignment="1">
      <alignment horizontal="center"/>
    </xf>
    <xf numFmtId="164" fontId="68" fillId="62" borderId="3" xfId="323" applyNumberFormat="1" applyFont="1" applyFill="1" applyBorder="1"/>
    <xf numFmtId="164" fontId="74" fillId="63" borderId="3" xfId="323" applyNumberFormat="1" applyFont="1" applyFill="1" applyBorder="1" applyAlignment="1">
      <alignment horizontal="center"/>
    </xf>
    <xf numFmtId="37" fontId="63" fillId="0" borderId="0" xfId="323" applyNumberFormat="1" applyFont="1" applyAlignment="1">
      <alignment horizontal="center"/>
    </xf>
    <xf numFmtId="37" fontId="0" fillId="0" borderId="0" xfId="0" applyNumberFormat="1" applyAlignment="1">
      <alignment horizontal="center"/>
    </xf>
    <xf numFmtId="0" fontId="81" fillId="0" borderId="0" xfId="0" applyNumberFormat="1" applyFont="1" applyFill="1" applyAlignment="1"/>
    <xf numFmtId="37" fontId="63" fillId="62" borderId="0" xfId="323" applyNumberFormat="1" applyFont="1" applyFill="1" applyAlignment="1">
      <alignment horizontal="center"/>
    </xf>
    <xf numFmtId="37" fontId="68" fillId="62" borderId="3" xfId="323" applyNumberFormat="1" applyFont="1" applyFill="1" applyBorder="1" applyAlignment="1">
      <alignment horizontal="center"/>
    </xf>
    <xf numFmtId="43" fontId="68" fillId="62" borderId="3" xfId="323" applyNumberFormat="1" applyFont="1" applyFill="1" applyBorder="1"/>
    <xf numFmtId="37" fontId="74" fillId="63" borderId="3" xfId="323" applyNumberFormat="1" applyFont="1" applyFill="1" applyBorder="1" applyAlignment="1">
      <alignment horizontal="center"/>
    </xf>
    <xf numFmtId="37" fontId="75" fillId="68" borderId="0" xfId="0" applyNumberFormat="1" applyFont="1" applyFill="1" applyBorder="1" applyAlignment="1">
      <alignment horizontal="center"/>
    </xf>
    <xf numFmtId="172" fontId="68" fillId="62" borderId="3" xfId="323" applyNumberFormat="1" applyFont="1" applyFill="1" applyBorder="1"/>
    <xf numFmtId="164" fontId="0" fillId="0" borderId="0" xfId="0" applyNumberFormat="1" applyAlignment="1">
      <alignment horizontal="center"/>
    </xf>
    <xf numFmtId="164" fontId="63" fillId="0" borderId="0" xfId="0" applyNumberFormat="1" applyFont="1" applyFill="1" applyAlignment="1">
      <alignment horizontal="center"/>
    </xf>
    <xf numFmtId="0" fontId="69" fillId="62" borderId="0" xfId="0" applyFont="1" applyFill="1" applyBorder="1" applyAlignment="1">
      <alignment horizontal="center"/>
    </xf>
    <xf numFmtId="0" fontId="68" fillId="0" borderId="3" xfId="0" applyFont="1" applyBorder="1" applyAlignment="1">
      <alignment horizontal="center"/>
    </xf>
    <xf numFmtId="0" fontId="68" fillId="0" borderId="3" xfId="0" applyNumberFormat="1" applyFont="1" applyBorder="1" applyAlignment="1"/>
    <xf numFmtId="0" fontId="68" fillId="0" borderId="3" xfId="0" applyNumberFormat="1" applyFont="1" applyBorder="1" applyAlignment="1">
      <alignment horizontal="center"/>
    </xf>
    <xf numFmtId="164" fontId="68" fillId="0" borderId="3" xfId="323" applyNumberFormat="1" applyFont="1" applyBorder="1" applyAlignment="1">
      <alignment horizontal="center"/>
    </xf>
    <xf numFmtId="164" fontId="68" fillId="0" borderId="3" xfId="323" applyNumberFormat="1" applyFont="1" applyBorder="1"/>
    <xf numFmtId="173" fontId="63" fillId="0" borderId="0" xfId="981" applyNumberFormat="1" applyFont="1"/>
    <xf numFmtId="0" fontId="0" fillId="0" borderId="0" xfId="0" applyAlignment="1">
      <alignment horizontal="center"/>
    </xf>
  </cellXfs>
  <cellStyles count="982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" xfId="980" builtinId="4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 2" xfId="14" xr:uid="{00000000-0005-0000-0000-000071010000}"/>
    <cellStyle name="Input 2" xfId="387" xr:uid="{00000000-0005-0000-0000-000072010000}"/>
    <cellStyle name="Input 2 2" xfId="388" xr:uid="{00000000-0005-0000-0000-000073010000}"/>
    <cellStyle name="Input 3" xfId="389" xr:uid="{00000000-0005-0000-0000-000074010000}"/>
    <cellStyle name="Input 3 10" xfId="390" xr:uid="{00000000-0005-0000-0000-000075010000}"/>
    <cellStyle name="Input 3 10 2" xfId="391" xr:uid="{00000000-0005-0000-0000-000076010000}"/>
    <cellStyle name="Input 3 11" xfId="392" xr:uid="{00000000-0005-0000-0000-000077010000}"/>
    <cellStyle name="Input 3 2" xfId="393" xr:uid="{00000000-0005-0000-0000-000078010000}"/>
    <cellStyle name="Input 3 2 10" xfId="394" xr:uid="{00000000-0005-0000-0000-000079010000}"/>
    <cellStyle name="Input 3 2 2" xfId="395" xr:uid="{00000000-0005-0000-0000-00007A010000}"/>
    <cellStyle name="Input 3 2 2 2" xfId="396" xr:uid="{00000000-0005-0000-0000-00007B010000}"/>
    <cellStyle name="Input 3 2 2 2 2" xfId="397" xr:uid="{00000000-0005-0000-0000-00007C010000}"/>
    <cellStyle name="Input 3 2 2 3" xfId="398" xr:uid="{00000000-0005-0000-0000-00007D010000}"/>
    <cellStyle name="Input 3 2 3" xfId="399" xr:uid="{00000000-0005-0000-0000-00007E010000}"/>
    <cellStyle name="Input 3 2 3 2" xfId="400" xr:uid="{00000000-0005-0000-0000-00007F010000}"/>
    <cellStyle name="Input 3 2 3 2 2" xfId="401" xr:uid="{00000000-0005-0000-0000-000080010000}"/>
    <cellStyle name="Input 3 2 3 3" xfId="402" xr:uid="{00000000-0005-0000-0000-000081010000}"/>
    <cellStyle name="Input 3 2 4" xfId="403" xr:uid="{00000000-0005-0000-0000-000082010000}"/>
    <cellStyle name="Input 3 2 4 2" xfId="404" xr:uid="{00000000-0005-0000-0000-000083010000}"/>
    <cellStyle name="Input 3 2 4 2 2" xfId="405" xr:uid="{00000000-0005-0000-0000-000084010000}"/>
    <cellStyle name="Input 3 2 4 3" xfId="406" xr:uid="{00000000-0005-0000-0000-000085010000}"/>
    <cellStyle name="Input 3 2 5" xfId="407" xr:uid="{00000000-0005-0000-0000-000086010000}"/>
    <cellStyle name="Input 3 2 5 2" xfId="408" xr:uid="{00000000-0005-0000-0000-000087010000}"/>
    <cellStyle name="Input 3 2 5 2 2" xfId="409" xr:uid="{00000000-0005-0000-0000-000088010000}"/>
    <cellStyle name="Input 3 2 5 3" xfId="410" xr:uid="{00000000-0005-0000-0000-000089010000}"/>
    <cellStyle name="Input 3 2 6" xfId="411" xr:uid="{00000000-0005-0000-0000-00008A010000}"/>
    <cellStyle name="Input 3 2 6 2" xfId="412" xr:uid="{00000000-0005-0000-0000-00008B010000}"/>
    <cellStyle name="Input 3 2 6 2 2" xfId="413" xr:uid="{00000000-0005-0000-0000-00008C010000}"/>
    <cellStyle name="Input 3 2 6 3" xfId="414" xr:uid="{00000000-0005-0000-0000-00008D010000}"/>
    <cellStyle name="Input 3 2 7" xfId="415" xr:uid="{00000000-0005-0000-0000-00008E010000}"/>
    <cellStyle name="Input 3 2 7 2" xfId="416" xr:uid="{00000000-0005-0000-0000-00008F010000}"/>
    <cellStyle name="Input 3 2 7 2 2" xfId="417" xr:uid="{00000000-0005-0000-0000-000090010000}"/>
    <cellStyle name="Input 3 2 7 3" xfId="418" xr:uid="{00000000-0005-0000-0000-000091010000}"/>
    <cellStyle name="Input 3 2 8" xfId="419" xr:uid="{00000000-0005-0000-0000-000092010000}"/>
    <cellStyle name="Input 3 2 8 2" xfId="420" xr:uid="{00000000-0005-0000-0000-000093010000}"/>
    <cellStyle name="Input 3 2 8 2 2" xfId="421" xr:uid="{00000000-0005-0000-0000-000094010000}"/>
    <cellStyle name="Input 3 2 8 3" xfId="422" xr:uid="{00000000-0005-0000-0000-000095010000}"/>
    <cellStyle name="Input 3 2 9" xfId="423" xr:uid="{00000000-0005-0000-0000-000096010000}"/>
    <cellStyle name="Input 3 2 9 2" xfId="424" xr:uid="{00000000-0005-0000-0000-000097010000}"/>
    <cellStyle name="Input 3 3" xfId="425" xr:uid="{00000000-0005-0000-0000-000098010000}"/>
    <cellStyle name="Input 3 3 2" xfId="426" xr:uid="{00000000-0005-0000-0000-000099010000}"/>
    <cellStyle name="Input 3 3 2 2" xfId="427" xr:uid="{00000000-0005-0000-0000-00009A010000}"/>
    <cellStyle name="Input 3 3 3" xfId="428" xr:uid="{00000000-0005-0000-0000-00009B010000}"/>
    <cellStyle name="Input 3 4" xfId="429" xr:uid="{00000000-0005-0000-0000-00009C010000}"/>
    <cellStyle name="Input 3 4 2" xfId="430" xr:uid="{00000000-0005-0000-0000-00009D010000}"/>
    <cellStyle name="Input 3 4 2 2" xfId="431" xr:uid="{00000000-0005-0000-0000-00009E010000}"/>
    <cellStyle name="Input 3 4 3" xfId="432" xr:uid="{00000000-0005-0000-0000-00009F010000}"/>
    <cellStyle name="Input 3 5" xfId="433" xr:uid="{00000000-0005-0000-0000-0000A0010000}"/>
    <cellStyle name="Input 3 5 2" xfId="434" xr:uid="{00000000-0005-0000-0000-0000A1010000}"/>
    <cellStyle name="Input 3 5 2 2" xfId="435" xr:uid="{00000000-0005-0000-0000-0000A2010000}"/>
    <cellStyle name="Input 3 5 3" xfId="436" xr:uid="{00000000-0005-0000-0000-0000A3010000}"/>
    <cellStyle name="Input 3 6" xfId="437" xr:uid="{00000000-0005-0000-0000-0000A4010000}"/>
    <cellStyle name="Input 3 6 2" xfId="438" xr:uid="{00000000-0005-0000-0000-0000A5010000}"/>
    <cellStyle name="Input 3 6 2 2" xfId="439" xr:uid="{00000000-0005-0000-0000-0000A6010000}"/>
    <cellStyle name="Input 3 6 3" xfId="440" xr:uid="{00000000-0005-0000-0000-0000A7010000}"/>
    <cellStyle name="Input 3 7" xfId="441" xr:uid="{00000000-0005-0000-0000-0000A8010000}"/>
    <cellStyle name="Input 3 7 2" xfId="442" xr:uid="{00000000-0005-0000-0000-0000A9010000}"/>
    <cellStyle name="Input 3 7 2 2" xfId="443" xr:uid="{00000000-0005-0000-0000-0000AA010000}"/>
    <cellStyle name="Input 3 7 3" xfId="444" xr:uid="{00000000-0005-0000-0000-0000AB010000}"/>
    <cellStyle name="Input 3 8" xfId="445" xr:uid="{00000000-0005-0000-0000-0000AC010000}"/>
    <cellStyle name="Input 3 8 2" xfId="446" xr:uid="{00000000-0005-0000-0000-0000AD010000}"/>
    <cellStyle name="Input 3 8 2 2" xfId="447" xr:uid="{00000000-0005-0000-0000-0000AE010000}"/>
    <cellStyle name="Input 3 8 3" xfId="448" xr:uid="{00000000-0005-0000-0000-0000AF010000}"/>
    <cellStyle name="Input 3 9" xfId="449" xr:uid="{00000000-0005-0000-0000-0000B0010000}"/>
    <cellStyle name="Input 3 9 2" xfId="450" xr:uid="{00000000-0005-0000-0000-0000B1010000}"/>
    <cellStyle name="Input 3 9 2 2" xfId="451" xr:uid="{00000000-0005-0000-0000-0000B2010000}"/>
    <cellStyle name="Input 3 9 3" xfId="452" xr:uid="{00000000-0005-0000-0000-0000B3010000}"/>
    <cellStyle name="Input 4" xfId="453" xr:uid="{00000000-0005-0000-0000-0000B4010000}"/>
    <cellStyle name="Input 4 10" xfId="454" xr:uid="{00000000-0005-0000-0000-0000B5010000}"/>
    <cellStyle name="Input 4 10 2" xfId="455" xr:uid="{00000000-0005-0000-0000-0000B6010000}"/>
    <cellStyle name="Input 4 11" xfId="456" xr:uid="{00000000-0005-0000-0000-0000B7010000}"/>
    <cellStyle name="Input 4 2" xfId="457" xr:uid="{00000000-0005-0000-0000-0000B8010000}"/>
    <cellStyle name="Input 4 2 10" xfId="458" xr:uid="{00000000-0005-0000-0000-0000B9010000}"/>
    <cellStyle name="Input 4 2 2" xfId="459" xr:uid="{00000000-0005-0000-0000-0000BA010000}"/>
    <cellStyle name="Input 4 2 2 2" xfId="460" xr:uid="{00000000-0005-0000-0000-0000BB010000}"/>
    <cellStyle name="Input 4 2 2 2 2" xfId="461" xr:uid="{00000000-0005-0000-0000-0000BC010000}"/>
    <cellStyle name="Input 4 2 2 3" xfId="462" xr:uid="{00000000-0005-0000-0000-0000BD010000}"/>
    <cellStyle name="Input 4 2 3" xfId="463" xr:uid="{00000000-0005-0000-0000-0000BE010000}"/>
    <cellStyle name="Input 4 2 3 2" xfId="464" xr:uid="{00000000-0005-0000-0000-0000BF010000}"/>
    <cellStyle name="Input 4 2 3 2 2" xfId="465" xr:uid="{00000000-0005-0000-0000-0000C0010000}"/>
    <cellStyle name="Input 4 2 3 3" xfId="466" xr:uid="{00000000-0005-0000-0000-0000C1010000}"/>
    <cellStyle name="Input 4 2 4" xfId="467" xr:uid="{00000000-0005-0000-0000-0000C2010000}"/>
    <cellStyle name="Input 4 2 4 2" xfId="468" xr:uid="{00000000-0005-0000-0000-0000C3010000}"/>
    <cellStyle name="Input 4 2 4 2 2" xfId="469" xr:uid="{00000000-0005-0000-0000-0000C4010000}"/>
    <cellStyle name="Input 4 2 4 3" xfId="470" xr:uid="{00000000-0005-0000-0000-0000C5010000}"/>
    <cellStyle name="Input 4 2 5" xfId="471" xr:uid="{00000000-0005-0000-0000-0000C6010000}"/>
    <cellStyle name="Input 4 2 5 2" xfId="472" xr:uid="{00000000-0005-0000-0000-0000C7010000}"/>
    <cellStyle name="Input 4 2 5 2 2" xfId="473" xr:uid="{00000000-0005-0000-0000-0000C8010000}"/>
    <cellStyle name="Input 4 2 5 3" xfId="474" xr:uid="{00000000-0005-0000-0000-0000C9010000}"/>
    <cellStyle name="Input 4 2 6" xfId="475" xr:uid="{00000000-0005-0000-0000-0000CA010000}"/>
    <cellStyle name="Input 4 2 6 2" xfId="476" xr:uid="{00000000-0005-0000-0000-0000CB010000}"/>
    <cellStyle name="Input 4 2 6 2 2" xfId="477" xr:uid="{00000000-0005-0000-0000-0000CC010000}"/>
    <cellStyle name="Input 4 2 6 3" xfId="478" xr:uid="{00000000-0005-0000-0000-0000CD010000}"/>
    <cellStyle name="Input 4 2 7" xfId="479" xr:uid="{00000000-0005-0000-0000-0000CE010000}"/>
    <cellStyle name="Input 4 2 7 2" xfId="480" xr:uid="{00000000-0005-0000-0000-0000CF010000}"/>
    <cellStyle name="Input 4 2 7 2 2" xfId="481" xr:uid="{00000000-0005-0000-0000-0000D0010000}"/>
    <cellStyle name="Input 4 2 7 3" xfId="482" xr:uid="{00000000-0005-0000-0000-0000D1010000}"/>
    <cellStyle name="Input 4 2 8" xfId="483" xr:uid="{00000000-0005-0000-0000-0000D2010000}"/>
    <cellStyle name="Input 4 2 8 2" xfId="484" xr:uid="{00000000-0005-0000-0000-0000D3010000}"/>
    <cellStyle name="Input 4 2 8 2 2" xfId="485" xr:uid="{00000000-0005-0000-0000-0000D4010000}"/>
    <cellStyle name="Input 4 2 8 3" xfId="486" xr:uid="{00000000-0005-0000-0000-0000D5010000}"/>
    <cellStyle name="Input 4 2 9" xfId="487" xr:uid="{00000000-0005-0000-0000-0000D6010000}"/>
    <cellStyle name="Input 4 2 9 2" xfId="488" xr:uid="{00000000-0005-0000-0000-0000D7010000}"/>
    <cellStyle name="Input 4 3" xfId="489" xr:uid="{00000000-0005-0000-0000-0000D8010000}"/>
    <cellStyle name="Input 4 3 2" xfId="490" xr:uid="{00000000-0005-0000-0000-0000D9010000}"/>
    <cellStyle name="Input 4 3 2 2" xfId="491" xr:uid="{00000000-0005-0000-0000-0000DA010000}"/>
    <cellStyle name="Input 4 3 3" xfId="492" xr:uid="{00000000-0005-0000-0000-0000DB010000}"/>
    <cellStyle name="Input 4 4" xfId="493" xr:uid="{00000000-0005-0000-0000-0000DC010000}"/>
    <cellStyle name="Input 4 4 2" xfId="494" xr:uid="{00000000-0005-0000-0000-0000DD010000}"/>
    <cellStyle name="Input 4 4 2 2" xfId="495" xr:uid="{00000000-0005-0000-0000-0000DE010000}"/>
    <cellStyle name="Input 4 4 3" xfId="496" xr:uid="{00000000-0005-0000-0000-0000DF010000}"/>
    <cellStyle name="Input 4 5" xfId="497" xr:uid="{00000000-0005-0000-0000-0000E0010000}"/>
    <cellStyle name="Input 4 5 2" xfId="498" xr:uid="{00000000-0005-0000-0000-0000E1010000}"/>
    <cellStyle name="Input 4 5 2 2" xfId="499" xr:uid="{00000000-0005-0000-0000-0000E2010000}"/>
    <cellStyle name="Input 4 5 3" xfId="500" xr:uid="{00000000-0005-0000-0000-0000E3010000}"/>
    <cellStyle name="Input 4 6" xfId="501" xr:uid="{00000000-0005-0000-0000-0000E4010000}"/>
    <cellStyle name="Input 4 6 2" xfId="502" xr:uid="{00000000-0005-0000-0000-0000E5010000}"/>
    <cellStyle name="Input 4 6 2 2" xfId="503" xr:uid="{00000000-0005-0000-0000-0000E6010000}"/>
    <cellStyle name="Input 4 6 3" xfId="504" xr:uid="{00000000-0005-0000-0000-0000E7010000}"/>
    <cellStyle name="Input 4 7" xfId="505" xr:uid="{00000000-0005-0000-0000-0000E8010000}"/>
    <cellStyle name="Input 4 7 2" xfId="506" xr:uid="{00000000-0005-0000-0000-0000E9010000}"/>
    <cellStyle name="Input 4 7 2 2" xfId="507" xr:uid="{00000000-0005-0000-0000-0000EA010000}"/>
    <cellStyle name="Input 4 7 3" xfId="508" xr:uid="{00000000-0005-0000-0000-0000EB010000}"/>
    <cellStyle name="Input 4 8" xfId="509" xr:uid="{00000000-0005-0000-0000-0000EC010000}"/>
    <cellStyle name="Input 4 8 2" xfId="510" xr:uid="{00000000-0005-0000-0000-0000ED010000}"/>
    <cellStyle name="Input 4 8 2 2" xfId="511" xr:uid="{00000000-0005-0000-0000-0000EE010000}"/>
    <cellStyle name="Input 4 8 3" xfId="512" xr:uid="{00000000-0005-0000-0000-0000EF010000}"/>
    <cellStyle name="Input 4 9" xfId="513" xr:uid="{00000000-0005-0000-0000-0000F0010000}"/>
    <cellStyle name="Input 4 9 2" xfId="514" xr:uid="{00000000-0005-0000-0000-0000F1010000}"/>
    <cellStyle name="Input 4 9 2 2" xfId="515" xr:uid="{00000000-0005-0000-0000-0000F2010000}"/>
    <cellStyle name="Input 4 9 3" xfId="516" xr:uid="{00000000-0005-0000-0000-0000F3010000}"/>
    <cellStyle name="Invisible" xfId="517" xr:uid="{00000000-0005-0000-0000-0000F4010000}"/>
    <cellStyle name="Linked Cell 2" xfId="518" xr:uid="{00000000-0005-0000-0000-0000F5010000}"/>
    <cellStyle name="Linked Cell 2 2" xfId="519" xr:uid="{00000000-0005-0000-0000-0000F6010000}"/>
    <cellStyle name="Linked Cell 3" xfId="520" xr:uid="{00000000-0005-0000-0000-0000F7010000}"/>
    <cellStyle name="Linked Cell 4" xfId="521" xr:uid="{00000000-0005-0000-0000-0000F8010000}"/>
    <cellStyle name="Neutral 2" xfId="522" xr:uid="{00000000-0005-0000-0000-0000F9010000}"/>
    <cellStyle name="Neutral 2 2" xfId="523" xr:uid="{00000000-0005-0000-0000-0000FA010000}"/>
    <cellStyle name="Neutral 3" xfId="524" xr:uid="{00000000-0005-0000-0000-0000FB010000}"/>
    <cellStyle name="Neutral 4" xfId="525" xr:uid="{00000000-0005-0000-0000-0000FC010000}"/>
    <cellStyle name="NewColumnHeaderNormal" xfId="526" xr:uid="{00000000-0005-0000-0000-0000FD010000}"/>
    <cellStyle name="NewSectionHeaderNormal" xfId="527" xr:uid="{00000000-0005-0000-0000-0000FE010000}"/>
    <cellStyle name="NewTitleNormal" xfId="528" xr:uid="{00000000-0005-0000-0000-0000FF010000}"/>
    <cellStyle name="Normal" xfId="0" builtinId="0"/>
    <cellStyle name="Normal 10" xfId="529" xr:uid="{00000000-0005-0000-0000-000001020000}"/>
    <cellStyle name="Normal 11" xfId="530" xr:uid="{00000000-0005-0000-0000-000002020000}"/>
    <cellStyle name="Normal 2" xfId="15" xr:uid="{00000000-0005-0000-0000-000003020000}"/>
    <cellStyle name="Normal 2 2" xfId="16" xr:uid="{00000000-0005-0000-0000-000004020000}"/>
    <cellStyle name="Normal 2 2 2" xfId="28" xr:uid="{00000000-0005-0000-0000-000005020000}"/>
    <cellStyle name="Normal 2 2 2 2" xfId="29" xr:uid="{00000000-0005-0000-0000-000006020000}"/>
    <cellStyle name="Normal 2 2 2 3" xfId="531" xr:uid="{00000000-0005-0000-0000-000007020000}"/>
    <cellStyle name="Normal 2 3" xfId="532" xr:uid="{00000000-0005-0000-0000-000008020000}"/>
    <cellStyle name="Normal 2 4" xfId="533" xr:uid="{00000000-0005-0000-0000-000009020000}"/>
    <cellStyle name="Normal 2 5" xfId="534" xr:uid="{00000000-0005-0000-0000-00000A020000}"/>
    <cellStyle name="Normal 3" xfId="17" xr:uid="{00000000-0005-0000-0000-00000B020000}"/>
    <cellStyle name="Normal 3 2" xfId="535" xr:uid="{00000000-0005-0000-0000-00000C020000}"/>
    <cellStyle name="Normal 3 2 2" xfId="536" xr:uid="{00000000-0005-0000-0000-00000D020000}"/>
    <cellStyle name="Normal 3 2 2 2" xfId="537" xr:uid="{00000000-0005-0000-0000-00000E020000}"/>
    <cellStyle name="Normal 3 2 2 3" xfId="538" xr:uid="{00000000-0005-0000-0000-00000F020000}"/>
    <cellStyle name="Normal 3 3" xfId="539" xr:uid="{00000000-0005-0000-0000-000010020000}"/>
    <cellStyle name="Normal 4" xfId="18" xr:uid="{00000000-0005-0000-0000-000011020000}"/>
    <cellStyle name="Normal 4 2" xfId="19" xr:uid="{00000000-0005-0000-0000-000012020000}"/>
    <cellStyle name="Normal 4 2 2" xfId="540" xr:uid="{00000000-0005-0000-0000-000013020000}"/>
    <cellStyle name="Normal 4 2 3" xfId="541" xr:uid="{00000000-0005-0000-0000-000014020000}"/>
    <cellStyle name="Normal 5" xfId="20" xr:uid="{00000000-0005-0000-0000-000015020000}"/>
    <cellStyle name="Normal 5 2" xfId="31" xr:uid="{00000000-0005-0000-0000-000016020000}"/>
    <cellStyle name="Normal 5 2 2" xfId="542" xr:uid="{00000000-0005-0000-0000-000017020000}"/>
    <cellStyle name="Normal 5 2 3" xfId="543" xr:uid="{00000000-0005-0000-0000-000018020000}"/>
    <cellStyle name="Normal 5 2 4" xfId="544" xr:uid="{00000000-0005-0000-0000-000019020000}"/>
    <cellStyle name="Normal 5 3" xfId="545" xr:uid="{00000000-0005-0000-0000-00001A020000}"/>
    <cellStyle name="Normal 5 3 2" xfId="546" xr:uid="{00000000-0005-0000-0000-00001B020000}"/>
    <cellStyle name="Normal 5 3 3" xfId="547" xr:uid="{00000000-0005-0000-0000-00001C020000}"/>
    <cellStyle name="Normal 5 3 4" xfId="548" xr:uid="{00000000-0005-0000-0000-00001D020000}"/>
    <cellStyle name="Normal 5 4" xfId="549" xr:uid="{00000000-0005-0000-0000-00001E020000}"/>
    <cellStyle name="Normal 5 4 2" xfId="550" xr:uid="{00000000-0005-0000-0000-00001F020000}"/>
    <cellStyle name="Normal 5 4 3" xfId="551" xr:uid="{00000000-0005-0000-0000-000020020000}"/>
    <cellStyle name="Normal 5 4 4" xfId="552" xr:uid="{00000000-0005-0000-0000-000021020000}"/>
    <cellStyle name="Normal 5 5" xfId="553" xr:uid="{00000000-0005-0000-0000-000022020000}"/>
    <cellStyle name="Normal 5 6" xfId="554" xr:uid="{00000000-0005-0000-0000-000023020000}"/>
    <cellStyle name="Normal 5 7" xfId="555" xr:uid="{00000000-0005-0000-0000-000024020000}"/>
    <cellStyle name="Normal 6" xfId="21" xr:uid="{00000000-0005-0000-0000-000025020000}"/>
    <cellStyle name="Normal 6 2" xfId="22" xr:uid="{00000000-0005-0000-0000-000026020000}"/>
    <cellStyle name="Normal 7" xfId="23" xr:uid="{00000000-0005-0000-0000-000027020000}"/>
    <cellStyle name="Normal 7 2" xfId="556" xr:uid="{00000000-0005-0000-0000-000028020000}"/>
    <cellStyle name="Normal 7 3" xfId="557" xr:uid="{00000000-0005-0000-0000-000029020000}"/>
    <cellStyle name="Normal 7 4" xfId="558" xr:uid="{00000000-0005-0000-0000-00002A020000}"/>
    <cellStyle name="Normal 7 5" xfId="559" xr:uid="{00000000-0005-0000-0000-00002B020000}"/>
    <cellStyle name="Normal 8" xfId="560" xr:uid="{00000000-0005-0000-0000-00002C020000}"/>
    <cellStyle name="Normal 8 2" xfId="561" xr:uid="{00000000-0005-0000-0000-00002D020000}"/>
    <cellStyle name="Normal 8 2 2" xfId="562" xr:uid="{00000000-0005-0000-0000-00002E020000}"/>
    <cellStyle name="Normal 8 2 2 2" xfId="563" xr:uid="{00000000-0005-0000-0000-00002F020000}"/>
    <cellStyle name="Normal 8 2 3" xfId="564" xr:uid="{00000000-0005-0000-0000-000030020000}"/>
    <cellStyle name="Normal 8 3" xfId="565" xr:uid="{00000000-0005-0000-0000-000031020000}"/>
    <cellStyle name="Normal 9" xfId="566" xr:uid="{00000000-0005-0000-0000-000032020000}"/>
    <cellStyle name="Normal 9 2" xfId="567" xr:uid="{00000000-0005-0000-0000-000033020000}"/>
    <cellStyle name="Normal_PSCB financials reporting template" xfId="2" xr:uid="{00000000-0005-0000-0000-000034020000}"/>
    <cellStyle name="Note 2" xfId="568" xr:uid="{00000000-0005-0000-0000-000035020000}"/>
    <cellStyle name="Note 2 2" xfId="569" xr:uid="{00000000-0005-0000-0000-000036020000}"/>
    <cellStyle name="Note 2 3" xfId="570" xr:uid="{00000000-0005-0000-0000-000037020000}"/>
    <cellStyle name="Note 2 4" xfId="571" xr:uid="{00000000-0005-0000-0000-000038020000}"/>
    <cellStyle name="Note 2 5" xfId="572" xr:uid="{00000000-0005-0000-0000-000039020000}"/>
    <cellStyle name="Note 3" xfId="573" xr:uid="{00000000-0005-0000-0000-00003A020000}"/>
    <cellStyle name="Note 3 10" xfId="574" xr:uid="{00000000-0005-0000-0000-00003B020000}"/>
    <cellStyle name="Note 3 10 2" xfId="575" xr:uid="{00000000-0005-0000-0000-00003C020000}"/>
    <cellStyle name="Note 3 11" xfId="576" xr:uid="{00000000-0005-0000-0000-00003D020000}"/>
    <cellStyle name="Note 3 2" xfId="577" xr:uid="{00000000-0005-0000-0000-00003E020000}"/>
    <cellStyle name="Note 3 2 10" xfId="578" xr:uid="{00000000-0005-0000-0000-00003F020000}"/>
    <cellStyle name="Note 3 2 2" xfId="579" xr:uid="{00000000-0005-0000-0000-000040020000}"/>
    <cellStyle name="Note 3 2 2 2" xfId="580" xr:uid="{00000000-0005-0000-0000-000041020000}"/>
    <cellStyle name="Note 3 2 2 2 2" xfId="581" xr:uid="{00000000-0005-0000-0000-000042020000}"/>
    <cellStyle name="Note 3 2 2 3" xfId="582" xr:uid="{00000000-0005-0000-0000-000043020000}"/>
    <cellStyle name="Note 3 2 3" xfId="583" xr:uid="{00000000-0005-0000-0000-000044020000}"/>
    <cellStyle name="Note 3 2 3 2" xfId="584" xr:uid="{00000000-0005-0000-0000-000045020000}"/>
    <cellStyle name="Note 3 2 3 2 2" xfId="585" xr:uid="{00000000-0005-0000-0000-000046020000}"/>
    <cellStyle name="Note 3 2 3 3" xfId="586" xr:uid="{00000000-0005-0000-0000-000047020000}"/>
    <cellStyle name="Note 3 2 4" xfId="587" xr:uid="{00000000-0005-0000-0000-000048020000}"/>
    <cellStyle name="Note 3 2 4 2" xfId="588" xr:uid="{00000000-0005-0000-0000-000049020000}"/>
    <cellStyle name="Note 3 2 4 2 2" xfId="589" xr:uid="{00000000-0005-0000-0000-00004A020000}"/>
    <cellStyle name="Note 3 2 4 3" xfId="590" xr:uid="{00000000-0005-0000-0000-00004B020000}"/>
    <cellStyle name="Note 3 2 5" xfId="591" xr:uid="{00000000-0005-0000-0000-00004C020000}"/>
    <cellStyle name="Note 3 2 5 2" xfId="592" xr:uid="{00000000-0005-0000-0000-00004D020000}"/>
    <cellStyle name="Note 3 2 5 2 2" xfId="593" xr:uid="{00000000-0005-0000-0000-00004E020000}"/>
    <cellStyle name="Note 3 2 5 3" xfId="594" xr:uid="{00000000-0005-0000-0000-00004F020000}"/>
    <cellStyle name="Note 3 2 6" xfId="595" xr:uid="{00000000-0005-0000-0000-000050020000}"/>
    <cellStyle name="Note 3 2 6 2" xfId="596" xr:uid="{00000000-0005-0000-0000-000051020000}"/>
    <cellStyle name="Note 3 2 6 2 2" xfId="597" xr:uid="{00000000-0005-0000-0000-000052020000}"/>
    <cellStyle name="Note 3 2 6 3" xfId="598" xr:uid="{00000000-0005-0000-0000-000053020000}"/>
    <cellStyle name="Note 3 2 7" xfId="599" xr:uid="{00000000-0005-0000-0000-000054020000}"/>
    <cellStyle name="Note 3 2 7 2" xfId="600" xr:uid="{00000000-0005-0000-0000-000055020000}"/>
    <cellStyle name="Note 3 2 7 2 2" xfId="601" xr:uid="{00000000-0005-0000-0000-000056020000}"/>
    <cellStyle name="Note 3 2 7 3" xfId="602" xr:uid="{00000000-0005-0000-0000-000057020000}"/>
    <cellStyle name="Note 3 2 8" xfId="603" xr:uid="{00000000-0005-0000-0000-000058020000}"/>
    <cellStyle name="Note 3 2 8 2" xfId="604" xr:uid="{00000000-0005-0000-0000-000059020000}"/>
    <cellStyle name="Note 3 2 8 2 2" xfId="605" xr:uid="{00000000-0005-0000-0000-00005A020000}"/>
    <cellStyle name="Note 3 2 8 3" xfId="606" xr:uid="{00000000-0005-0000-0000-00005B020000}"/>
    <cellStyle name="Note 3 2 9" xfId="607" xr:uid="{00000000-0005-0000-0000-00005C020000}"/>
    <cellStyle name="Note 3 2 9 2" xfId="608" xr:uid="{00000000-0005-0000-0000-00005D020000}"/>
    <cellStyle name="Note 3 3" xfId="609" xr:uid="{00000000-0005-0000-0000-00005E020000}"/>
    <cellStyle name="Note 3 3 2" xfId="610" xr:uid="{00000000-0005-0000-0000-00005F020000}"/>
    <cellStyle name="Note 3 3 2 2" xfId="611" xr:uid="{00000000-0005-0000-0000-000060020000}"/>
    <cellStyle name="Note 3 3 3" xfId="612" xr:uid="{00000000-0005-0000-0000-000061020000}"/>
    <cellStyle name="Note 3 4" xfId="613" xr:uid="{00000000-0005-0000-0000-000062020000}"/>
    <cellStyle name="Note 3 4 2" xfId="614" xr:uid="{00000000-0005-0000-0000-000063020000}"/>
    <cellStyle name="Note 3 4 2 2" xfId="615" xr:uid="{00000000-0005-0000-0000-000064020000}"/>
    <cellStyle name="Note 3 4 3" xfId="616" xr:uid="{00000000-0005-0000-0000-000065020000}"/>
    <cellStyle name="Note 3 5" xfId="617" xr:uid="{00000000-0005-0000-0000-000066020000}"/>
    <cellStyle name="Note 3 5 2" xfId="618" xr:uid="{00000000-0005-0000-0000-000067020000}"/>
    <cellStyle name="Note 3 5 2 2" xfId="619" xr:uid="{00000000-0005-0000-0000-000068020000}"/>
    <cellStyle name="Note 3 5 3" xfId="620" xr:uid="{00000000-0005-0000-0000-000069020000}"/>
    <cellStyle name="Note 3 6" xfId="621" xr:uid="{00000000-0005-0000-0000-00006A020000}"/>
    <cellStyle name="Note 3 6 2" xfId="622" xr:uid="{00000000-0005-0000-0000-00006B020000}"/>
    <cellStyle name="Note 3 6 2 2" xfId="623" xr:uid="{00000000-0005-0000-0000-00006C020000}"/>
    <cellStyle name="Note 3 6 3" xfId="624" xr:uid="{00000000-0005-0000-0000-00006D020000}"/>
    <cellStyle name="Note 3 7" xfId="625" xr:uid="{00000000-0005-0000-0000-00006E020000}"/>
    <cellStyle name="Note 3 7 2" xfId="626" xr:uid="{00000000-0005-0000-0000-00006F020000}"/>
    <cellStyle name="Note 3 7 2 2" xfId="627" xr:uid="{00000000-0005-0000-0000-000070020000}"/>
    <cellStyle name="Note 3 7 3" xfId="628" xr:uid="{00000000-0005-0000-0000-000071020000}"/>
    <cellStyle name="Note 3 8" xfId="629" xr:uid="{00000000-0005-0000-0000-000072020000}"/>
    <cellStyle name="Note 3 8 2" xfId="630" xr:uid="{00000000-0005-0000-0000-000073020000}"/>
    <cellStyle name="Note 3 8 2 2" xfId="631" xr:uid="{00000000-0005-0000-0000-000074020000}"/>
    <cellStyle name="Note 3 8 3" xfId="632" xr:uid="{00000000-0005-0000-0000-000075020000}"/>
    <cellStyle name="Note 3 9" xfId="633" xr:uid="{00000000-0005-0000-0000-000076020000}"/>
    <cellStyle name="Note 3 9 2" xfId="634" xr:uid="{00000000-0005-0000-0000-000077020000}"/>
    <cellStyle name="Note 3 9 2 2" xfId="635" xr:uid="{00000000-0005-0000-0000-000078020000}"/>
    <cellStyle name="Note 3 9 3" xfId="636" xr:uid="{00000000-0005-0000-0000-000079020000}"/>
    <cellStyle name="Note 4" xfId="637" xr:uid="{00000000-0005-0000-0000-00007A020000}"/>
    <cellStyle name="Note 5" xfId="638" xr:uid="{00000000-0005-0000-0000-00007B020000}"/>
    <cellStyle name="Note 5 10" xfId="639" xr:uid="{00000000-0005-0000-0000-00007C020000}"/>
    <cellStyle name="Note 5 10 2" xfId="640" xr:uid="{00000000-0005-0000-0000-00007D020000}"/>
    <cellStyle name="Note 5 11" xfId="641" xr:uid="{00000000-0005-0000-0000-00007E020000}"/>
    <cellStyle name="Note 5 2" xfId="642" xr:uid="{00000000-0005-0000-0000-00007F020000}"/>
    <cellStyle name="Note 5 2 10" xfId="643" xr:uid="{00000000-0005-0000-0000-000080020000}"/>
    <cellStyle name="Note 5 2 2" xfId="644" xr:uid="{00000000-0005-0000-0000-000081020000}"/>
    <cellStyle name="Note 5 2 2 2" xfId="645" xr:uid="{00000000-0005-0000-0000-000082020000}"/>
    <cellStyle name="Note 5 2 2 2 2" xfId="646" xr:uid="{00000000-0005-0000-0000-000083020000}"/>
    <cellStyle name="Note 5 2 2 3" xfId="647" xr:uid="{00000000-0005-0000-0000-000084020000}"/>
    <cellStyle name="Note 5 2 3" xfId="648" xr:uid="{00000000-0005-0000-0000-000085020000}"/>
    <cellStyle name="Note 5 2 3 2" xfId="649" xr:uid="{00000000-0005-0000-0000-000086020000}"/>
    <cellStyle name="Note 5 2 3 2 2" xfId="650" xr:uid="{00000000-0005-0000-0000-000087020000}"/>
    <cellStyle name="Note 5 2 3 3" xfId="651" xr:uid="{00000000-0005-0000-0000-000088020000}"/>
    <cellStyle name="Note 5 2 4" xfId="652" xr:uid="{00000000-0005-0000-0000-000089020000}"/>
    <cellStyle name="Note 5 2 4 2" xfId="653" xr:uid="{00000000-0005-0000-0000-00008A020000}"/>
    <cellStyle name="Note 5 2 4 2 2" xfId="654" xr:uid="{00000000-0005-0000-0000-00008B020000}"/>
    <cellStyle name="Note 5 2 4 3" xfId="655" xr:uid="{00000000-0005-0000-0000-00008C020000}"/>
    <cellStyle name="Note 5 2 5" xfId="656" xr:uid="{00000000-0005-0000-0000-00008D020000}"/>
    <cellStyle name="Note 5 2 5 2" xfId="657" xr:uid="{00000000-0005-0000-0000-00008E020000}"/>
    <cellStyle name="Note 5 2 5 2 2" xfId="658" xr:uid="{00000000-0005-0000-0000-00008F020000}"/>
    <cellStyle name="Note 5 2 5 3" xfId="659" xr:uid="{00000000-0005-0000-0000-000090020000}"/>
    <cellStyle name="Note 5 2 6" xfId="660" xr:uid="{00000000-0005-0000-0000-000091020000}"/>
    <cellStyle name="Note 5 2 6 2" xfId="661" xr:uid="{00000000-0005-0000-0000-000092020000}"/>
    <cellStyle name="Note 5 2 6 2 2" xfId="662" xr:uid="{00000000-0005-0000-0000-000093020000}"/>
    <cellStyle name="Note 5 2 6 3" xfId="663" xr:uid="{00000000-0005-0000-0000-000094020000}"/>
    <cellStyle name="Note 5 2 7" xfId="664" xr:uid="{00000000-0005-0000-0000-000095020000}"/>
    <cellStyle name="Note 5 2 7 2" xfId="665" xr:uid="{00000000-0005-0000-0000-000096020000}"/>
    <cellStyle name="Note 5 2 7 2 2" xfId="666" xr:uid="{00000000-0005-0000-0000-000097020000}"/>
    <cellStyle name="Note 5 2 7 3" xfId="667" xr:uid="{00000000-0005-0000-0000-000098020000}"/>
    <cellStyle name="Note 5 2 8" xfId="668" xr:uid="{00000000-0005-0000-0000-000099020000}"/>
    <cellStyle name="Note 5 2 8 2" xfId="669" xr:uid="{00000000-0005-0000-0000-00009A020000}"/>
    <cellStyle name="Note 5 2 8 2 2" xfId="670" xr:uid="{00000000-0005-0000-0000-00009B020000}"/>
    <cellStyle name="Note 5 2 8 3" xfId="671" xr:uid="{00000000-0005-0000-0000-00009C020000}"/>
    <cellStyle name="Note 5 2 9" xfId="672" xr:uid="{00000000-0005-0000-0000-00009D020000}"/>
    <cellStyle name="Note 5 2 9 2" xfId="673" xr:uid="{00000000-0005-0000-0000-00009E020000}"/>
    <cellStyle name="Note 5 3" xfId="674" xr:uid="{00000000-0005-0000-0000-00009F020000}"/>
    <cellStyle name="Note 5 3 2" xfId="675" xr:uid="{00000000-0005-0000-0000-0000A0020000}"/>
    <cellStyle name="Note 5 3 2 2" xfId="676" xr:uid="{00000000-0005-0000-0000-0000A1020000}"/>
    <cellStyle name="Note 5 3 3" xfId="677" xr:uid="{00000000-0005-0000-0000-0000A2020000}"/>
    <cellStyle name="Note 5 4" xfId="678" xr:uid="{00000000-0005-0000-0000-0000A3020000}"/>
    <cellStyle name="Note 5 4 2" xfId="679" xr:uid="{00000000-0005-0000-0000-0000A4020000}"/>
    <cellStyle name="Note 5 4 2 2" xfId="680" xr:uid="{00000000-0005-0000-0000-0000A5020000}"/>
    <cellStyle name="Note 5 4 3" xfId="681" xr:uid="{00000000-0005-0000-0000-0000A6020000}"/>
    <cellStyle name="Note 5 5" xfId="682" xr:uid="{00000000-0005-0000-0000-0000A7020000}"/>
    <cellStyle name="Note 5 5 2" xfId="683" xr:uid="{00000000-0005-0000-0000-0000A8020000}"/>
    <cellStyle name="Note 5 5 2 2" xfId="684" xr:uid="{00000000-0005-0000-0000-0000A9020000}"/>
    <cellStyle name="Note 5 5 3" xfId="685" xr:uid="{00000000-0005-0000-0000-0000AA020000}"/>
    <cellStyle name="Note 5 6" xfId="686" xr:uid="{00000000-0005-0000-0000-0000AB020000}"/>
    <cellStyle name="Note 5 6 2" xfId="687" xr:uid="{00000000-0005-0000-0000-0000AC020000}"/>
    <cellStyle name="Note 5 6 2 2" xfId="688" xr:uid="{00000000-0005-0000-0000-0000AD020000}"/>
    <cellStyle name="Note 5 6 3" xfId="689" xr:uid="{00000000-0005-0000-0000-0000AE020000}"/>
    <cellStyle name="Note 5 7" xfId="690" xr:uid="{00000000-0005-0000-0000-0000AF020000}"/>
    <cellStyle name="Note 5 7 2" xfId="691" xr:uid="{00000000-0005-0000-0000-0000B0020000}"/>
    <cellStyle name="Note 5 7 2 2" xfId="692" xr:uid="{00000000-0005-0000-0000-0000B1020000}"/>
    <cellStyle name="Note 5 7 3" xfId="693" xr:uid="{00000000-0005-0000-0000-0000B2020000}"/>
    <cellStyle name="Note 5 8" xfId="694" xr:uid="{00000000-0005-0000-0000-0000B3020000}"/>
    <cellStyle name="Note 5 8 2" xfId="695" xr:uid="{00000000-0005-0000-0000-0000B4020000}"/>
    <cellStyle name="Note 5 8 2 2" xfId="696" xr:uid="{00000000-0005-0000-0000-0000B5020000}"/>
    <cellStyle name="Note 5 8 3" xfId="697" xr:uid="{00000000-0005-0000-0000-0000B6020000}"/>
    <cellStyle name="Note 5 9" xfId="698" xr:uid="{00000000-0005-0000-0000-0000B7020000}"/>
    <cellStyle name="Note 5 9 2" xfId="699" xr:uid="{00000000-0005-0000-0000-0000B8020000}"/>
    <cellStyle name="Note 5 9 2 2" xfId="700" xr:uid="{00000000-0005-0000-0000-0000B9020000}"/>
    <cellStyle name="Note 5 9 3" xfId="701" xr:uid="{00000000-0005-0000-0000-0000BA020000}"/>
    <cellStyle name="Output 2" xfId="702" xr:uid="{00000000-0005-0000-0000-0000BB020000}"/>
    <cellStyle name="Output 2 2" xfId="703" xr:uid="{00000000-0005-0000-0000-0000BC020000}"/>
    <cellStyle name="Output 3" xfId="704" xr:uid="{00000000-0005-0000-0000-0000BD020000}"/>
    <cellStyle name="Output 3 10" xfId="705" xr:uid="{00000000-0005-0000-0000-0000BE020000}"/>
    <cellStyle name="Output 3 10 2" xfId="706" xr:uid="{00000000-0005-0000-0000-0000BF020000}"/>
    <cellStyle name="Output 3 11" xfId="707" xr:uid="{00000000-0005-0000-0000-0000C0020000}"/>
    <cellStyle name="Output 3 2" xfId="708" xr:uid="{00000000-0005-0000-0000-0000C1020000}"/>
    <cellStyle name="Output 3 2 10" xfId="709" xr:uid="{00000000-0005-0000-0000-0000C2020000}"/>
    <cellStyle name="Output 3 2 2" xfId="710" xr:uid="{00000000-0005-0000-0000-0000C3020000}"/>
    <cellStyle name="Output 3 2 2 2" xfId="711" xr:uid="{00000000-0005-0000-0000-0000C4020000}"/>
    <cellStyle name="Output 3 2 2 2 2" xfId="712" xr:uid="{00000000-0005-0000-0000-0000C5020000}"/>
    <cellStyle name="Output 3 2 2 3" xfId="713" xr:uid="{00000000-0005-0000-0000-0000C6020000}"/>
    <cellStyle name="Output 3 2 3" xfId="714" xr:uid="{00000000-0005-0000-0000-0000C7020000}"/>
    <cellStyle name="Output 3 2 3 2" xfId="715" xr:uid="{00000000-0005-0000-0000-0000C8020000}"/>
    <cellStyle name="Output 3 2 3 2 2" xfId="716" xr:uid="{00000000-0005-0000-0000-0000C9020000}"/>
    <cellStyle name="Output 3 2 3 3" xfId="717" xr:uid="{00000000-0005-0000-0000-0000CA020000}"/>
    <cellStyle name="Output 3 2 4" xfId="718" xr:uid="{00000000-0005-0000-0000-0000CB020000}"/>
    <cellStyle name="Output 3 2 4 2" xfId="719" xr:uid="{00000000-0005-0000-0000-0000CC020000}"/>
    <cellStyle name="Output 3 2 4 2 2" xfId="720" xr:uid="{00000000-0005-0000-0000-0000CD020000}"/>
    <cellStyle name="Output 3 2 4 3" xfId="721" xr:uid="{00000000-0005-0000-0000-0000CE020000}"/>
    <cellStyle name="Output 3 2 5" xfId="722" xr:uid="{00000000-0005-0000-0000-0000CF020000}"/>
    <cellStyle name="Output 3 2 5 2" xfId="723" xr:uid="{00000000-0005-0000-0000-0000D0020000}"/>
    <cellStyle name="Output 3 2 5 2 2" xfId="724" xr:uid="{00000000-0005-0000-0000-0000D1020000}"/>
    <cellStyle name="Output 3 2 5 3" xfId="725" xr:uid="{00000000-0005-0000-0000-0000D2020000}"/>
    <cellStyle name="Output 3 2 6" xfId="726" xr:uid="{00000000-0005-0000-0000-0000D3020000}"/>
    <cellStyle name="Output 3 2 6 2" xfId="727" xr:uid="{00000000-0005-0000-0000-0000D4020000}"/>
    <cellStyle name="Output 3 2 6 2 2" xfId="728" xr:uid="{00000000-0005-0000-0000-0000D5020000}"/>
    <cellStyle name="Output 3 2 6 3" xfId="729" xr:uid="{00000000-0005-0000-0000-0000D6020000}"/>
    <cellStyle name="Output 3 2 7" xfId="730" xr:uid="{00000000-0005-0000-0000-0000D7020000}"/>
    <cellStyle name="Output 3 2 7 2" xfId="731" xr:uid="{00000000-0005-0000-0000-0000D8020000}"/>
    <cellStyle name="Output 3 2 7 2 2" xfId="732" xr:uid="{00000000-0005-0000-0000-0000D9020000}"/>
    <cellStyle name="Output 3 2 7 3" xfId="733" xr:uid="{00000000-0005-0000-0000-0000DA020000}"/>
    <cellStyle name="Output 3 2 8" xfId="734" xr:uid="{00000000-0005-0000-0000-0000DB020000}"/>
    <cellStyle name="Output 3 2 8 2" xfId="735" xr:uid="{00000000-0005-0000-0000-0000DC020000}"/>
    <cellStyle name="Output 3 2 8 2 2" xfId="736" xr:uid="{00000000-0005-0000-0000-0000DD020000}"/>
    <cellStyle name="Output 3 2 8 3" xfId="737" xr:uid="{00000000-0005-0000-0000-0000DE020000}"/>
    <cellStyle name="Output 3 2 9" xfId="738" xr:uid="{00000000-0005-0000-0000-0000DF020000}"/>
    <cellStyle name="Output 3 2 9 2" xfId="739" xr:uid="{00000000-0005-0000-0000-0000E0020000}"/>
    <cellStyle name="Output 3 3" xfId="740" xr:uid="{00000000-0005-0000-0000-0000E1020000}"/>
    <cellStyle name="Output 3 3 2" xfId="741" xr:uid="{00000000-0005-0000-0000-0000E2020000}"/>
    <cellStyle name="Output 3 3 2 2" xfId="742" xr:uid="{00000000-0005-0000-0000-0000E3020000}"/>
    <cellStyle name="Output 3 3 3" xfId="743" xr:uid="{00000000-0005-0000-0000-0000E4020000}"/>
    <cellStyle name="Output 3 4" xfId="744" xr:uid="{00000000-0005-0000-0000-0000E5020000}"/>
    <cellStyle name="Output 3 4 2" xfId="745" xr:uid="{00000000-0005-0000-0000-0000E6020000}"/>
    <cellStyle name="Output 3 4 2 2" xfId="746" xr:uid="{00000000-0005-0000-0000-0000E7020000}"/>
    <cellStyle name="Output 3 4 3" xfId="747" xr:uid="{00000000-0005-0000-0000-0000E8020000}"/>
    <cellStyle name="Output 3 5" xfId="748" xr:uid="{00000000-0005-0000-0000-0000E9020000}"/>
    <cellStyle name="Output 3 5 2" xfId="749" xr:uid="{00000000-0005-0000-0000-0000EA020000}"/>
    <cellStyle name="Output 3 5 2 2" xfId="750" xr:uid="{00000000-0005-0000-0000-0000EB020000}"/>
    <cellStyle name="Output 3 5 3" xfId="751" xr:uid="{00000000-0005-0000-0000-0000EC020000}"/>
    <cellStyle name="Output 3 6" xfId="752" xr:uid="{00000000-0005-0000-0000-0000ED020000}"/>
    <cellStyle name="Output 3 6 2" xfId="753" xr:uid="{00000000-0005-0000-0000-0000EE020000}"/>
    <cellStyle name="Output 3 6 2 2" xfId="754" xr:uid="{00000000-0005-0000-0000-0000EF020000}"/>
    <cellStyle name="Output 3 6 3" xfId="755" xr:uid="{00000000-0005-0000-0000-0000F0020000}"/>
    <cellStyle name="Output 3 7" xfId="756" xr:uid="{00000000-0005-0000-0000-0000F1020000}"/>
    <cellStyle name="Output 3 7 2" xfId="757" xr:uid="{00000000-0005-0000-0000-0000F2020000}"/>
    <cellStyle name="Output 3 7 2 2" xfId="758" xr:uid="{00000000-0005-0000-0000-0000F3020000}"/>
    <cellStyle name="Output 3 7 3" xfId="759" xr:uid="{00000000-0005-0000-0000-0000F4020000}"/>
    <cellStyle name="Output 3 8" xfId="760" xr:uid="{00000000-0005-0000-0000-0000F5020000}"/>
    <cellStyle name="Output 3 8 2" xfId="761" xr:uid="{00000000-0005-0000-0000-0000F6020000}"/>
    <cellStyle name="Output 3 8 2 2" xfId="762" xr:uid="{00000000-0005-0000-0000-0000F7020000}"/>
    <cellStyle name="Output 3 8 3" xfId="763" xr:uid="{00000000-0005-0000-0000-0000F8020000}"/>
    <cellStyle name="Output 3 9" xfId="764" xr:uid="{00000000-0005-0000-0000-0000F9020000}"/>
    <cellStyle name="Output 3 9 2" xfId="765" xr:uid="{00000000-0005-0000-0000-0000FA020000}"/>
    <cellStyle name="Output 3 9 2 2" xfId="766" xr:uid="{00000000-0005-0000-0000-0000FB020000}"/>
    <cellStyle name="Output 3 9 3" xfId="767" xr:uid="{00000000-0005-0000-0000-0000FC020000}"/>
    <cellStyle name="Output 4" xfId="768" xr:uid="{00000000-0005-0000-0000-0000FD020000}"/>
    <cellStyle name="Output 4 10" xfId="769" xr:uid="{00000000-0005-0000-0000-0000FE020000}"/>
    <cellStyle name="Output 4 10 2" xfId="770" xr:uid="{00000000-0005-0000-0000-0000FF020000}"/>
    <cellStyle name="Output 4 11" xfId="771" xr:uid="{00000000-0005-0000-0000-000000030000}"/>
    <cellStyle name="Output 4 2" xfId="772" xr:uid="{00000000-0005-0000-0000-000001030000}"/>
    <cellStyle name="Output 4 2 10" xfId="773" xr:uid="{00000000-0005-0000-0000-000002030000}"/>
    <cellStyle name="Output 4 2 2" xfId="774" xr:uid="{00000000-0005-0000-0000-000003030000}"/>
    <cellStyle name="Output 4 2 2 2" xfId="775" xr:uid="{00000000-0005-0000-0000-000004030000}"/>
    <cellStyle name="Output 4 2 2 2 2" xfId="776" xr:uid="{00000000-0005-0000-0000-000005030000}"/>
    <cellStyle name="Output 4 2 2 3" xfId="777" xr:uid="{00000000-0005-0000-0000-000006030000}"/>
    <cellStyle name="Output 4 2 3" xfId="778" xr:uid="{00000000-0005-0000-0000-000007030000}"/>
    <cellStyle name="Output 4 2 3 2" xfId="779" xr:uid="{00000000-0005-0000-0000-000008030000}"/>
    <cellStyle name="Output 4 2 3 2 2" xfId="780" xr:uid="{00000000-0005-0000-0000-000009030000}"/>
    <cellStyle name="Output 4 2 3 3" xfId="781" xr:uid="{00000000-0005-0000-0000-00000A030000}"/>
    <cellStyle name="Output 4 2 4" xfId="782" xr:uid="{00000000-0005-0000-0000-00000B030000}"/>
    <cellStyle name="Output 4 2 4 2" xfId="783" xr:uid="{00000000-0005-0000-0000-00000C030000}"/>
    <cellStyle name="Output 4 2 4 2 2" xfId="784" xr:uid="{00000000-0005-0000-0000-00000D030000}"/>
    <cellStyle name="Output 4 2 4 3" xfId="785" xr:uid="{00000000-0005-0000-0000-00000E030000}"/>
    <cellStyle name="Output 4 2 5" xfId="786" xr:uid="{00000000-0005-0000-0000-00000F030000}"/>
    <cellStyle name="Output 4 2 5 2" xfId="787" xr:uid="{00000000-0005-0000-0000-000010030000}"/>
    <cellStyle name="Output 4 2 5 2 2" xfId="788" xr:uid="{00000000-0005-0000-0000-000011030000}"/>
    <cellStyle name="Output 4 2 5 3" xfId="789" xr:uid="{00000000-0005-0000-0000-000012030000}"/>
    <cellStyle name="Output 4 2 6" xfId="790" xr:uid="{00000000-0005-0000-0000-000013030000}"/>
    <cellStyle name="Output 4 2 6 2" xfId="791" xr:uid="{00000000-0005-0000-0000-000014030000}"/>
    <cellStyle name="Output 4 2 6 2 2" xfId="792" xr:uid="{00000000-0005-0000-0000-000015030000}"/>
    <cellStyle name="Output 4 2 6 3" xfId="793" xr:uid="{00000000-0005-0000-0000-000016030000}"/>
    <cellStyle name="Output 4 2 7" xfId="794" xr:uid="{00000000-0005-0000-0000-000017030000}"/>
    <cellStyle name="Output 4 2 7 2" xfId="795" xr:uid="{00000000-0005-0000-0000-000018030000}"/>
    <cellStyle name="Output 4 2 7 2 2" xfId="796" xr:uid="{00000000-0005-0000-0000-000019030000}"/>
    <cellStyle name="Output 4 2 7 3" xfId="797" xr:uid="{00000000-0005-0000-0000-00001A030000}"/>
    <cellStyle name="Output 4 2 8" xfId="798" xr:uid="{00000000-0005-0000-0000-00001B030000}"/>
    <cellStyle name="Output 4 2 8 2" xfId="799" xr:uid="{00000000-0005-0000-0000-00001C030000}"/>
    <cellStyle name="Output 4 2 8 2 2" xfId="800" xr:uid="{00000000-0005-0000-0000-00001D030000}"/>
    <cellStyle name="Output 4 2 8 3" xfId="801" xr:uid="{00000000-0005-0000-0000-00001E030000}"/>
    <cellStyle name="Output 4 2 9" xfId="802" xr:uid="{00000000-0005-0000-0000-00001F030000}"/>
    <cellStyle name="Output 4 2 9 2" xfId="803" xr:uid="{00000000-0005-0000-0000-000020030000}"/>
    <cellStyle name="Output 4 3" xfId="804" xr:uid="{00000000-0005-0000-0000-000021030000}"/>
    <cellStyle name="Output 4 3 2" xfId="805" xr:uid="{00000000-0005-0000-0000-000022030000}"/>
    <cellStyle name="Output 4 3 2 2" xfId="806" xr:uid="{00000000-0005-0000-0000-000023030000}"/>
    <cellStyle name="Output 4 3 3" xfId="807" xr:uid="{00000000-0005-0000-0000-000024030000}"/>
    <cellStyle name="Output 4 4" xfId="808" xr:uid="{00000000-0005-0000-0000-000025030000}"/>
    <cellStyle name="Output 4 4 2" xfId="809" xr:uid="{00000000-0005-0000-0000-000026030000}"/>
    <cellStyle name="Output 4 4 2 2" xfId="810" xr:uid="{00000000-0005-0000-0000-000027030000}"/>
    <cellStyle name="Output 4 4 3" xfId="811" xr:uid="{00000000-0005-0000-0000-000028030000}"/>
    <cellStyle name="Output 4 5" xfId="812" xr:uid="{00000000-0005-0000-0000-000029030000}"/>
    <cellStyle name="Output 4 5 2" xfId="813" xr:uid="{00000000-0005-0000-0000-00002A030000}"/>
    <cellStyle name="Output 4 5 2 2" xfId="814" xr:uid="{00000000-0005-0000-0000-00002B030000}"/>
    <cellStyle name="Output 4 5 3" xfId="815" xr:uid="{00000000-0005-0000-0000-00002C030000}"/>
    <cellStyle name="Output 4 6" xfId="816" xr:uid="{00000000-0005-0000-0000-00002D030000}"/>
    <cellStyle name="Output 4 6 2" xfId="817" xr:uid="{00000000-0005-0000-0000-00002E030000}"/>
    <cellStyle name="Output 4 6 2 2" xfId="818" xr:uid="{00000000-0005-0000-0000-00002F030000}"/>
    <cellStyle name="Output 4 6 3" xfId="819" xr:uid="{00000000-0005-0000-0000-000030030000}"/>
    <cellStyle name="Output 4 7" xfId="820" xr:uid="{00000000-0005-0000-0000-000031030000}"/>
    <cellStyle name="Output 4 7 2" xfId="821" xr:uid="{00000000-0005-0000-0000-000032030000}"/>
    <cellStyle name="Output 4 7 2 2" xfId="822" xr:uid="{00000000-0005-0000-0000-000033030000}"/>
    <cellStyle name="Output 4 7 3" xfId="823" xr:uid="{00000000-0005-0000-0000-000034030000}"/>
    <cellStyle name="Output 4 8" xfId="824" xr:uid="{00000000-0005-0000-0000-000035030000}"/>
    <cellStyle name="Output 4 8 2" xfId="825" xr:uid="{00000000-0005-0000-0000-000036030000}"/>
    <cellStyle name="Output 4 8 2 2" xfId="826" xr:uid="{00000000-0005-0000-0000-000037030000}"/>
    <cellStyle name="Output 4 8 3" xfId="827" xr:uid="{00000000-0005-0000-0000-000038030000}"/>
    <cellStyle name="Output 4 9" xfId="828" xr:uid="{00000000-0005-0000-0000-000039030000}"/>
    <cellStyle name="Output 4 9 2" xfId="829" xr:uid="{00000000-0005-0000-0000-00003A030000}"/>
    <cellStyle name="Output 4 9 2 2" xfId="830" xr:uid="{00000000-0005-0000-0000-00003B030000}"/>
    <cellStyle name="Output 4 9 3" xfId="831" xr:uid="{00000000-0005-0000-0000-00003C030000}"/>
    <cellStyle name="Percent" xfId="981" builtinId="5"/>
    <cellStyle name="Percent 2" xfId="24" xr:uid="{00000000-0005-0000-0000-00003D030000}"/>
    <cellStyle name="Percent 2 2" xfId="832" xr:uid="{00000000-0005-0000-0000-00003E030000}"/>
    <cellStyle name="Percent 2 3" xfId="833" xr:uid="{00000000-0005-0000-0000-00003F030000}"/>
    <cellStyle name="Percent 3" xfId="25" xr:uid="{00000000-0005-0000-0000-000040030000}"/>
    <cellStyle name="Percent 3 2" xfId="834" xr:uid="{00000000-0005-0000-0000-000041030000}"/>
    <cellStyle name="Percent 4" xfId="26" xr:uid="{00000000-0005-0000-0000-000042030000}"/>
    <cellStyle name="Percent 5" xfId="27" xr:uid="{00000000-0005-0000-0000-000043030000}"/>
    <cellStyle name="SectionHeaderNormal" xfId="835" xr:uid="{00000000-0005-0000-0000-000044030000}"/>
    <cellStyle name="SubScript" xfId="836" xr:uid="{00000000-0005-0000-0000-000045030000}"/>
    <cellStyle name="SuperScript" xfId="837" xr:uid="{00000000-0005-0000-0000-000046030000}"/>
    <cellStyle name="TextBold" xfId="838" xr:uid="{00000000-0005-0000-0000-000047030000}"/>
    <cellStyle name="TextItalic" xfId="839" xr:uid="{00000000-0005-0000-0000-000048030000}"/>
    <cellStyle name="TextNormal" xfId="840" xr:uid="{00000000-0005-0000-0000-000049030000}"/>
    <cellStyle name="Title 2" xfId="841" xr:uid="{00000000-0005-0000-0000-00004A030000}"/>
    <cellStyle name="Title 2 2" xfId="842" xr:uid="{00000000-0005-0000-0000-00004B030000}"/>
    <cellStyle name="Title 3" xfId="843" xr:uid="{00000000-0005-0000-0000-00004C030000}"/>
    <cellStyle name="Title 4" xfId="844" xr:uid="{00000000-0005-0000-0000-00004D030000}"/>
    <cellStyle name="TitleNormal" xfId="845" xr:uid="{00000000-0005-0000-0000-00004E030000}"/>
    <cellStyle name="Total 2" xfId="846" xr:uid="{00000000-0005-0000-0000-00004F030000}"/>
    <cellStyle name="Total 2 2" xfId="847" xr:uid="{00000000-0005-0000-0000-000050030000}"/>
    <cellStyle name="Total 3" xfId="848" xr:uid="{00000000-0005-0000-0000-000051030000}"/>
    <cellStyle name="Total 3 10" xfId="849" xr:uid="{00000000-0005-0000-0000-000052030000}"/>
    <cellStyle name="Total 3 10 2" xfId="850" xr:uid="{00000000-0005-0000-0000-000053030000}"/>
    <cellStyle name="Total 3 11" xfId="851" xr:uid="{00000000-0005-0000-0000-000054030000}"/>
    <cellStyle name="Total 3 2" xfId="852" xr:uid="{00000000-0005-0000-0000-000055030000}"/>
    <cellStyle name="Total 3 2 10" xfId="853" xr:uid="{00000000-0005-0000-0000-000056030000}"/>
    <cellStyle name="Total 3 2 2" xfId="854" xr:uid="{00000000-0005-0000-0000-000057030000}"/>
    <cellStyle name="Total 3 2 2 2" xfId="855" xr:uid="{00000000-0005-0000-0000-000058030000}"/>
    <cellStyle name="Total 3 2 2 2 2" xfId="856" xr:uid="{00000000-0005-0000-0000-000059030000}"/>
    <cellStyle name="Total 3 2 2 3" xfId="857" xr:uid="{00000000-0005-0000-0000-00005A030000}"/>
    <cellStyle name="Total 3 2 3" xfId="858" xr:uid="{00000000-0005-0000-0000-00005B030000}"/>
    <cellStyle name="Total 3 2 3 2" xfId="859" xr:uid="{00000000-0005-0000-0000-00005C030000}"/>
    <cellStyle name="Total 3 2 3 2 2" xfId="860" xr:uid="{00000000-0005-0000-0000-00005D030000}"/>
    <cellStyle name="Total 3 2 3 3" xfId="861" xr:uid="{00000000-0005-0000-0000-00005E030000}"/>
    <cellStyle name="Total 3 2 4" xfId="862" xr:uid="{00000000-0005-0000-0000-00005F030000}"/>
    <cellStyle name="Total 3 2 4 2" xfId="863" xr:uid="{00000000-0005-0000-0000-000060030000}"/>
    <cellStyle name="Total 3 2 4 2 2" xfId="864" xr:uid="{00000000-0005-0000-0000-000061030000}"/>
    <cellStyle name="Total 3 2 4 3" xfId="865" xr:uid="{00000000-0005-0000-0000-000062030000}"/>
    <cellStyle name="Total 3 2 5" xfId="866" xr:uid="{00000000-0005-0000-0000-000063030000}"/>
    <cellStyle name="Total 3 2 5 2" xfId="867" xr:uid="{00000000-0005-0000-0000-000064030000}"/>
    <cellStyle name="Total 3 2 5 2 2" xfId="868" xr:uid="{00000000-0005-0000-0000-000065030000}"/>
    <cellStyle name="Total 3 2 5 3" xfId="869" xr:uid="{00000000-0005-0000-0000-000066030000}"/>
    <cellStyle name="Total 3 2 6" xfId="870" xr:uid="{00000000-0005-0000-0000-000067030000}"/>
    <cellStyle name="Total 3 2 6 2" xfId="871" xr:uid="{00000000-0005-0000-0000-000068030000}"/>
    <cellStyle name="Total 3 2 6 2 2" xfId="872" xr:uid="{00000000-0005-0000-0000-000069030000}"/>
    <cellStyle name="Total 3 2 6 3" xfId="873" xr:uid="{00000000-0005-0000-0000-00006A030000}"/>
    <cellStyle name="Total 3 2 7" xfId="874" xr:uid="{00000000-0005-0000-0000-00006B030000}"/>
    <cellStyle name="Total 3 2 7 2" xfId="875" xr:uid="{00000000-0005-0000-0000-00006C030000}"/>
    <cellStyle name="Total 3 2 7 2 2" xfId="876" xr:uid="{00000000-0005-0000-0000-00006D030000}"/>
    <cellStyle name="Total 3 2 7 3" xfId="877" xr:uid="{00000000-0005-0000-0000-00006E030000}"/>
    <cellStyle name="Total 3 2 8" xfId="878" xr:uid="{00000000-0005-0000-0000-00006F030000}"/>
    <cellStyle name="Total 3 2 8 2" xfId="879" xr:uid="{00000000-0005-0000-0000-000070030000}"/>
    <cellStyle name="Total 3 2 8 2 2" xfId="880" xr:uid="{00000000-0005-0000-0000-000071030000}"/>
    <cellStyle name="Total 3 2 8 3" xfId="881" xr:uid="{00000000-0005-0000-0000-000072030000}"/>
    <cellStyle name="Total 3 2 9" xfId="882" xr:uid="{00000000-0005-0000-0000-000073030000}"/>
    <cellStyle name="Total 3 2 9 2" xfId="883" xr:uid="{00000000-0005-0000-0000-000074030000}"/>
    <cellStyle name="Total 3 3" xfId="884" xr:uid="{00000000-0005-0000-0000-000075030000}"/>
    <cellStyle name="Total 3 3 2" xfId="885" xr:uid="{00000000-0005-0000-0000-000076030000}"/>
    <cellStyle name="Total 3 3 2 2" xfId="886" xr:uid="{00000000-0005-0000-0000-000077030000}"/>
    <cellStyle name="Total 3 3 3" xfId="887" xr:uid="{00000000-0005-0000-0000-000078030000}"/>
    <cellStyle name="Total 3 4" xfId="888" xr:uid="{00000000-0005-0000-0000-000079030000}"/>
    <cellStyle name="Total 3 4 2" xfId="889" xr:uid="{00000000-0005-0000-0000-00007A030000}"/>
    <cellStyle name="Total 3 4 2 2" xfId="890" xr:uid="{00000000-0005-0000-0000-00007B030000}"/>
    <cellStyle name="Total 3 4 3" xfId="891" xr:uid="{00000000-0005-0000-0000-00007C030000}"/>
    <cellStyle name="Total 3 5" xfId="892" xr:uid="{00000000-0005-0000-0000-00007D030000}"/>
    <cellStyle name="Total 3 5 2" xfId="893" xr:uid="{00000000-0005-0000-0000-00007E030000}"/>
    <cellStyle name="Total 3 5 2 2" xfId="894" xr:uid="{00000000-0005-0000-0000-00007F030000}"/>
    <cellStyle name="Total 3 5 3" xfId="895" xr:uid="{00000000-0005-0000-0000-000080030000}"/>
    <cellStyle name="Total 3 6" xfId="896" xr:uid="{00000000-0005-0000-0000-000081030000}"/>
    <cellStyle name="Total 3 6 2" xfId="897" xr:uid="{00000000-0005-0000-0000-000082030000}"/>
    <cellStyle name="Total 3 6 2 2" xfId="898" xr:uid="{00000000-0005-0000-0000-000083030000}"/>
    <cellStyle name="Total 3 6 3" xfId="899" xr:uid="{00000000-0005-0000-0000-000084030000}"/>
    <cellStyle name="Total 3 7" xfId="900" xr:uid="{00000000-0005-0000-0000-000085030000}"/>
    <cellStyle name="Total 3 7 2" xfId="901" xr:uid="{00000000-0005-0000-0000-000086030000}"/>
    <cellStyle name="Total 3 7 2 2" xfId="902" xr:uid="{00000000-0005-0000-0000-000087030000}"/>
    <cellStyle name="Total 3 7 3" xfId="903" xr:uid="{00000000-0005-0000-0000-000088030000}"/>
    <cellStyle name="Total 3 8" xfId="904" xr:uid="{00000000-0005-0000-0000-000089030000}"/>
    <cellStyle name="Total 3 8 2" xfId="905" xr:uid="{00000000-0005-0000-0000-00008A030000}"/>
    <cellStyle name="Total 3 8 2 2" xfId="906" xr:uid="{00000000-0005-0000-0000-00008B030000}"/>
    <cellStyle name="Total 3 8 3" xfId="907" xr:uid="{00000000-0005-0000-0000-00008C030000}"/>
    <cellStyle name="Total 3 9" xfId="908" xr:uid="{00000000-0005-0000-0000-00008D030000}"/>
    <cellStyle name="Total 3 9 2" xfId="909" xr:uid="{00000000-0005-0000-0000-00008E030000}"/>
    <cellStyle name="Total 3 9 2 2" xfId="910" xr:uid="{00000000-0005-0000-0000-00008F030000}"/>
    <cellStyle name="Total 3 9 3" xfId="911" xr:uid="{00000000-0005-0000-0000-000090030000}"/>
    <cellStyle name="Total 4" xfId="912" xr:uid="{00000000-0005-0000-0000-000091030000}"/>
    <cellStyle name="Total 4 10" xfId="913" xr:uid="{00000000-0005-0000-0000-000092030000}"/>
    <cellStyle name="Total 4 10 2" xfId="914" xr:uid="{00000000-0005-0000-0000-000093030000}"/>
    <cellStyle name="Total 4 11" xfId="915" xr:uid="{00000000-0005-0000-0000-000094030000}"/>
    <cellStyle name="Total 4 2" xfId="916" xr:uid="{00000000-0005-0000-0000-000095030000}"/>
    <cellStyle name="Total 4 2 10" xfId="917" xr:uid="{00000000-0005-0000-0000-000096030000}"/>
    <cellStyle name="Total 4 2 2" xfId="918" xr:uid="{00000000-0005-0000-0000-000097030000}"/>
    <cellStyle name="Total 4 2 2 2" xfId="919" xr:uid="{00000000-0005-0000-0000-000098030000}"/>
    <cellStyle name="Total 4 2 2 2 2" xfId="920" xr:uid="{00000000-0005-0000-0000-000099030000}"/>
    <cellStyle name="Total 4 2 2 3" xfId="921" xr:uid="{00000000-0005-0000-0000-00009A030000}"/>
    <cellStyle name="Total 4 2 3" xfId="922" xr:uid="{00000000-0005-0000-0000-00009B030000}"/>
    <cellStyle name="Total 4 2 3 2" xfId="923" xr:uid="{00000000-0005-0000-0000-00009C030000}"/>
    <cellStyle name="Total 4 2 3 2 2" xfId="924" xr:uid="{00000000-0005-0000-0000-00009D030000}"/>
    <cellStyle name="Total 4 2 3 3" xfId="925" xr:uid="{00000000-0005-0000-0000-00009E030000}"/>
    <cellStyle name="Total 4 2 4" xfId="926" xr:uid="{00000000-0005-0000-0000-00009F030000}"/>
    <cellStyle name="Total 4 2 4 2" xfId="927" xr:uid="{00000000-0005-0000-0000-0000A0030000}"/>
    <cellStyle name="Total 4 2 4 2 2" xfId="928" xr:uid="{00000000-0005-0000-0000-0000A1030000}"/>
    <cellStyle name="Total 4 2 4 3" xfId="929" xr:uid="{00000000-0005-0000-0000-0000A2030000}"/>
    <cellStyle name="Total 4 2 5" xfId="930" xr:uid="{00000000-0005-0000-0000-0000A3030000}"/>
    <cellStyle name="Total 4 2 5 2" xfId="931" xr:uid="{00000000-0005-0000-0000-0000A4030000}"/>
    <cellStyle name="Total 4 2 5 2 2" xfId="932" xr:uid="{00000000-0005-0000-0000-0000A5030000}"/>
    <cellStyle name="Total 4 2 5 3" xfId="933" xr:uid="{00000000-0005-0000-0000-0000A6030000}"/>
    <cellStyle name="Total 4 2 6" xfId="934" xr:uid="{00000000-0005-0000-0000-0000A7030000}"/>
    <cellStyle name="Total 4 2 6 2" xfId="935" xr:uid="{00000000-0005-0000-0000-0000A8030000}"/>
    <cellStyle name="Total 4 2 6 2 2" xfId="936" xr:uid="{00000000-0005-0000-0000-0000A9030000}"/>
    <cellStyle name="Total 4 2 6 3" xfId="937" xr:uid="{00000000-0005-0000-0000-0000AA030000}"/>
    <cellStyle name="Total 4 2 7" xfId="938" xr:uid="{00000000-0005-0000-0000-0000AB030000}"/>
    <cellStyle name="Total 4 2 7 2" xfId="939" xr:uid="{00000000-0005-0000-0000-0000AC030000}"/>
    <cellStyle name="Total 4 2 7 2 2" xfId="940" xr:uid="{00000000-0005-0000-0000-0000AD030000}"/>
    <cellStyle name="Total 4 2 7 3" xfId="941" xr:uid="{00000000-0005-0000-0000-0000AE030000}"/>
    <cellStyle name="Total 4 2 8" xfId="942" xr:uid="{00000000-0005-0000-0000-0000AF030000}"/>
    <cellStyle name="Total 4 2 8 2" xfId="943" xr:uid="{00000000-0005-0000-0000-0000B0030000}"/>
    <cellStyle name="Total 4 2 8 2 2" xfId="944" xr:uid="{00000000-0005-0000-0000-0000B1030000}"/>
    <cellStyle name="Total 4 2 8 3" xfId="945" xr:uid="{00000000-0005-0000-0000-0000B2030000}"/>
    <cellStyle name="Total 4 2 9" xfId="946" xr:uid="{00000000-0005-0000-0000-0000B3030000}"/>
    <cellStyle name="Total 4 2 9 2" xfId="947" xr:uid="{00000000-0005-0000-0000-0000B4030000}"/>
    <cellStyle name="Total 4 3" xfId="948" xr:uid="{00000000-0005-0000-0000-0000B5030000}"/>
    <cellStyle name="Total 4 3 2" xfId="949" xr:uid="{00000000-0005-0000-0000-0000B6030000}"/>
    <cellStyle name="Total 4 3 2 2" xfId="950" xr:uid="{00000000-0005-0000-0000-0000B7030000}"/>
    <cellStyle name="Total 4 3 3" xfId="951" xr:uid="{00000000-0005-0000-0000-0000B8030000}"/>
    <cellStyle name="Total 4 4" xfId="952" xr:uid="{00000000-0005-0000-0000-0000B9030000}"/>
    <cellStyle name="Total 4 4 2" xfId="953" xr:uid="{00000000-0005-0000-0000-0000BA030000}"/>
    <cellStyle name="Total 4 4 2 2" xfId="954" xr:uid="{00000000-0005-0000-0000-0000BB030000}"/>
    <cellStyle name="Total 4 4 3" xfId="955" xr:uid="{00000000-0005-0000-0000-0000BC030000}"/>
    <cellStyle name="Total 4 5" xfId="956" xr:uid="{00000000-0005-0000-0000-0000BD030000}"/>
    <cellStyle name="Total 4 5 2" xfId="957" xr:uid="{00000000-0005-0000-0000-0000BE030000}"/>
    <cellStyle name="Total 4 5 2 2" xfId="958" xr:uid="{00000000-0005-0000-0000-0000BF030000}"/>
    <cellStyle name="Total 4 5 3" xfId="959" xr:uid="{00000000-0005-0000-0000-0000C0030000}"/>
    <cellStyle name="Total 4 6" xfId="960" xr:uid="{00000000-0005-0000-0000-0000C1030000}"/>
    <cellStyle name="Total 4 6 2" xfId="961" xr:uid="{00000000-0005-0000-0000-0000C2030000}"/>
    <cellStyle name="Total 4 6 2 2" xfId="962" xr:uid="{00000000-0005-0000-0000-0000C3030000}"/>
    <cellStyle name="Total 4 6 3" xfId="963" xr:uid="{00000000-0005-0000-0000-0000C4030000}"/>
    <cellStyle name="Total 4 7" xfId="964" xr:uid="{00000000-0005-0000-0000-0000C5030000}"/>
    <cellStyle name="Total 4 7 2" xfId="965" xr:uid="{00000000-0005-0000-0000-0000C6030000}"/>
    <cellStyle name="Total 4 7 2 2" xfId="966" xr:uid="{00000000-0005-0000-0000-0000C7030000}"/>
    <cellStyle name="Total 4 7 3" xfId="967" xr:uid="{00000000-0005-0000-0000-0000C8030000}"/>
    <cellStyle name="Total 4 8" xfId="968" xr:uid="{00000000-0005-0000-0000-0000C9030000}"/>
    <cellStyle name="Total 4 8 2" xfId="969" xr:uid="{00000000-0005-0000-0000-0000CA030000}"/>
    <cellStyle name="Total 4 8 2 2" xfId="970" xr:uid="{00000000-0005-0000-0000-0000CB030000}"/>
    <cellStyle name="Total 4 8 3" xfId="971" xr:uid="{00000000-0005-0000-0000-0000CC030000}"/>
    <cellStyle name="Total 4 9" xfId="972" xr:uid="{00000000-0005-0000-0000-0000CD030000}"/>
    <cellStyle name="Total 4 9 2" xfId="973" xr:uid="{00000000-0005-0000-0000-0000CE030000}"/>
    <cellStyle name="Total 4 9 2 2" xfId="974" xr:uid="{00000000-0005-0000-0000-0000CF030000}"/>
    <cellStyle name="Total 4 9 3" xfId="975" xr:uid="{00000000-0005-0000-0000-0000D0030000}"/>
    <cellStyle name="Warning Text 2" xfId="976" xr:uid="{00000000-0005-0000-0000-0000D1030000}"/>
    <cellStyle name="Warning Text 2 2" xfId="977" xr:uid="{00000000-0005-0000-0000-0000D2030000}"/>
    <cellStyle name="Warning Text 3" xfId="978" xr:uid="{00000000-0005-0000-0000-0000D3030000}"/>
    <cellStyle name="Warning Text 4" xfId="979" xr:uid="{00000000-0005-0000-0000-0000D403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</xdr:row>
          <xdr:rowOff>9525</xdr:rowOff>
        </xdr:from>
        <xdr:to>
          <xdr:col>3</xdr:col>
          <xdr:colOff>762000</xdr:colOff>
          <xdr:row>4</xdr:row>
          <xdr:rowOff>38100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19D150F7-6111-415B-BB78-15807DCD36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Temp/Leberkaese/sample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LH%20Budget_SY19-20_v1.02%20-%20draft%20budget%20from%20Allen%20-%20NY%20vers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"/>
      <sheetName val="DASHBOARD"/>
      <sheetName val="COMP"/>
      <sheetName val="FAR"/>
      <sheetName val="IS4Chk"/>
      <sheetName val="IS2"/>
      <sheetName val="IS4"/>
      <sheetName val="IS4 YTY by Entity"/>
      <sheetName val="IS4m"/>
      <sheetName val="IS3"/>
      <sheetName val="IS2F"/>
      <sheetName val="IS4L"/>
      <sheetName val="BS"/>
      <sheetName val="IS4F"/>
      <sheetName val="IS2L"/>
      <sheetName val="IS2D"/>
      <sheetName val="IS4D"/>
      <sheetName val="IS2P"/>
      <sheetName val="IS4P"/>
      <sheetName val="ISP"/>
      <sheetName val="ISPm"/>
      <sheetName val="POP"/>
      <sheetName val="PPF Inputs"/>
      <sheetName val="Rev-Loc"/>
      <sheetName val="Rev-Fed"/>
      <sheetName val="NCLB,IDEA"/>
      <sheetName val="Rev-Oth"/>
      <sheetName val="STAFF"/>
      <sheetName val="salary_scales"/>
      <sheetName val="Exp-Per"/>
      <sheetName val="VENDORS"/>
      <sheetName val="Exp-Stu"/>
      <sheetName val="Exp-Ofc"/>
      <sheetName val="Exp-Occ"/>
      <sheetName val="Exp-BS"/>
      <sheetName val="Data"/>
      <sheetName val="FADepr"/>
      <sheetName val="HIS4-CY"/>
      <sheetName val="HBS4"/>
      <sheetName val="HIS4-PY"/>
      <sheetName val="HIS4-PY_K"/>
      <sheetName val="HBS4_k"/>
      <sheetName val="HIS4-CY_k"/>
      <sheetName val="HIS4-PY_g"/>
      <sheetName val="HBS4_g"/>
      <sheetName val="HIS4-PY_E"/>
      <sheetName val="HBS4_E"/>
      <sheetName val="HIS4-CY_E"/>
      <sheetName val="SETUP"/>
      <sheetName val="DataF"/>
      <sheetName val="Department"/>
      <sheetName val="Accounts"/>
      <sheetName val="Calendarization"/>
      <sheetName val="Class"/>
      <sheetName val="App1"/>
      <sheetName val="App2"/>
      <sheetName val="Icons"/>
      <sheetName val="Dashboard Prep"/>
      <sheetName val="Programs Prep"/>
      <sheetName val="Temp"/>
      <sheetName val="version"/>
    </sheetNames>
    <definedNames>
      <definedName name="UpdateData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O1">
            <v>6</v>
          </cell>
        </row>
        <row r="6">
          <cell r="E6" t="str">
            <v>Jul Y1</v>
          </cell>
          <cell r="F6" t="str">
            <v>Aug Y1</v>
          </cell>
          <cell r="G6" t="str">
            <v>Spt Y1</v>
          </cell>
          <cell r="H6" t="str">
            <v>Oct Y1</v>
          </cell>
          <cell r="I6" t="str">
            <v>Nov Y1</v>
          </cell>
          <cell r="J6" t="str">
            <v>Dec Y1</v>
          </cell>
          <cell r="K6" t="str">
            <v>Jan Y1</v>
          </cell>
          <cell r="L6" t="str">
            <v>Feb Y1</v>
          </cell>
          <cell r="M6" t="str">
            <v>Mar Y1</v>
          </cell>
          <cell r="N6" t="str">
            <v>Apr Y1</v>
          </cell>
          <cell r="O6" t="str">
            <v>May Y1</v>
          </cell>
          <cell r="P6" t="str">
            <v>Jun Y1</v>
          </cell>
          <cell r="R6" t="str">
            <v>Budget</v>
          </cell>
          <cell r="AO6" t="str">
            <v>PCSB Act</v>
          </cell>
        </row>
        <row r="9">
          <cell r="E9">
            <v>1178932.5983333332</v>
          </cell>
          <cell r="F9">
            <v>1178932.5983333332</v>
          </cell>
          <cell r="G9">
            <v>1178932.5983333332</v>
          </cell>
          <cell r="H9">
            <v>1178932.5983333332</v>
          </cell>
          <cell r="I9">
            <v>1178932.5983333332</v>
          </cell>
          <cell r="J9">
            <v>1178932.5983333332</v>
          </cell>
          <cell r="K9">
            <v>1178932.5983333332</v>
          </cell>
          <cell r="L9">
            <v>1178932.5983333332</v>
          </cell>
          <cell r="M9">
            <v>1178932.5983333332</v>
          </cell>
          <cell r="N9">
            <v>1178932.5983333332</v>
          </cell>
          <cell r="O9">
            <v>1178932.5983333332</v>
          </cell>
          <cell r="P9">
            <v>1178932.5983333332</v>
          </cell>
          <cell r="R9">
            <v>14147191.180000002</v>
          </cell>
          <cell r="AO9" t="str">
            <v>Per Pupil Charter Payments</v>
          </cell>
        </row>
        <row r="10">
          <cell r="E10">
            <v>312272.19750000001</v>
          </cell>
          <cell r="F10">
            <v>312272.19750000001</v>
          </cell>
          <cell r="G10">
            <v>312272.19750000001</v>
          </cell>
          <cell r="H10">
            <v>312272.19750000001</v>
          </cell>
          <cell r="I10">
            <v>312272.19750000001</v>
          </cell>
          <cell r="J10">
            <v>312272.19750000001</v>
          </cell>
          <cell r="K10">
            <v>312272.19750000001</v>
          </cell>
          <cell r="L10">
            <v>312272.19750000001</v>
          </cell>
          <cell r="M10">
            <v>312272.19750000001</v>
          </cell>
          <cell r="N10">
            <v>312272.19750000001</v>
          </cell>
          <cell r="O10">
            <v>312272.19750000001</v>
          </cell>
          <cell r="P10">
            <v>312272.19750000001</v>
          </cell>
          <cell r="R10">
            <v>3747266.37</v>
          </cell>
          <cell r="AO10" t="str">
            <v>Per Pupil Charter Payments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R11">
            <v>0</v>
          </cell>
          <cell r="AO11" t="str">
            <v>Per Pupil Charter Payments</v>
          </cell>
        </row>
        <row r="12">
          <cell r="E12">
            <v>122296.85416666666</v>
          </cell>
          <cell r="F12">
            <v>122296.85416666666</v>
          </cell>
          <cell r="G12">
            <v>122296.85416666666</v>
          </cell>
          <cell r="H12">
            <v>122296.85416666666</v>
          </cell>
          <cell r="I12">
            <v>122296.85416666666</v>
          </cell>
          <cell r="J12">
            <v>122296.85416666666</v>
          </cell>
          <cell r="K12">
            <v>122296.85416666666</v>
          </cell>
          <cell r="L12">
            <v>122296.85416666666</v>
          </cell>
          <cell r="M12">
            <v>122296.85416666666</v>
          </cell>
          <cell r="N12">
            <v>122296.85416666666</v>
          </cell>
          <cell r="O12">
            <v>122296.85416666666</v>
          </cell>
          <cell r="P12">
            <v>122296.85416666666</v>
          </cell>
          <cell r="R12">
            <v>1467562.25</v>
          </cell>
          <cell r="AO12" t="str">
            <v>Per Pupil Charter Payments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>
            <v>0</v>
          </cell>
          <cell r="AO13" t="str">
            <v>Per Pupil Charter Payments</v>
          </cell>
        </row>
        <row r="14">
          <cell r="E14">
            <v>92418.75</v>
          </cell>
          <cell r="F14">
            <v>92418.75</v>
          </cell>
          <cell r="G14">
            <v>92418.75</v>
          </cell>
          <cell r="H14">
            <v>92418.75</v>
          </cell>
          <cell r="I14">
            <v>92418.75</v>
          </cell>
          <cell r="J14">
            <v>92418.75</v>
          </cell>
          <cell r="K14">
            <v>92418.75</v>
          </cell>
          <cell r="L14">
            <v>92418.75</v>
          </cell>
          <cell r="M14">
            <v>92418.75</v>
          </cell>
          <cell r="N14">
            <v>92418.75</v>
          </cell>
          <cell r="O14">
            <v>92418.75</v>
          </cell>
          <cell r="P14">
            <v>92418.75</v>
          </cell>
          <cell r="R14">
            <v>1109025</v>
          </cell>
          <cell r="AO14" t="str">
            <v>Per Pupil Charter Payments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AO15" t="str">
            <v>Per Pupil Charter Payments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0</v>
          </cell>
          <cell r="AO16" t="str">
            <v>Per Pupil Charter Payments</v>
          </cell>
        </row>
        <row r="17">
          <cell r="E17">
            <v>315412.08412662667</v>
          </cell>
          <cell r="F17">
            <v>315412.08412662667</v>
          </cell>
          <cell r="G17">
            <v>315412.08412662667</v>
          </cell>
          <cell r="H17">
            <v>315412.08412662667</v>
          </cell>
          <cell r="I17">
            <v>315412.08412662667</v>
          </cell>
          <cell r="J17">
            <v>315412.08412662667</v>
          </cell>
          <cell r="K17">
            <v>315412.08412662667</v>
          </cell>
          <cell r="L17">
            <v>315412.08412662667</v>
          </cell>
          <cell r="M17">
            <v>315412.08412662667</v>
          </cell>
          <cell r="N17">
            <v>315412.08412662667</v>
          </cell>
          <cell r="O17">
            <v>315412.08412662667</v>
          </cell>
          <cell r="P17">
            <v>315412.08412662667</v>
          </cell>
          <cell r="R17">
            <v>3784945.0095195202</v>
          </cell>
          <cell r="AO17" t="str">
            <v>Per Pupil Facilities Allowance</v>
          </cell>
        </row>
        <row r="18">
          <cell r="E18">
            <v>0</v>
          </cell>
          <cell r="F18">
            <v>0</v>
          </cell>
          <cell r="G18">
            <v>40098</v>
          </cell>
          <cell r="H18">
            <v>40098</v>
          </cell>
          <cell r="I18">
            <v>40098</v>
          </cell>
          <cell r="J18">
            <v>40098</v>
          </cell>
          <cell r="K18">
            <v>40098</v>
          </cell>
          <cell r="L18">
            <v>40098</v>
          </cell>
          <cell r="M18">
            <v>40098</v>
          </cell>
          <cell r="N18">
            <v>40098</v>
          </cell>
          <cell r="O18">
            <v>40098</v>
          </cell>
          <cell r="P18">
            <v>0</v>
          </cell>
          <cell r="R18">
            <v>360882</v>
          </cell>
          <cell r="AO18" t="str">
            <v>Other Government Funding/Grants</v>
          </cell>
        </row>
        <row r="19">
          <cell r="E19">
            <v>0</v>
          </cell>
          <cell r="F19">
            <v>20414.244186046508</v>
          </cell>
          <cell r="G19">
            <v>40828.488372093016</v>
          </cell>
          <cell r="H19">
            <v>408.28488372093017</v>
          </cell>
          <cell r="I19">
            <v>40828.488372093016</v>
          </cell>
          <cell r="J19">
            <v>40828.488372093016</v>
          </cell>
          <cell r="K19">
            <v>408.28488372093017</v>
          </cell>
          <cell r="L19">
            <v>40828.488372093016</v>
          </cell>
          <cell r="M19">
            <v>40828.488372093016</v>
          </cell>
          <cell r="N19">
            <v>408.28488372093017</v>
          </cell>
          <cell r="O19">
            <v>40828.488372093016</v>
          </cell>
          <cell r="P19">
            <v>14289.970930232555</v>
          </cell>
          <cell r="R19">
            <v>280900</v>
          </cell>
          <cell r="AO19" t="str">
            <v>Other Government Funding/Grants</v>
          </cell>
        </row>
        <row r="20">
          <cell r="E20">
            <v>2021332.4841266265</v>
          </cell>
          <cell r="F20">
            <v>2041746.728312673</v>
          </cell>
          <cell r="G20">
            <v>2102258.9724987196</v>
          </cell>
          <cell r="H20">
            <v>2061838.7690103475</v>
          </cell>
          <cell r="I20">
            <v>2102258.9724987196</v>
          </cell>
          <cell r="J20">
            <v>2102258.9724987196</v>
          </cell>
          <cell r="K20">
            <v>2061838.7690103475</v>
          </cell>
          <cell r="L20">
            <v>2102258.9724987196</v>
          </cell>
          <cell r="M20">
            <v>2102258.9724987196</v>
          </cell>
          <cell r="N20">
            <v>2061838.7690103475</v>
          </cell>
          <cell r="O20">
            <v>2102258.9724987196</v>
          </cell>
          <cell r="P20">
            <v>2035622.4550568592</v>
          </cell>
          <cell r="R20">
            <v>24897771.809519522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216855.96715198865</v>
          </cell>
          <cell r="J22">
            <v>54213.991787997162</v>
          </cell>
          <cell r="K22">
            <v>54213.991787997162</v>
          </cell>
          <cell r="L22">
            <v>54213.991787997162</v>
          </cell>
          <cell r="M22">
            <v>54213.991787997162</v>
          </cell>
          <cell r="N22">
            <v>54213.991787997162</v>
          </cell>
          <cell r="O22">
            <v>54213.991787997162</v>
          </cell>
          <cell r="P22">
            <v>54213.991787997162</v>
          </cell>
          <cell r="R22">
            <v>596353.90966796875</v>
          </cell>
          <cell r="AO22" t="str">
            <v>Federal Entitlements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39259.34701704546</v>
          </cell>
          <cell r="J23">
            <v>9814.8367542613651</v>
          </cell>
          <cell r="K23">
            <v>9814.8367542613651</v>
          </cell>
          <cell r="L23">
            <v>9814.8367542613651</v>
          </cell>
          <cell r="M23">
            <v>9814.8367542613651</v>
          </cell>
          <cell r="N23">
            <v>9814.8367542613651</v>
          </cell>
          <cell r="O23">
            <v>9814.8367542613651</v>
          </cell>
          <cell r="P23">
            <v>9814.8367542613651</v>
          </cell>
          <cell r="R23">
            <v>107963.204296875</v>
          </cell>
          <cell r="AO23" t="str">
            <v>Federal Entitlements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11715.672407670454</v>
          </cell>
          <cell r="J24">
            <v>2928.9181019176135</v>
          </cell>
          <cell r="K24">
            <v>2928.9181019176135</v>
          </cell>
          <cell r="L24">
            <v>2928.9181019176135</v>
          </cell>
          <cell r="M24">
            <v>2928.9181019176135</v>
          </cell>
          <cell r="N24">
            <v>2928.9181019176135</v>
          </cell>
          <cell r="O24">
            <v>2928.9181019176135</v>
          </cell>
          <cell r="P24">
            <v>2928.9181019176135</v>
          </cell>
          <cell r="R24">
            <v>32218.09912109375</v>
          </cell>
          <cell r="AO24" t="str">
            <v>Federal Entitlements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87343.156363636357</v>
          </cell>
          <cell r="J25">
            <v>21835.789090909089</v>
          </cell>
          <cell r="K25">
            <v>21835.789090909089</v>
          </cell>
          <cell r="L25">
            <v>21835.789090909089</v>
          </cell>
          <cell r="M25">
            <v>21835.789090909089</v>
          </cell>
          <cell r="N25">
            <v>21835.789090909089</v>
          </cell>
          <cell r="O25">
            <v>21835.789090909089</v>
          </cell>
          <cell r="P25">
            <v>21835.789090909089</v>
          </cell>
          <cell r="R25">
            <v>240193.68</v>
          </cell>
          <cell r="AO25" t="str">
            <v>Federal Entitlements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493.56000532670458</v>
          </cell>
          <cell r="J26">
            <v>123.39000133167615</v>
          </cell>
          <cell r="K26">
            <v>123.39000133167615</v>
          </cell>
          <cell r="L26">
            <v>123.39000133167615</v>
          </cell>
          <cell r="M26">
            <v>123.39000133167615</v>
          </cell>
          <cell r="N26">
            <v>123.39000133167615</v>
          </cell>
          <cell r="O26">
            <v>123.39000133167615</v>
          </cell>
          <cell r="P26">
            <v>123.39000133167615</v>
          </cell>
          <cell r="R26">
            <v>1357.2900146484376</v>
          </cell>
          <cell r="AO26" t="str">
            <v>Federal Entitlements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R27">
            <v>0</v>
          </cell>
          <cell r="AO27" t="str">
            <v>Federal Entitlements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138178.18181818182</v>
          </cell>
          <cell r="J28">
            <v>34544.545454545456</v>
          </cell>
          <cell r="K28">
            <v>34544.545454545456</v>
          </cell>
          <cell r="L28">
            <v>34544.545454545456</v>
          </cell>
          <cell r="M28">
            <v>34544.545454545456</v>
          </cell>
          <cell r="N28">
            <v>34544.545454545456</v>
          </cell>
          <cell r="O28">
            <v>34544.545454545456</v>
          </cell>
          <cell r="P28">
            <v>34544.545454545456</v>
          </cell>
          <cell r="R28">
            <v>379990</v>
          </cell>
          <cell r="AO28" t="str">
            <v>Other Government Funding/Grants</v>
          </cell>
        </row>
        <row r="29">
          <cell r="E29">
            <v>0</v>
          </cell>
          <cell r="F29">
            <v>22892.441860465115</v>
          </cell>
          <cell r="G29">
            <v>45784.883720930229</v>
          </cell>
          <cell r="H29">
            <v>457.84883720930225</v>
          </cell>
          <cell r="I29">
            <v>45784.883720930229</v>
          </cell>
          <cell r="J29">
            <v>45784.883720930229</v>
          </cell>
          <cell r="K29">
            <v>457.84883720930225</v>
          </cell>
          <cell r="L29">
            <v>45784.883720930229</v>
          </cell>
          <cell r="M29">
            <v>45784.883720930229</v>
          </cell>
          <cell r="N29">
            <v>457.84883720930225</v>
          </cell>
          <cell r="O29">
            <v>45784.883720930229</v>
          </cell>
          <cell r="P29">
            <v>16024.709302325578</v>
          </cell>
          <cell r="R29">
            <v>315000</v>
          </cell>
          <cell r="AO29" t="str">
            <v>Other Government Funding/Grants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R30">
            <v>0</v>
          </cell>
          <cell r="AO30" t="str">
            <v>Other Government Funding/Grants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>
            <v>0</v>
          </cell>
          <cell r="AO31" t="str">
            <v>Other Government Funding/Grants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R32">
            <v>0</v>
          </cell>
          <cell r="AO32" t="str">
            <v>Other Government Funding/Grants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R33">
            <v>0</v>
          </cell>
          <cell r="AO33" t="str">
            <v>Other Government Funding/Grants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R34">
            <v>0</v>
          </cell>
          <cell r="AO34" t="str">
            <v>Other Government Funding/Grants</v>
          </cell>
        </row>
        <row r="35">
          <cell r="E35">
            <v>0</v>
          </cell>
          <cell r="F35">
            <v>0</v>
          </cell>
          <cell r="G35">
            <v>5511.1111111111113</v>
          </cell>
          <cell r="H35">
            <v>5511.1111111111113</v>
          </cell>
          <cell r="I35">
            <v>5511.1111111111113</v>
          </cell>
          <cell r="J35">
            <v>5511.1111111111113</v>
          </cell>
          <cell r="K35">
            <v>5511.1111111111113</v>
          </cell>
          <cell r="L35">
            <v>5511.1111111111113</v>
          </cell>
          <cell r="M35">
            <v>5511.1111111111113</v>
          </cell>
          <cell r="N35">
            <v>5511.1111111111113</v>
          </cell>
          <cell r="O35">
            <v>5511.1111111111113</v>
          </cell>
          <cell r="P35">
            <v>0</v>
          </cell>
          <cell r="R35">
            <v>49600.000000000007</v>
          </cell>
          <cell r="AO35" t="str">
            <v>Other Government Funding/Grants</v>
          </cell>
        </row>
        <row r="36">
          <cell r="E36">
            <v>0</v>
          </cell>
          <cell r="F36">
            <v>22892.441860465115</v>
          </cell>
          <cell r="G36">
            <v>51295.994832041339</v>
          </cell>
          <cell r="H36">
            <v>5968.9599483204138</v>
          </cell>
          <cell r="I36">
            <v>545141.87959589076</v>
          </cell>
          <cell r="J36">
            <v>174757.46602300371</v>
          </cell>
          <cell r="K36">
            <v>129430.43113928277</v>
          </cell>
          <cell r="L36">
            <v>174757.46602300371</v>
          </cell>
          <cell r="M36">
            <v>174757.46602300371</v>
          </cell>
          <cell r="N36">
            <v>129430.43113928277</v>
          </cell>
          <cell r="O36">
            <v>174757.46602300371</v>
          </cell>
          <cell r="P36">
            <v>139486.18049328795</v>
          </cell>
          <cell r="R36">
            <v>1722676.1831005858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R38">
            <v>0</v>
          </cell>
          <cell r="AO38" t="str">
            <v>Private Grants and Donations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R39">
            <v>0</v>
          </cell>
          <cell r="AO39" t="str">
            <v>Private Grants and Donations</v>
          </cell>
        </row>
        <row r="40">
          <cell r="E40">
            <v>6971.6666666666661</v>
          </cell>
          <cell r="F40">
            <v>6971.6666666666661</v>
          </cell>
          <cell r="G40">
            <v>6971.6666666666661</v>
          </cell>
          <cell r="H40">
            <v>6971.6666666666661</v>
          </cell>
          <cell r="I40">
            <v>6971.6666666666661</v>
          </cell>
          <cell r="J40">
            <v>6971.6666666666661</v>
          </cell>
          <cell r="K40">
            <v>6971.6666666666661</v>
          </cell>
          <cell r="L40">
            <v>6971.6666666666661</v>
          </cell>
          <cell r="M40">
            <v>6971.6666666666661</v>
          </cell>
          <cell r="N40">
            <v>6971.6666666666661</v>
          </cell>
          <cell r="O40">
            <v>6971.6666666666661</v>
          </cell>
          <cell r="P40">
            <v>6971.6666666666661</v>
          </cell>
          <cell r="R40">
            <v>83660</v>
          </cell>
          <cell r="AO40" t="str">
            <v>Private Grants and Donations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R41">
            <v>0</v>
          </cell>
          <cell r="AO41" t="str">
            <v>Private Grants and Donations</v>
          </cell>
        </row>
        <row r="42">
          <cell r="E42">
            <v>12083.333333333332</v>
          </cell>
          <cell r="F42">
            <v>12083.333333333332</v>
          </cell>
          <cell r="G42">
            <v>12083.333333333332</v>
          </cell>
          <cell r="H42">
            <v>12083.333333333332</v>
          </cell>
          <cell r="I42">
            <v>12083.333333333332</v>
          </cell>
          <cell r="J42">
            <v>12083.333333333332</v>
          </cell>
          <cell r="K42">
            <v>12083.333333333332</v>
          </cell>
          <cell r="L42">
            <v>12083.333333333332</v>
          </cell>
          <cell r="M42">
            <v>12083.333333333332</v>
          </cell>
          <cell r="N42">
            <v>12083.333333333332</v>
          </cell>
          <cell r="O42">
            <v>12083.333333333332</v>
          </cell>
          <cell r="P42">
            <v>12083.333333333332</v>
          </cell>
          <cell r="R42">
            <v>145000</v>
          </cell>
          <cell r="AO42" t="str">
            <v>Private Grants and Donations</v>
          </cell>
        </row>
        <row r="43">
          <cell r="E43">
            <v>1250</v>
          </cell>
          <cell r="F43">
            <v>1250</v>
          </cell>
          <cell r="G43">
            <v>1250</v>
          </cell>
          <cell r="H43">
            <v>1250</v>
          </cell>
          <cell r="I43">
            <v>1250</v>
          </cell>
          <cell r="J43">
            <v>1250</v>
          </cell>
          <cell r="K43">
            <v>1250</v>
          </cell>
          <cell r="L43">
            <v>1250</v>
          </cell>
          <cell r="M43">
            <v>1250</v>
          </cell>
          <cell r="N43">
            <v>1250</v>
          </cell>
          <cell r="O43">
            <v>1250</v>
          </cell>
          <cell r="P43">
            <v>1250</v>
          </cell>
          <cell r="R43">
            <v>15000</v>
          </cell>
          <cell r="AO43" t="str">
            <v>Private Grants and Donations</v>
          </cell>
        </row>
        <row r="44">
          <cell r="E44">
            <v>4166.6666666666661</v>
          </cell>
          <cell r="F44">
            <v>4166.6666666666661</v>
          </cell>
          <cell r="G44">
            <v>4166.6666666666661</v>
          </cell>
          <cell r="H44">
            <v>4166.6666666666661</v>
          </cell>
          <cell r="I44">
            <v>4166.6666666666661</v>
          </cell>
          <cell r="J44">
            <v>4166.6666666666661</v>
          </cell>
          <cell r="K44">
            <v>4166.6666666666661</v>
          </cell>
          <cell r="L44">
            <v>4166.6666666666661</v>
          </cell>
          <cell r="M44">
            <v>4166.6666666666661</v>
          </cell>
          <cell r="N44">
            <v>4166.6666666666661</v>
          </cell>
          <cell r="O44">
            <v>4166.6666666666661</v>
          </cell>
          <cell r="P44">
            <v>4166.6666666666661</v>
          </cell>
          <cell r="R44">
            <v>50000</v>
          </cell>
          <cell r="AO44" t="str">
            <v>Private Grants and Donations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R45">
            <v>0</v>
          </cell>
          <cell r="AO45" t="str">
            <v>Private Grants and Donations</v>
          </cell>
        </row>
        <row r="46">
          <cell r="E46">
            <v>6250</v>
          </cell>
          <cell r="F46">
            <v>6250</v>
          </cell>
          <cell r="G46">
            <v>6250</v>
          </cell>
          <cell r="H46">
            <v>6250</v>
          </cell>
          <cell r="I46">
            <v>6250</v>
          </cell>
          <cell r="J46">
            <v>6250</v>
          </cell>
          <cell r="K46">
            <v>6250</v>
          </cell>
          <cell r="L46">
            <v>6250</v>
          </cell>
          <cell r="M46">
            <v>6250</v>
          </cell>
          <cell r="N46">
            <v>6250</v>
          </cell>
          <cell r="O46">
            <v>6250</v>
          </cell>
          <cell r="P46">
            <v>6250</v>
          </cell>
          <cell r="R46">
            <v>75000</v>
          </cell>
          <cell r="AO46" t="str">
            <v>Private Grants and Donations</v>
          </cell>
        </row>
        <row r="47">
          <cell r="E47">
            <v>30721.666666666664</v>
          </cell>
          <cell r="F47">
            <v>30721.666666666664</v>
          </cell>
          <cell r="G47">
            <v>30721.666666666664</v>
          </cell>
          <cell r="H47">
            <v>30721.666666666664</v>
          </cell>
          <cell r="I47">
            <v>30721.666666666664</v>
          </cell>
          <cell r="J47">
            <v>30721.666666666664</v>
          </cell>
          <cell r="K47">
            <v>30721.666666666664</v>
          </cell>
          <cell r="L47">
            <v>30721.666666666664</v>
          </cell>
          <cell r="M47">
            <v>30721.666666666664</v>
          </cell>
          <cell r="N47">
            <v>30721.666666666664</v>
          </cell>
          <cell r="O47">
            <v>30721.666666666664</v>
          </cell>
          <cell r="P47">
            <v>30721.666666666664</v>
          </cell>
          <cell r="R47">
            <v>368660</v>
          </cell>
        </row>
        <row r="49">
          <cell r="E49">
            <v>0</v>
          </cell>
          <cell r="F49">
            <v>341.25494135091617</v>
          </cell>
          <cell r="G49">
            <v>682.50988270183234</v>
          </cell>
          <cell r="H49">
            <v>6.8250988270183228</v>
          </cell>
          <cell r="I49">
            <v>682.50988270183234</v>
          </cell>
          <cell r="J49">
            <v>682.50988270183234</v>
          </cell>
          <cell r="K49">
            <v>6.8250988270183228</v>
          </cell>
          <cell r="L49">
            <v>682.50988270183234</v>
          </cell>
          <cell r="M49">
            <v>682.50988270183234</v>
          </cell>
          <cell r="N49">
            <v>6.8250988270183228</v>
          </cell>
          <cell r="O49">
            <v>682.50988270183234</v>
          </cell>
          <cell r="P49">
            <v>238.87845894564131</v>
          </cell>
          <cell r="R49">
            <v>4695.6679929886068</v>
          </cell>
          <cell r="AO49" t="str">
            <v>Activity Fees</v>
          </cell>
        </row>
        <row r="50">
          <cell r="E50">
            <v>0</v>
          </cell>
          <cell r="F50">
            <v>0</v>
          </cell>
          <cell r="G50">
            <v>5555.5555555555557</v>
          </cell>
          <cell r="H50">
            <v>5555.5555555555557</v>
          </cell>
          <cell r="I50">
            <v>5555.5555555555557</v>
          </cell>
          <cell r="J50">
            <v>5555.5555555555557</v>
          </cell>
          <cell r="K50">
            <v>5555.5555555555557</v>
          </cell>
          <cell r="L50">
            <v>5555.5555555555557</v>
          </cell>
          <cell r="M50">
            <v>5555.5555555555557</v>
          </cell>
          <cell r="N50">
            <v>5555.5555555555557</v>
          </cell>
          <cell r="O50">
            <v>5555.5555555555557</v>
          </cell>
          <cell r="P50">
            <v>0</v>
          </cell>
          <cell r="R50">
            <v>50000</v>
          </cell>
          <cell r="AO50" t="str">
            <v>Activity Fees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R51">
            <v>0</v>
          </cell>
          <cell r="AO51" t="str">
            <v>Activity Fees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R52">
            <v>0</v>
          </cell>
          <cell r="AO52" t="str">
            <v>Activity Fees</v>
          </cell>
        </row>
        <row r="53">
          <cell r="E53">
            <v>0</v>
          </cell>
          <cell r="F53">
            <v>0</v>
          </cell>
          <cell r="G53">
            <v>384.53363423897167</v>
          </cell>
          <cell r="H53">
            <v>384.53363423897167</v>
          </cell>
          <cell r="I53">
            <v>384.53363423897167</v>
          </cell>
          <cell r="J53">
            <v>384.53363423897167</v>
          </cell>
          <cell r="K53">
            <v>384.53363423897167</v>
          </cell>
          <cell r="L53">
            <v>384.53363423897167</v>
          </cell>
          <cell r="M53">
            <v>384.53363423897167</v>
          </cell>
          <cell r="N53">
            <v>384.53363423897167</v>
          </cell>
          <cell r="O53">
            <v>384.53363423897167</v>
          </cell>
          <cell r="P53">
            <v>0</v>
          </cell>
          <cell r="R53">
            <v>3460.8027081507453</v>
          </cell>
          <cell r="AO53" t="str">
            <v>Activity Fees</v>
          </cell>
        </row>
        <row r="54">
          <cell r="E54">
            <v>0</v>
          </cell>
          <cell r="F54">
            <v>998.01817866951671</v>
          </cell>
          <cell r="G54">
            <v>1996.0363573390334</v>
          </cell>
          <cell r="H54">
            <v>19.960363573390335</v>
          </cell>
          <cell r="I54">
            <v>1996.0363573390334</v>
          </cell>
          <cell r="J54">
            <v>1996.0363573390334</v>
          </cell>
          <cell r="K54">
            <v>19.960363573390335</v>
          </cell>
          <cell r="L54">
            <v>1996.0363573390334</v>
          </cell>
          <cell r="M54">
            <v>1996.0363573390334</v>
          </cell>
          <cell r="N54">
            <v>19.960363573390335</v>
          </cell>
          <cell r="O54">
            <v>1996.0363573390334</v>
          </cell>
          <cell r="P54">
            <v>698.61272506866169</v>
          </cell>
          <cell r="R54">
            <v>13732.730138492552</v>
          </cell>
          <cell r="AO54" t="str">
            <v>Activity Fees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R55">
            <v>0</v>
          </cell>
          <cell r="AO55" t="str">
            <v>Activity Fees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R56">
            <v>0</v>
          </cell>
          <cell r="AO56" t="str">
            <v>Activity Fees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R57">
            <v>0</v>
          </cell>
          <cell r="AO57" t="str">
            <v>Activity Fees</v>
          </cell>
        </row>
        <row r="58">
          <cell r="E58">
            <v>398.07742782152224</v>
          </cell>
          <cell r="F58">
            <v>398.07742782152224</v>
          </cell>
          <cell r="G58">
            <v>398.07742782152224</v>
          </cell>
          <cell r="H58">
            <v>398.07742782152224</v>
          </cell>
          <cell r="I58">
            <v>398.07742782152224</v>
          </cell>
          <cell r="J58">
            <v>398.07742782152224</v>
          </cell>
          <cell r="K58">
            <v>398.07742782152224</v>
          </cell>
          <cell r="L58">
            <v>398.07742782152224</v>
          </cell>
          <cell r="M58">
            <v>398.07742782152224</v>
          </cell>
          <cell r="N58">
            <v>398.07742782152224</v>
          </cell>
          <cell r="O58">
            <v>398.07742782152224</v>
          </cell>
          <cell r="P58">
            <v>398.07742782152224</v>
          </cell>
          <cell r="R58">
            <v>4776.9291338582671</v>
          </cell>
          <cell r="AO58" t="str">
            <v>Other Income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R59">
            <v>0</v>
          </cell>
          <cell r="AO59" t="str">
            <v>Other Income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R60">
            <v>0</v>
          </cell>
          <cell r="AO60" t="str">
            <v>Other Income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R61">
            <v>0</v>
          </cell>
          <cell r="AO61" t="str">
            <v>Other Income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R62">
            <v>0</v>
          </cell>
          <cell r="AO62" t="str">
            <v>Other Income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R63">
            <v>0</v>
          </cell>
          <cell r="AO63" t="str">
            <v>Other Income</v>
          </cell>
        </row>
        <row r="64">
          <cell r="E64">
            <v>228.67708797984224</v>
          </cell>
          <cell r="F64">
            <v>228.67708797984224</v>
          </cell>
          <cell r="G64">
            <v>228.67708797984224</v>
          </cell>
          <cell r="H64">
            <v>228.67708797984224</v>
          </cell>
          <cell r="I64">
            <v>228.67708797984224</v>
          </cell>
          <cell r="J64">
            <v>228.67708797984224</v>
          </cell>
          <cell r="K64">
            <v>228.67708797984224</v>
          </cell>
          <cell r="L64">
            <v>228.67708797984224</v>
          </cell>
          <cell r="M64">
            <v>228.67708797984224</v>
          </cell>
          <cell r="N64">
            <v>228.67708797984224</v>
          </cell>
          <cell r="O64">
            <v>228.67708797984224</v>
          </cell>
          <cell r="P64">
            <v>228.67708797984224</v>
          </cell>
          <cell r="R64">
            <v>2744.125055758107</v>
          </cell>
          <cell r="AO64" t="str">
            <v>Other Income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R65">
            <v>0</v>
          </cell>
          <cell r="AO65" t="str">
            <v>Other Income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R66">
            <v>0</v>
          </cell>
          <cell r="AO66" t="str">
            <v>Other Income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R67">
            <v>0</v>
          </cell>
          <cell r="AO67" t="str">
            <v>Other Income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R68">
            <v>0</v>
          </cell>
          <cell r="AO68" t="str">
            <v>Other Income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R69">
            <v>0</v>
          </cell>
          <cell r="AO69" t="str">
            <v>Other Income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R70">
            <v>0</v>
          </cell>
          <cell r="AO70" t="str">
            <v>Other Income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R71">
            <v>0</v>
          </cell>
          <cell r="AO71" t="str">
            <v>Other Income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R72">
            <v>0</v>
          </cell>
          <cell r="AO72" t="str">
            <v>Other Income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R73">
            <v>0</v>
          </cell>
          <cell r="AO73" t="str">
            <v>Other Income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R74">
            <v>0</v>
          </cell>
          <cell r="AO74" t="str">
            <v>Other Income</v>
          </cell>
        </row>
        <row r="75">
          <cell r="E75">
            <v>626.75451580136451</v>
          </cell>
          <cell r="F75">
            <v>1966.0276358217975</v>
          </cell>
          <cell r="G75">
            <v>9245.3899456367599</v>
          </cell>
          <cell r="H75">
            <v>6593.6291679963006</v>
          </cell>
          <cell r="I75">
            <v>9245.3899456367599</v>
          </cell>
          <cell r="J75">
            <v>9245.3899456367599</v>
          </cell>
          <cell r="K75">
            <v>6593.6291679963006</v>
          </cell>
          <cell r="L75">
            <v>9245.3899456367599</v>
          </cell>
          <cell r="M75">
            <v>9245.3899456367599</v>
          </cell>
          <cell r="N75">
            <v>6593.6291679963006</v>
          </cell>
          <cell r="O75">
            <v>9245.3899456367599</v>
          </cell>
          <cell r="P75">
            <v>1564.2456998156676</v>
          </cell>
          <cell r="R75">
            <v>79410.255029248277</v>
          </cell>
        </row>
        <row r="77">
          <cell r="E77">
            <v>55000</v>
          </cell>
          <cell r="F77">
            <v>55000</v>
          </cell>
          <cell r="G77">
            <v>55000</v>
          </cell>
          <cell r="H77">
            <v>55000</v>
          </cell>
          <cell r="I77">
            <v>55000</v>
          </cell>
          <cell r="J77">
            <v>55000</v>
          </cell>
          <cell r="K77">
            <v>55000</v>
          </cell>
          <cell r="L77">
            <v>55000</v>
          </cell>
          <cell r="M77">
            <v>55000</v>
          </cell>
          <cell r="N77">
            <v>55000</v>
          </cell>
          <cell r="O77">
            <v>55000</v>
          </cell>
          <cell r="P77">
            <v>55000</v>
          </cell>
          <cell r="R77">
            <v>660000</v>
          </cell>
          <cell r="AO77" t="str">
            <v>Other Income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R78">
            <v>0</v>
          </cell>
          <cell r="AO78" t="str">
            <v>Other Income</v>
          </cell>
        </row>
        <row r="79">
          <cell r="E79">
            <v>55000</v>
          </cell>
          <cell r="F79">
            <v>55000</v>
          </cell>
          <cell r="G79">
            <v>55000</v>
          </cell>
          <cell r="H79">
            <v>55000</v>
          </cell>
          <cell r="I79">
            <v>55000</v>
          </cell>
          <cell r="J79">
            <v>55000</v>
          </cell>
          <cell r="K79">
            <v>55000</v>
          </cell>
          <cell r="L79">
            <v>55000</v>
          </cell>
          <cell r="M79">
            <v>55000</v>
          </cell>
          <cell r="N79">
            <v>55000</v>
          </cell>
          <cell r="O79">
            <v>55000</v>
          </cell>
          <cell r="P79">
            <v>55000</v>
          </cell>
          <cell r="R79">
            <v>660000</v>
          </cell>
        </row>
        <row r="80">
          <cell r="E80">
            <v>2107680.9053090946</v>
          </cell>
          <cell r="F80">
            <v>2152326.8644756265</v>
          </cell>
          <cell r="G80">
            <v>2248522.0239430643</v>
          </cell>
          <cell r="H80">
            <v>2160123.024793331</v>
          </cell>
          <cell r="I80">
            <v>2742367.9087069137</v>
          </cell>
          <cell r="J80">
            <v>2371983.4951340267</v>
          </cell>
          <cell r="K80">
            <v>2283584.4959842931</v>
          </cell>
          <cell r="L80">
            <v>2371983.4951340267</v>
          </cell>
          <cell r="M80">
            <v>2371983.4951340267</v>
          </cell>
          <cell r="N80">
            <v>2283584.4959842931</v>
          </cell>
          <cell r="O80">
            <v>2371983.4951340267</v>
          </cell>
          <cell r="P80">
            <v>2262394.5479166289</v>
          </cell>
          <cell r="R80">
            <v>27728518.247649357</v>
          </cell>
        </row>
        <row r="84">
          <cell r="E84">
            <v>89493.367066666673</v>
          </cell>
          <cell r="F84">
            <v>89493.367066666673</v>
          </cell>
          <cell r="G84">
            <v>89493.367066666673</v>
          </cell>
          <cell r="H84">
            <v>89493.367066666673</v>
          </cell>
          <cell r="I84">
            <v>89493.367066666673</v>
          </cell>
          <cell r="J84">
            <v>89493.367066666673</v>
          </cell>
          <cell r="K84">
            <v>89493.367066666673</v>
          </cell>
          <cell r="L84">
            <v>89493.367066666673</v>
          </cell>
          <cell r="M84">
            <v>89493.367066666673</v>
          </cell>
          <cell r="N84">
            <v>89493.367066666673</v>
          </cell>
          <cell r="O84">
            <v>89493.367066666673</v>
          </cell>
          <cell r="P84">
            <v>89493.367066666673</v>
          </cell>
          <cell r="R84">
            <v>1073920.4048000001</v>
          </cell>
          <cell r="AO84" t="str">
            <v>Principal/Executive Salary</v>
          </cell>
        </row>
        <row r="85">
          <cell r="E85">
            <v>0</v>
          </cell>
          <cell r="F85">
            <v>391414.95666666667</v>
          </cell>
          <cell r="G85">
            <v>391414.95666666667</v>
          </cell>
          <cell r="H85">
            <v>391414.95666666667</v>
          </cell>
          <cell r="I85">
            <v>391414.95666666667</v>
          </cell>
          <cell r="J85">
            <v>391414.95666666667</v>
          </cell>
          <cell r="K85">
            <v>391414.95666666667</v>
          </cell>
          <cell r="L85">
            <v>391414.95666666667</v>
          </cell>
          <cell r="M85">
            <v>391414.95666666667</v>
          </cell>
          <cell r="N85">
            <v>391414.95666666667</v>
          </cell>
          <cell r="O85">
            <v>391414.95666666667</v>
          </cell>
          <cell r="P85">
            <v>782829.91333333333</v>
          </cell>
          <cell r="R85">
            <v>4696979.4800000004</v>
          </cell>
          <cell r="AO85" t="str">
            <v>Teachers Salaries</v>
          </cell>
        </row>
        <row r="86">
          <cell r="E86">
            <v>0</v>
          </cell>
          <cell r="F86">
            <v>140507.16666666666</v>
          </cell>
          <cell r="G86">
            <v>140507.16666666666</v>
          </cell>
          <cell r="H86">
            <v>140507.16666666666</v>
          </cell>
          <cell r="I86">
            <v>140507.16666666666</v>
          </cell>
          <cell r="J86">
            <v>140507.16666666666</v>
          </cell>
          <cell r="K86">
            <v>140507.16666666666</v>
          </cell>
          <cell r="L86">
            <v>140507.16666666666</v>
          </cell>
          <cell r="M86">
            <v>140507.16666666666</v>
          </cell>
          <cell r="N86">
            <v>140507.16666666666</v>
          </cell>
          <cell r="O86">
            <v>140507.16666666666</v>
          </cell>
          <cell r="P86">
            <v>281014.33333333331</v>
          </cell>
          <cell r="R86">
            <v>1686086</v>
          </cell>
          <cell r="AO86" t="str">
            <v>Special Education Salaries</v>
          </cell>
        </row>
        <row r="87">
          <cell r="E87">
            <v>0</v>
          </cell>
          <cell r="F87">
            <v>82251.416666666657</v>
          </cell>
          <cell r="G87">
            <v>82251.416666666657</v>
          </cell>
          <cell r="H87">
            <v>82251.416666666657</v>
          </cell>
          <cell r="I87">
            <v>82251.416666666657</v>
          </cell>
          <cell r="J87">
            <v>82251.416666666657</v>
          </cell>
          <cell r="K87">
            <v>82251.416666666657</v>
          </cell>
          <cell r="L87">
            <v>82251.416666666657</v>
          </cell>
          <cell r="M87">
            <v>82251.416666666657</v>
          </cell>
          <cell r="N87">
            <v>82251.416666666657</v>
          </cell>
          <cell r="O87">
            <v>82251.416666666657</v>
          </cell>
          <cell r="P87">
            <v>164502.83333333331</v>
          </cell>
          <cell r="R87">
            <v>987017</v>
          </cell>
          <cell r="AO87" t="str">
            <v>Teachers Salaries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R88">
            <v>0</v>
          </cell>
          <cell r="AO88" t="str">
            <v>Teachers Salaries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>
            <v>0</v>
          </cell>
          <cell r="AO89" t="str">
            <v>Teachers Salaries</v>
          </cell>
        </row>
        <row r="90">
          <cell r="E90">
            <v>0</v>
          </cell>
          <cell r="F90">
            <v>67354.166666666657</v>
          </cell>
          <cell r="G90">
            <v>67354.166666666657</v>
          </cell>
          <cell r="H90">
            <v>67354.166666666657</v>
          </cell>
          <cell r="I90">
            <v>67354.166666666657</v>
          </cell>
          <cell r="J90">
            <v>67354.166666666657</v>
          </cell>
          <cell r="K90">
            <v>67354.166666666657</v>
          </cell>
          <cell r="L90">
            <v>67354.166666666657</v>
          </cell>
          <cell r="M90">
            <v>67354.166666666657</v>
          </cell>
          <cell r="N90">
            <v>67354.166666666657</v>
          </cell>
          <cell r="O90">
            <v>67354.166666666657</v>
          </cell>
          <cell r="P90">
            <v>134708.33333333331</v>
          </cell>
          <cell r="R90">
            <v>808250</v>
          </cell>
          <cell r="AO90" t="str">
            <v>Teacher Aides/Assistants Salaries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R91">
            <v>0</v>
          </cell>
          <cell r="AO91" t="str">
            <v>Other Education Professionals Salaries</v>
          </cell>
        </row>
        <row r="92">
          <cell r="E92">
            <v>4583.333333333333</v>
          </cell>
          <cell r="F92">
            <v>4583.333333333333</v>
          </cell>
          <cell r="G92">
            <v>4583.333333333333</v>
          </cell>
          <cell r="H92">
            <v>4583.333333333333</v>
          </cell>
          <cell r="I92">
            <v>4583.333333333333</v>
          </cell>
          <cell r="J92">
            <v>4583.333333333333</v>
          </cell>
          <cell r="K92">
            <v>4583.333333333333</v>
          </cell>
          <cell r="L92">
            <v>4583.333333333333</v>
          </cell>
          <cell r="M92">
            <v>4583.333333333333</v>
          </cell>
          <cell r="N92">
            <v>4583.333333333333</v>
          </cell>
          <cell r="O92">
            <v>4583.333333333333</v>
          </cell>
          <cell r="P92">
            <v>4583.333333333333</v>
          </cell>
          <cell r="R92">
            <v>55000</v>
          </cell>
          <cell r="AO92" t="str">
            <v>Teachers Salaries</v>
          </cell>
        </row>
        <row r="93">
          <cell r="E93">
            <v>5200</v>
          </cell>
          <cell r="F93">
            <v>5200</v>
          </cell>
          <cell r="G93">
            <v>5200</v>
          </cell>
          <cell r="H93">
            <v>5200</v>
          </cell>
          <cell r="I93">
            <v>5200</v>
          </cell>
          <cell r="J93">
            <v>5200</v>
          </cell>
          <cell r="K93">
            <v>5200</v>
          </cell>
          <cell r="L93">
            <v>5200</v>
          </cell>
          <cell r="M93">
            <v>5200</v>
          </cell>
          <cell r="N93">
            <v>5200</v>
          </cell>
          <cell r="O93">
            <v>5200</v>
          </cell>
          <cell r="P93">
            <v>5200</v>
          </cell>
          <cell r="R93">
            <v>62400</v>
          </cell>
          <cell r="AO93" t="str">
            <v>Teachers Salaries</v>
          </cell>
        </row>
        <row r="94">
          <cell r="E94">
            <v>209358.91999999998</v>
          </cell>
          <cell r="F94">
            <v>209358.91999999998</v>
          </cell>
          <cell r="G94">
            <v>209358.91999999998</v>
          </cell>
          <cell r="H94">
            <v>209358.91999999998</v>
          </cell>
          <cell r="I94">
            <v>209358.91999999998</v>
          </cell>
          <cell r="J94">
            <v>209358.91999999998</v>
          </cell>
          <cell r="K94">
            <v>209358.91999999998</v>
          </cell>
          <cell r="L94">
            <v>209358.91999999998</v>
          </cell>
          <cell r="M94">
            <v>209358.91999999998</v>
          </cell>
          <cell r="N94">
            <v>209358.91999999998</v>
          </cell>
          <cell r="O94">
            <v>209358.91999999998</v>
          </cell>
          <cell r="P94">
            <v>209358.91999999998</v>
          </cell>
          <cell r="R94">
            <v>2512307.04</v>
          </cell>
          <cell r="AO94" t="str">
            <v>Other Education Professionals Salaries</v>
          </cell>
        </row>
        <row r="95">
          <cell r="E95">
            <v>25578.75</v>
          </cell>
          <cell r="F95">
            <v>25578.75</v>
          </cell>
          <cell r="G95">
            <v>25578.75</v>
          </cell>
          <cell r="H95">
            <v>25578.75</v>
          </cell>
          <cell r="I95">
            <v>25578.75</v>
          </cell>
          <cell r="J95">
            <v>25578.75</v>
          </cell>
          <cell r="K95">
            <v>25578.75</v>
          </cell>
          <cell r="L95">
            <v>25578.75</v>
          </cell>
          <cell r="M95">
            <v>25578.75</v>
          </cell>
          <cell r="N95">
            <v>25578.75</v>
          </cell>
          <cell r="O95">
            <v>25578.75</v>
          </cell>
          <cell r="P95">
            <v>25578.75</v>
          </cell>
          <cell r="R95">
            <v>306945</v>
          </cell>
          <cell r="AO95" t="str">
            <v>Other Education Professionals Salaries</v>
          </cell>
        </row>
        <row r="96">
          <cell r="E96">
            <v>28278.253333333334</v>
          </cell>
          <cell r="F96">
            <v>28278.253333333334</v>
          </cell>
          <cell r="G96">
            <v>28278.253333333334</v>
          </cell>
          <cell r="H96">
            <v>28278.253333333334</v>
          </cell>
          <cell r="I96">
            <v>28278.253333333334</v>
          </cell>
          <cell r="J96">
            <v>28278.253333333334</v>
          </cell>
          <cell r="K96">
            <v>28278.253333333334</v>
          </cell>
          <cell r="L96">
            <v>28278.253333333334</v>
          </cell>
          <cell r="M96">
            <v>28278.253333333334</v>
          </cell>
          <cell r="N96">
            <v>28278.253333333334</v>
          </cell>
          <cell r="O96">
            <v>28278.253333333334</v>
          </cell>
          <cell r="P96">
            <v>28278.253333333334</v>
          </cell>
          <cell r="R96">
            <v>339339.04000000004</v>
          </cell>
          <cell r="AO96" t="str">
            <v>Clerical Salaries</v>
          </cell>
        </row>
        <row r="97">
          <cell r="E97">
            <v>57258.923333333325</v>
          </cell>
          <cell r="F97">
            <v>57258.923333333325</v>
          </cell>
          <cell r="G97">
            <v>57258.923333333325</v>
          </cell>
          <cell r="H97">
            <v>57258.923333333325</v>
          </cell>
          <cell r="I97">
            <v>57258.923333333325</v>
          </cell>
          <cell r="J97">
            <v>57258.923333333325</v>
          </cell>
          <cell r="K97">
            <v>57258.923333333325</v>
          </cell>
          <cell r="L97">
            <v>57258.923333333325</v>
          </cell>
          <cell r="M97">
            <v>57258.923333333325</v>
          </cell>
          <cell r="N97">
            <v>57258.923333333325</v>
          </cell>
          <cell r="O97">
            <v>57258.923333333325</v>
          </cell>
          <cell r="P97">
            <v>57258.923333333325</v>
          </cell>
          <cell r="R97">
            <v>687107.08</v>
          </cell>
          <cell r="AO97" t="str">
            <v>Business/Operations Salaries</v>
          </cell>
        </row>
        <row r="98">
          <cell r="E98">
            <v>18200.573333333334</v>
          </cell>
          <cell r="F98">
            <v>18200.573333333334</v>
          </cell>
          <cell r="G98">
            <v>18200.573333333334</v>
          </cell>
          <cell r="H98">
            <v>18200.573333333334</v>
          </cell>
          <cell r="I98">
            <v>18200.573333333334</v>
          </cell>
          <cell r="J98">
            <v>18200.573333333334</v>
          </cell>
          <cell r="K98">
            <v>18200.573333333334</v>
          </cell>
          <cell r="L98">
            <v>18200.573333333334</v>
          </cell>
          <cell r="M98">
            <v>18200.573333333334</v>
          </cell>
          <cell r="N98">
            <v>18200.573333333334</v>
          </cell>
          <cell r="O98">
            <v>18200.573333333334</v>
          </cell>
          <cell r="P98">
            <v>18200.573333333334</v>
          </cell>
          <cell r="R98">
            <v>218406.88</v>
          </cell>
          <cell r="AO98" t="str">
            <v>Business/Operations Salaries</v>
          </cell>
        </row>
        <row r="99">
          <cell r="E99">
            <v>10572.618333333332</v>
          </cell>
          <cell r="F99">
            <v>10572.618333333332</v>
          </cell>
          <cell r="G99">
            <v>10572.618333333332</v>
          </cell>
          <cell r="H99">
            <v>10572.618333333332</v>
          </cell>
          <cell r="I99">
            <v>10572.618333333332</v>
          </cell>
          <cell r="J99">
            <v>10572.618333333332</v>
          </cell>
          <cell r="K99">
            <v>10572.618333333332</v>
          </cell>
          <cell r="L99">
            <v>10572.618333333332</v>
          </cell>
          <cell r="M99">
            <v>10572.618333333332</v>
          </cell>
          <cell r="N99">
            <v>10572.618333333332</v>
          </cell>
          <cell r="O99">
            <v>10572.618333333332</v>
          </cell>
          <cell r="P99">
            <v>10572.618333333332</v>
          </cell>
          <cell r="R99">
            <v>126871.42</v>
          </cell>
          <cell r="AO99" t="str">
            <v>Custodial Salaries</v>
          </cell>
        </row>
        <row r="100">
          <cell r="E100">
            <v>17021.23333333333</v>
          </cell>
          <cell r="F100">
            <v>17021.23333333333</v>
          </cell>
          <cell r="G100">
            <v>17021.23333333333</v>
          </cell>
          <cell r="H100">
            <v>17021.23333333333</v>
          </cell>
          <cell r="I100">
            <v>17021.23333333333</v>
          </cell>
          <cell r="J100">
            <v>17021.23333333333</v>
          </cell>
          <cell r="K100">
            <v>17021.23333333333</v>
          </cell>
          <cell r="L100">
            <v>17021.23333333333</v>
          </cell>
          <cell r="M100">
            <v>17021.23333333333</v>
          </cell>
          <cell r="N100">
            <v>17021.23333333333</v>
          </cell>
          <cell r="O100">
            <v>17021.23333333333</v>
          </cell>
          <cell r="P100">
            <v>17021.23333333333</v>
          </cell>
          <cell r="R100">
            <v>204254.8</v>
          </cell>
          <cell r="AO100" t="str">
            <v>Other Staff Salaries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R101">
            <v>0</v>
          </cell>
          <cell r="AO101" t="str">
            <v>Other Staff Salaries</v>
          </cell>
        </row>
        <row r="102">
          <cell r="E102">
            <v>1881.3619500000009</v>
          </cell>
          <cell r="F102">
            <v>1881.3619500000009</v>
          </cell>
          <cell r="G102">
            <v>1881.3619500000009</v>
          </cell>
          <cell r="H102">
            <v>1881.3619500000009</v>
          </cell>
          <cell r="I102">
            <v>1881.3619500000009</v>
          </cell>
          <cell r="J102">
            <v>1881.3619500000009</v>
          </cell>
          <cell r="K102">
            <v>1881.3619500000009</v>
          </cell>
          <cell r="L102">
            <v>1881.3619500000009</v>
          </cell>
          <cell r="M102">
            <v>1881.3619500000009</v>
          </cell>
          <cell r="N102">
            <v>1881.3619500000009</v>
          </cell>
          <cell r="O102">
            <v>1881.3619500000009</v>
          </cell>
          <cell r="P102">
            <v>1881.3619500000009</v>
          </cell>
          <cell r="R102">
            <v>22576.343400000012</v>
          </cell>
          <cell r="AO102" t="str">
            <v>Other Education Professionals Salaries</v>
          </cell>
        </row>
        <row r="103">
          <cell r="E103">
            <v>4029.9457395153386</v>
          </cell>
          <cell r="F103">
            <v>4029.9457395153386</v>
          </cell>
          <cell r="G103">
            <v>4029.9457395153386</v>
          </cell>
          <cell r="H103">
            <v>4029.9457395153386</v>
          </cell>
          <cell r="I103">
            <v>4029.9457395153386</v>
          </cell>
          <cell r="J103">
            <v>4029.9457395153386</v>
          </cell>
          <cell r="K103">
            <v>4029.9457395153386</v>
          </cell>
          <cell r="L103">
            <v>4029.9457395153386</v>
          </cell>
          <cell r="M103">
            <v>4029.9457395153386</v>
          </cell>
          <cell r="N103">
            <v>4029.9457395153386</v>
          </cell>
          <cell r="O103">
            <v>4029.9457395153386</v>
          </cell>
          <cell r="P103">
            <v>4029.9457395153386</v>
          </cell>
          <cell r="R103">
            <v>48359.348874184063</v>
          </cell>
          <cell r="AO103" t="str">
            <v>Other Education Professionals Salaries</v>
          </cell>
        </row>
        <row r="104">
          <cell r="E104">
            <v>7398.8758333333335</v>
          </cell>
          <cell r="F104">
            <v>7398.8758333333335</v>
          </cell>
          <cell r="G104">
            <v>7398.8758333333335</v>
          </cell>
          <cell r="H104">
            <v>7398.8758333333335</v>
          </cell>
          <cell r="I104">
            <v>7398.8758333333335</v>
          </cell>
          <cell r="J104">
            <v>7398.8758333333335</v>
          </cell>
          <cell r="K104">
            <v>7398.8758333333335</v>
          </cell>
          <cell r="L104">
            <v>7398.8758333333335</v>
          </cell>
          <cell r="M104">
            <v>7398.8758333333335</v>
          </cell>
          <cell r="N104">
            <v>7398.8758333333335</v>
          </cell>
          <cell r="O104">
            <v>7398.8758333333335</v>
          </cell>
          <cell r="P104">
            <v>7398.8758333333335</v>
          </cell>
          <cell r="R104">
            <v>88786.510000000009</v>
          </cell>
          <cell r="AO104" t="str">
            <v>Other Education Professionals Salaries</v>
          </cell>
        </row>
        <row r="105">
          <cell r="E105">
            <v>5166.6666666666661</v>
          </cell>
          <cell r="F105">
            <v>5166.6666666666661</v>
          </cell>
          <cell r="G105">
            <v>5166.6666666666661</v>
          </cell>
          <cell r="H105">
            <v>5166.6666666666661</v>
          </cell>
          <cell r="I105">
            <v>5166.6666666666661</v>
          </cell>
          <cell r="J105">
            <v>5166.6666666666661</v>
          </cell>
          <cell r="K105">
            <v>5166.6666666666661</v>
          </cell>
          <cell r="L105">
            <v>5166.6666666666661</v>
          </cell>
          <cell r="M105">
            <v>5166.6666666666661</v>
          </cell>
          <cell r="N105">
            <v>5166.6666666666661</v>
          </cell>
          <cell r="O105">
            <v>5166.6666666666661</v>
          </cell>
          <cell r="P105">
            <v>5166.6666666666661</v>
          </cell>
          <cell r="R105">
            <v>62000</v>
          </cell>
          <cell r="AO105" t="str">
            <v>Other Education Professionals Salaries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R106">
            <v>0</v>
          </cell>
          <cell r="AO106" t="str">
            <v>Before/After Care Salaries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R107">
            <v>0</v>
          </cell>
          <cell r="AO107" t="str">
            <v>Summer School Salaries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R108">
            <v>0</v>
          </cell>
          <cell r="AO108" t="str">
            <v>Other Education Professionals Salaries</v>
          </cell>
        </row>
        <row r="109">
          <cell r="E109">
            <v>12.633671431954264</v>
          </cell>
          <cell r="F109">
            <v>12.633671431954264</v>
          </cell>
          <cell r="G109">
            <v>12.633671431954264</v>
          </cell>
          <cell r="H109">
            <v>12.633671431954264</v>
          </cell>
          <cell r="I109">
            <v>12.633671431954264</v>
          </cell>
          <cell r="J109">
            <v>12.633671431954264</v>
          </cell>
          <cell r="K109">
            <v>12.633671431954264</v>
          </cell>
          <cell r="L109">
            <v>12.633671431954264</v>
          </cell>
          <cell r="M109">
            <v>12.633671431954264</v>
          </cell>
          <cell r="N109">
            <v>12.633671431954264</v>
          </cell>
          <cell r="O109">
            <v>12.633671431954264</v>
          </cell>
          <cell r="P109">
            <v>12.633671431954264</v>
          </cell>
          <cell r="R109">
            <v>151.60405718345118</v>
          </cell>
          <cell r="AO109" t="str">
            <v>Other Education Professionals Salaries</v>
          </cell>
        </row>
        <row r="110">
          <cell r="E110">
            <v>517.62620271317371</v>
          </cell>
          <cell r="F110">
            <v>517.62620271317371</v>
          </cell>
          <cell r="G110">
            <v>517.62620271317371</v>
          </cell>
          <cell r="H110">
            <v>517.62620271317371</v>
          </cell>
          <cell r="I110">
            <v>517.62620271317371</v>
          </cell>
          <cell r="J110">
            <v>517.62620271317371</v>
          </cell>
          <cell r="K110">
            <v>517.62620271317371</v>
          </cell>
          <cell r="L110">
            <v>517.62620271317371</v>
          </cell>
          <cell r="M110">
            <v>517.62620271317371</v>
          </cell>
          <cell r="N110">
            <v>517.62620271317371</v>
          </cell>
          <cell r="O110">
            <v>517.62620271317371</v>
          </cell>
          <cell r="P110">
            <v>517.62620271317371</v>
          </cell>
          <cell r="R110">
            <v>6211.514432558085</v>
          </cell>
          <cell r="AO110" t="str">
            <v>Other Education Professionals Salaries</v>
          </cell>
        </row>
        <row r="111">
          <cell r="E111">
            <v>42933.763333333336</v>
          </cell>
          <cell r="F111">
            <v>42933.763333333336</v>
          </cell>
          <cell r="G111">
            <v>42933.763333333336</v>
          </cell>
          <cell r="H111">
            <v>42933.763333333336</v>
          </cell>
          <cell r="I111">
            <v>42933.763333333336</v>
          </cell>
          <cell r="J111">
            <v>42933.763333333336</v>
          </cell>
          <cell r="K111">
            <v>42933.763333333336</v>
          </cell>
          <cell r="L111">
            <v>42933.763333333336</v>
          </cell>
          <cell r="M111">
            <v>42933.763333333336</v>
          </cell>
          <cell r="N111">
            <v>42933.763333333336</v>
          </cell>
          <cell r="O111">
            <v>42933.763333333336</v>
          </cell>
          <cell r="P111">
            <v>42933.763333333336</v>
          </cell>
          <cell r="R111">
            <v>515205.16000000003</v>
          </cell>
          <cell r="AO111" t="str">
            <v>Principal/Executive Salary</v>
          </cell>
        </row>
        <row r="112">
          <cell r="E112">
            <v>18677.18</v>
          </cell>
          <cell r="F112">
            <v>18677.18</v>
          </cell>
          <cell r="G112">
            <v>18677.18</v>
          </cell>
          <cell r="H112">
            <v>18677.18</v>
          </cell>
          <cell r="I112">
            <v>18677.18</v>
          </cell>
          <cell r="J112">
            <v>18677.18</v>
          </cell>
          <cell r="K112">
            <v>18677.18</v>
          </cell>
          <cell r="L112">
            <v>18677.18</v>
          </cell>
          <cell r="M112">
            <v>18677.18</v>
          </cell>
          <cell r="N112">
            <v>18677.18</v>
          </cell>
          <cell r="O112">
            <v>18677.18</v>
          </cell>
          <cell r="P112">
            <v>18677.18</v>
          </cell>
          <cell r="R112">
            <v>224126.16</v>
          </cell>
          <cell r="AO112" t="str">
            <v>Business/Operations Salaries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R113">
            <v>0</v>
          </cell>
          <cell r="AO113" t="str">
            <v>Principal/Executive Salary</v>
          </cell>
        </row>
        <row r="114">
          <cell r="E114">
            <v>2083.333333333333</v>
          </cell>
          <cell r="F114">
            <v>2083.333333333333</v>
          </cell>
          <cell r="G114">
            <v>2083.333333333333</v>
          </cell>
          <cell r="H114">
            <v>2083.333333333333</v>
          </cell>
          <cell r="I114">
            <v>2083.333333333333</v>
          </cell>
          <cell r="J114">
            <v>2083.333333333333</v>
          </cell>
          <cell r="K114">
            <v>2083.333333333333</v>
          </cell>
          <cell r="L114">
            <v>2083.333333333333</v>
          </cell>
          <cell r="M114">
            <v>2083.333333333333</v>
          </cell>
          <cell r="N114">
            <v>2083.333333333333</v>
          </cell>
          <cell r="O114">
            <v>2083.333333333333</v>
          </cell>
          <cell r="P114">
            <v>2083.333333333333</v>
          </cell>
          <cell r="R114">
            <v>25000</v>
          </cell>
          <cell r="AO114" t="str">
            <v>Business/Operations Salaries</v>
          </cell>
        </row>
        <row r="115">
          <cell r="E115">
            <v>548247.35879699397</v>
          </cell>
          <cell r="F115">
            <v>1229775.0654636605</v>
          </cell>
          <cell r="G115">
            <v>1229775.0654636605</v>
          </cell>
          <cell r="H115">
            <v>1229775.0654636605</v>
          </cell>
          <cell r="I115">
            <v>1229775.0654636605</v>
          </cell>
          <cell r="J115">
            <v>1229775.0654636605</v>
          </cell>
          <cell r="K115">
            <v>1229775.0654636605</v>
          </cell>
          <cell r="L115">
            <v>1229775.0654636605</v>
          </cell>
          <cell r="M115">
            <v>1229775.0654636605</v>
          </cell>
          <cell r="N115">
            <v>1229775.0654636605</v>
          </cell>
          <cell r="O115">
            <v>1229775.0654636605</v>
          </cell>
          <cell r="P115">
            <v>1911302.7721303271</v>
          </cell>
          <cell r="R115">
            <v>14757300.785563927</v>
          </cell>
        </row>
        <row r="117">
          <cell r="E117">
            <v>36830.751963909817</v>
          </cell>
          <cell r="F117">
            <v>36830.751963909817</v>
          </cell>
          <cell r="G117">
            <v>36830.751963909817</v>
          </cell>
          <cell r="H117">
            <v>36830.751963909817</v>
          </cell>
          <cell r="I117">
            <v>36830.751963909817</v>
          </cell>
          <cell r="J117">
            <v>36830.751963909817</v>
          </cell>
          <cell r="K117">
            <v>36830.751963909817</v>
          </cell>
          <cell r="L117">
            <v>36830.751963909817</v>
          </cell>
          <cell r="M117">
            <v>36830.751963909817</v>
          </cell>
          <cell r="N117">
            <v>36830.751963909817</v>
          </cell>
          <cell r="O117">
            <v>36830.751963909817</v>
          </cell>
          <cell r="P117">
            <v>36830.751963909817</v>
          </cell>
          <cell r="R117">
            <v>441969.02356691781</v>
          </cell>
          <cell r="AO117" t="str">
            <v>Employee Benefits</v>
          </cell>
        </row>
        <row r="118">
          <cell r="E118">
            <v>1845.7833333333333</v>
          </cell>
          <cell r="F118">
            <v>1845.7833333333333</v>
          </cell>
          <cell r="G118">
            <v>1845.7833333333333</v>
          </cell>
          <cell r="H118">
            <v>1845.7833333333333</v>
          </cell>
          <cell r="I118">
            <v>1845.7833333333333</v>
          </cell>
          <cell r="J118">
            <v>1845.7833333333333</v>
          </cell>
          <cell r="K118">
            <v>1845.7833333333333</v>
          </cell>
          <cell r="L118">
            <v>1845.7833333333333</v>
          </cell>
          <cell r="M118">
            <v>1845.7833333333333</v>
          </cell>
          <cell r="N118">
            <v>1845.7833333333333</v>
          </cell>
          <cell r="O118">
            <v>1845.7833333333333</v>
          </cell>
          <cell r="P118">
            <v>1845.7833333333333</v>
          </cell>
          <cell r="R118">
            <v>22149.4</v>
          </cell>
          <cell r="AO118" t="str">
            <v>Employee Benefits</v>
          </cell>
        </row>
        <row r="119">
          <cell r="E119">
            <v>104782.72121694931</v>
          </cell>
          <cell r="F119">
            <v>104782.72121694931</v>
          </cell>
          <cell r="G119">
            <v>104782.72121694931</v>
          </cell>
          <cell r="H119">
            <v>104782.72121694931</v>
          </cell>
          <cell r="I119">
            <v>104782.72121694931</v>
          </cell>
          <cell r="J119">
            <v>104782.72121694931</v>
          </cell>
          <cell r="K119">
            <v>104782.72121694931</v>
          </cell>
          <cell r="L119">
            <v>104782.72121694931</v>
          </cell>
          <cell r="M119">
            <v>104782.72121694931</v>
          </cell>
          <cell r="N119">
            <v>104782.72121694931</v>
          </cell>
          <cell r="O119">
            <v>104782.72121694931</v>
          </cell>
          <cell r="P119">
            <v>104782.72121694931</v>
          </cell>
          <cell r="R119">
            <v>1257392.6546033919</v>
          </cell>
          <cell r="AO119" t="str">
            <v>Employee Benefits</v>
          </cell>
        </row>
        <row r="120">
          <cell r="E120">
            <v>9614.0378018358206</v>
          </cell>
          <cell r="F120">
            <v>9614.0378018358206</v>
          </cell>
          <cell r="G120">
            <v>9614.0378018358206</v>
          </cell>
          <cell r="H120">
            <v>9614.0378018358206</v>
          </cell>
          <cell r="I120">
            <v>9614.0378018358206</v>
          </cell>
          <cell r="J120">
            <v>9614.0378018358206</v>
          </cell>
          <cell r="K120">
            <v>9614.0378018358206</v>
          </cell>
          <cell r="L120">
            <v>9614.0378018358206</v>
          </cell>
          <cell r="M120">
            <v>9614.0378018358206</v>
          </cell>
          <cell r="N120">
            <v>9614.0378018358206</v>
          </cell>
          <cell r="O120">
            <v>9614.0378018358206</v>
          </cell>
          <cell r="P120">
            <v>9614.0378018358206</v>
          </cell>
          <cell r="R120">
            <v>115368.45362202986</v>
          </cell>
          <cell r="AO120" t="str">
            <v>Employee Benefits</v>
          </cell>
        </row>
        <row r="121"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R121">
            <v>0</v>
          </cell>
          <cell r="AO121" t="str">
            <v>Employee Benefits</v>
          </cell>
        </row>
        <row r="122">
          <cell r="E122">
            <v>7189.340338983051</v>
          </cell>
          <cell r="F122">
            <v>7189.340338983051</v>
          </cell>
          <cell r="G122">
            <v>7189.340338983051</v>
          </cell>
          <cell r="H122">
            <v>7189.340338983051</v>
          </cell>
          <cell r="I122">
            <v>7189.340338983051</v>
          </cell>
          <cell r="J122">
            <v>7189.340338983051</v>
          </cell>
          <cell r="K122">
            <v>7189.340338983051</v>
          </cell>
          <cell r="L122">
            <v>7189.340338983051</v>
          </cell>
          <cell r="M122">
            <v>7189.340338983051</v>
          </cell>
          <cell r="N122">
            <v>7189.340338983051</v>
          </cell>
          <cell r="O122">
            <v>7189.340338983051</v>
          </cell>
          <cell r="P122">
            <v>7189.340338983051</v>
          </cell>
          <cell r="R122">
            <v>86272.084067796619</v>
          </cell>
          <cell r="AO122" t="str">
            <v>Employee Benefits</v>
          </cell>
        </row>
        <row r="123">
          <cell r="E123">
            <v>4051.3827160300807</v>
          </cell>
          <cell r="F123">
            <v>4051.3827160300807</v>
          </cell>
          <cell r="G123">
            <v>4051.3827160300807</v>
          </cell>
          <cell r="H123">
            <v>4051.3827160300807</v>
          </cell>
          <cell r="I123">
            <v>4051.3827160300807</v>
          </cell>
          <cell r="J123">
            <v>4051.3827160300807</v>
          </cell>
          <cell r="K123">
            <v>4051.3827160300807</v>
          </cell>
          <cell r="L123">
            <v>4051.3827160300807</v>
          </cell>
          <cell r="M123">
            <v>4051.3827160300807</v>
          </cell>
          <cell r="N123">
            <v>4051.3827160300807</v>
          </cell>
          <cell r="O123">
            <v>4051.3827160300807</v>
          </cell>
          <cell r="P123">
            <v>4051.3827160300807</v>
          </cell>
          <cell r="R123">
            <v>48616.592592360968</v>
          </cell>
          <cell r="AO123" t="str">
            <v>Employee Benefits</v>
          </cell>
        </row>
        <row r="124">
          <cell r="E124">
            <v>93918.417507970022</v>
          </cell>
          <cell r="F124">
            <v>93918.417507970022</v>
          </cell>
          <cell r="G124">
            <v>93918.417507970022</v>
          </cell>
          <cell r="H124">
            <v>93918.417507970022</v>
          </cell>
          <cell r="I124">
            <v>93918.417507970022</v>
          </cell>
          <cell r="J124">
            <v>93918.417507970022</v>
          </cell>
          <cell r="K124">
            <v>93918.417507970022</v>
          </cell>
          <cell r="L124">
            <v>93918.417507970022</v>
          </cell>
          <cell r="M124">
            <v>93918.417507970022</v>
          </cell>
          <cell r="N124">
            <v>93918.417507970022</v>
          </cell>
          <cell r="O124">
            <v>93918.417507970022</v>
          </cell>
          <cell r="P124">
            <v>93918.417507970022</v>
          </cell>
          <cell r="R124">
            <v>1127021.0100956403</v>
          </cell>
          <cell r="AO124" t="str">
            <v>Employee Benefits</v>
          </cell>
        </row>
        <row r="125">
          <cell r="E125">
            <v>8561.6999999999989</v>
          </cell>
          <cell r="F125">
            <v>8561.6999999999989</v>
          </cell>
          <cell r="G125">
            <v>8561.6999999999989</v>
          </cell>
          <cell r="H125">
            <v>8561.6999999999989</v>
          </cell>
          <cell r="I125">
            <v>8561.6999999999989</v>
          </cell>
          <cell r="J125">
            <v>8561.6999999999989</v>
          </cell>
          <cell r="K125">
            <v>8561.6999999999989</v>
          </cell>
          <cell r="L125">
            <v>8561.6999999999989</v>
          </cell>
          <cell r="M125">
            <v>8561.6999999999989</v>
          </cell>
          <cell r="N125">
            <v>8561.6999999999989</v>
          </cell>
          <cell r="O125">
            <v>8561.6999999999989</v>
          </cell>
          <cell r="P125">
            <v>8561.6999999999989</v>
          </cell>
          <cell r="R125">
            <v>102740.4</v>
          </cell>
          <cell r="AO125" t="str">
            <v>Employee Benefits</v>
          </cell>
        </row>
        <row r="126">
          <cell r="E126">
            <v>30779.70355880868</v>
          </cell>
          <cell r="F126">
            <v>30779.70355880868</v>
          </cell>
          <cell r="G126">
            <v>30779.70355880868</v>
          </cell>
          <cell r="H126">
            <v>30779.70355880868</v>
          </cell>
          <cell r="I126">
            <v>30779.70355880868</v>
          </cell>
          <cell r="J126">
            <v>30779.70355880868</v>
          </cell>
          <cell r="K126">
            <v>30779.70355880868</v>
          </cell>
          <cell r="L126">
            <v>30779.70355880868</v>
          </cell>
          <cell r="M126">
            <v>30779.70355880868</v>
          </cell>
          <cell r="N126">
            <v>30779.70355880868</v>
          </cell>
          <cell r="O126">
            <v>30779.70355880868</v>
          </cell>
          <cell r="P126">
            <v>30779.70355880868</v>
          </cell>
          <cell r="R126">
            <v>369356.44270570419</v>
          </cell>
          <cell r="AO126" t="str">
            <v>Staff Development Expense</v>
          </cell>
        </row>
        <row r="127"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R127">
            <v>0</v>
          </cell>
          <cell r="AO127" t="str">
            <v>Staff Development Expense</v>
          </cell>
        </row>
        <row r="128">
          <cell r="E128">
            <v>4014.7439424533063</v>
          </cell>
          <cell r="F128">
            <v>4014.7439424533063</v>
          </cell>
          <cell r="G128">
            <v>4014.7439424533063</v>
          </cell>
          <cell r="H128">
            <v>4014.7439424533063</v>
          </cell>
          <cell r="I128">
            <v>4014.7439424533063</v>
          </cell>
          <cell r="J128">
            <v>4014.7439424533063</v>
          </cell>
          <cell r="K128">
            <v>4014.7439424533063</v>
          </cell>
          <cell r="L128">
            <v>4014.7439424533063</v>
          </cell>
          <cell r="M128">
            <v>4014.7439424533063</v>
          </cell>
          <cell r="N128">
            <v>4014.7439424533063</v>
          </cell>
          <cell r="O128">
            <v>4014.7439424533063</v>
          </cell>
          <cell r="P128">
            <v>4014.7439424533063</v>
          </cell>
          <cell r="R128">
            <v>48176.927309439678</v>
          </cell>
          <cell r="AO128" t="str">
            <v>Staff Development Expense</v>
          </cell>
        </row>
        <row r="129">
          <cell r="E129">
            <v>301588.58238027344</v>
          </cell>
          <cell r="F129">
            <v>301588.58238027344</v>
          </cell>
          <cell r="G129">
            <v>301588.58238027344</v>
          </cell>
          <cell r="H129">
            <v>301588.58238027344</v>
          </cell>
          <cell r="I129">
            <v>301588.58238027344</v>
          </cell>
          <cell r="J129">
            <v>301588.58238027344</v>
          </cell>
          <cell r="K129">
            <v>301588.58238027344</v>
          </cell>
          <cell r="L129">
            <v>301588.58238027344</v>
          </cell>
          <cell r="M129">
            <v>301588.58238027344</v>
          </cell>
          <cell r="N129">
            <v>301588.58238027344</v>
          </cell>
          <cell r="O129">
            <v>301588.58238027344</v>
          </cell>
          <cell r="P129">
            <v>301588.58238027344</v>
          </cell>
          <cell r="R129">
            <v>3619062.9885632815</v>
          </cell>
        </row>
        <row r="131">
          <cell r="E131">
            <v>0</v>
          </cell>
          <cell r="F131">
            <v>0</v>
          </cell>
          <cell r="G131">
            <v>29002.210433244913</v>
          </cell>
          <cell r="H131">
            <v>29002.210433244913</v>
          </cell>
          <cell r="I131">
            <v>29002.210433244913</v>
          </cell>
          <cell r="J131">
            <v>29002.210433244913</v>
          </cell>
          <cell r="K131">
            <v>29002.210433244913</v>
          </cell>
          <cell r="L131">
            <v>29002.210433244913</v>
          </cell>
          <cell r="M131">
            <v>29002.210433244913</v>
          </cell>
          <cell r="N131">
            <v>29002.210433244913</v>
          </cell>
          <cell r="O131">
            <v>29002.210433244913</v>
          </cell>
          <cell r="P131">
            <v>0</v>
          </cell>
          <cell r="R131">
            <v>261019.89389920424</v>
          </cell>
          <cell r="AO131" t="str">
            <v xml:space="preserve">Contracted Staff 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R132">
            <v>0</v>
          </cell>
          <cell r="AO132" t="str">
            <v xml:space="preserve">Contracted Staff </v>
          </cell>
        </row>
        <row r="133">
          <cell r="E133">
            <v>6375</v>
          </cell>
          <cell r="F133">
            <v>6375</v>
          </cell>
          <cell r="G133">
            <v>6375</v>
          </cell>
          <cell r="H133">
            <v>6375</v>
          </cell>
          <cell r="I133">
            <v>6375</v>
          </cell>
          <cell r="J133">
            <v>6375</v>
          </cell>
          <cell r="K133">
            <v>6375</v>
          </cell>
          <cell r="L133">
            <v>6375</v>
          </cell>
          <cell r="M133">
            <v>6375</v>
          </cell>
          <cell r="N133">
            <v>6375</v>
          </cell>
          <cell r="O133">
            <v>6375</v>
          </cell>
          <cell r="P133">
            <v>6375</v>
          </cell>
          <cell r="R133">
            <v>76500</v>
          </cell>
          <cell r="AO133" t="str">
            <v xml:space="preserve">Contracted Staff </v>
          </cell>
        </row>
        <row r="134">
          <cell r="E134">
            <v>73.455933807528481</v>
          </cell>
          <cell r="F134">
            <v>73.455933807528481</v>
          </cell>
          <cell r="G134">
            <v>73.455933807528481</v>
          </cell>
          <cell r="H134">
            <v>73.455933807528481</v>
          </cell>
          <cell r="I134">
            <v>73.455933807528481</v>
          </cell>
          <cell r="J134">
            <v>73.455933807528481</v>
          </cell>
          <cell r="K134">
            <v>73.455933807528481</v>
          </cell>
          <cell r="L134">
            <v>73.455933807528481</v>
          </cell>
          <cell r="M134">
            <v>73.455933807528481</v>
          </cell>
          <cell r="N134">
            <v>73.455933807528481</v>
          </cell>
          <cell r="O134">
            <v>73.455933807528481</v>
          </cell>
          <cell r="P134">
            <v>73.455933807528481</v>
          </cell>
          <cell r="R134">
            <v>881.47120569034189</v>
          </cell>
          <cell r="AO134" t="str">
            <v xml:space="preserve">Contracted Staff </v>
          </cell>
        </row>
        <row r="135">
          <cell r="E135">
            <v>0</v>
          </cell>
          <cell r="F135">
            <v>51020.857558139527</v>
          </cell>
          <cell r="G135">
            <v>102041.71511627905</v>
          </cell>
          <cell r="H135">
            <v>1020.4171511627906</v>
          </cell>
          <cell r="I135">
            <v>102041.71511627905</v>
          </cell>
          <cell r="J135">
            <v>102041.71511627905</v>
          </cell>
          <cell r="K135">
            <v>1020.4171511627906</v>
          </cell>
          <cell r="L135">
            <v>102041.71511627905</v>
          </cell>
          <cell r="M135">
            <v>102041.71511627905</v>
          </cell>
          <cell r="N135">
            <v>1020.4171511627906</v>
          </cell>
          <cell r="O135">
            <v>102041.71511627905</v>
          </cell>
          <cell r="P135">
            <v>35714.600290697672</v>
          </cell>
          <cell r="R135">
            <v>702047</v>
          </cell>
          <cell r="AO135" t="str">
            <v xml:space="preserve">Contracted Staff 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R136">
            <v>0</v>
          </cell>
          <cell r="AO136" t="str">
            <v xml:space="preserve">Contracted Staff </v>
          </cell>
        </row>
        <row r="137">
          <cell r="E137">
            <v>6448.4559338075287</v>
          </cell>
          <cell r="F137">
            <v>57469.313491947054</v>
          </cell>
          <cell r="G137">
            <v>137492.3814833315</v>
          </cell>
          <cell r="H137">
            <v>36471.08351821523</v>
          </cell>
          <cell r="I137">
            <v>137492.3814833315</v>
          </cell>
          <cell r="J137">
            <v>137492.3814833315</v>
          </cell>
          <cell r="K137">
            <v>36471.08351821523</v>
          </cell>
          <cell r="L137">
            <v>137492.3814833315</v>
          </cell>
          <cell r="M137">
            <v>137492.3814833315</v>
          </cell>
          <cell r="N137">
            <v>36471.08351821523</v>
          </cell>
          <cell r="O137">
            <v>137492.3814833315</v>
          </cell>
          <cell r="P137">
            <v>42163.056224505199</v>
          </cell>
          <cell r="R137">
            <v>1040448.3651048946</v>
          </cell>
        </row>
        <row r="139">
          <cell r="E139">
            <v>15744.093891973749</v>
          </cell>
          <cell r="F139">
            <v>15744.093891973749</v>
          </cell>
          <cell r="G139">
            <v>3148.8187783947501</v>
          </cell>
          <cell r="H139">
            <v>3148.8187783947501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9446.4563351842498</v>
          </cell>
          <cell r="P139">
            <v>15744.093891973749</v>
          </cell>
          <cell r="R139">
            <v>62976.375567894996</v>
          </cell>
          <cell r="AO139" t="str">
            <v>Staff Development Expense</v>
          </cell>
        </row>
        <row r="140">
          <cell r="E140">
            <v>2467.9233586477217</v>
          </cell>
          <cell r="F140">
            <v>2467.9233586477217</v>
          </cell>
          <cell r="G140">
            <v>493.58467172954437</v>
          </cell>
          <cell r="H140">
            <v>493.58467172954437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1480.754015188633</v>
          </cell>
          <cell r="P140">
            <v>2467.9233586477217</v>
          </cell>
          <cell r="R140">
            <v>9871.6934345908867</v>
          </cell>
          <cell r="AO140" t="str">
            <v>Staff Development Expense</v>
          </cell>
        </row>
        <row r="141">
          <cell r="E141">
            <v>12044.231827359919</v>
          </cell>
          <cell r="F141">
            <v>12044.231827359919</v>
          </cell>
          <cell r="G141">
            <v>12044.231827359919</v>
          </cell>
          <cell r="H141">
            <v>12044.231827359919</v>
          </cell>
          <cell r="I141">
            <v>12044.231827359919</v>
          </cell>
          <cell r="J141">
            <v>12044.231827359919</v>
          </cell>
          <cell r="K141">
            <v>12044.231827359919</v>
          </cell>
          <cell r="L141">
            <v>12044.231827359919</v>
          </cell>
          <cell r="M141">
            <v>12044.231827359919</v>
          </cell>
          <cell r="N141">
            <v>12044.231827359919</v>
          </cell>
          <cell r="O141">
            <v>12044.231827359919</v>
          </cell>
          <cell r="P141">
            <v>12044.231827359919</v>
          </cell>
          <cell r="R141">
            <v>144530.78192831905</v>
          </cell>
          <cell r="AO141" t="str">
            <v>Staff Development Expense</v>
          </cell>
        </row>
        <row r="142">
          <cell r="E142">
            <v>874.67188288743057</v>
          </cell>
          <cell r="F142">
            <v>874.67188288743057</v>
          </cell>
          <cell r="G142">
            <v>874.67188288743057</v>
          </cell>
          <cell r="H142">
            <v>874.67188288743057</v>
          </cell>
          <cell r="I142">
            <v>874.67188288743057</v>
          </cell>
          <cell r="J142">
            <v>874.67188288743057</v>
          </cell>
          <cell r="K142">
            <v>874.67188288743057</v>
          </cell>
          <cell r="L142">
            <v>874.67188288743057</v>
          </cell>
          <cell r="M142">
            <v>874.67188288743057</v>
          </cell>
          <cell r="N142">
            <v>874.67188288743057</v>
          </cell>
          <cell r="O142">
            <v>874.67188288743057</v>
          </cell>
          <cell r="P142">
            <v>874.67188288743057</v>
          </cell>
          <cell r="R142">
            <v>10496.062594649167</v>
          </cell>
          <cell r="AO142" t="str">
            <v>Transportation</v>
          </cell>
        </row>
        <row r="143">
          <cell r="E143">
            <v>31130.920960868818</v>
          </cell>
          <cell r="F143">
            <v>31130.920960868818</v>
          </cell>
          <cell r="G143">
            <v>16561.307160371645</v>
          </cell>
          <cell r="H143">
            <v>16561.307160371645</v>
          </cell>
          <cell r="I143">
            <v>12918.90371024735</v>
          </cell>
          <cell r="J143">
            <v>12918.90371024735</v>
          </cell>
          <cell r="K143">
            <v>12918.90371024735</v>
          </cell>
          <cell r="L143">
            <v>12918.90371024735</v>
          </cell>
          <cell r="M143">
            <v>12918.90371024735</v>
          </cell>
          <cell r="N143">
            <v>12918.90371024735</v>
          </cell>
          <cell r="O143">
            <v>23846.114060620232</v>
          </cell>
          <cell r="P143">
            <v>31130.920960868818</v>
          </cell>
          <cell r="R143">
            <v>227874.91352545409</v>
          </cell>
        </row>
        <row r="145">
          <cell r="E145">
            <v>21429.31688755611</v>
          </cell>
          <cell r="F145">
            <v>21429.31688755611</v>
          </cell>
          <cell r="G145">
            <v>21429.31688755611</v>
          </cell>
          <cell r="H145">
            <v>21429.31688755611</v>
          </cell>
          <cell r="I145">
            <v>21429.31688755611</v>
          </cell>
          <cell r="J145">
            <v>21429.31688755611</v>
          </cell>
          <cell r="K145">
            <v>21429.31688755611</v>
          </cell>
          <cell r="L145">
            <v>21429.31688755611</v>
          </cell>
          <cell r="M145">
            <v>21429.31688755611</v>
          </cell>
          <cell r="N145">
            <v>21429.31688755611</v>
          </cell>
          <cell r="O145">
            <v>21429.31688755611</v>
          </cell>
          <cell r="P145">
            <v>21429.31688755611</v>
          </cell>
          <cell r="R145">
            <v>257151.80265067331</v>
          </cell>
          <cell r="AO145" t="str">
            <v>Rent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0</v>
          </cell>
          <cell r="AO146" t="str">
            <v>Rent</v>
          </cell>
        </row>
        <row r="147"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R147">
            <v>0</v>
          </cell>
          <cell r="AO147" t="str">
            <v>Rent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0</v>
          </cell>
          <cell r="AO148" t="str">
            <v>Rent</v>
          </cell>
        </row>
        <row r="149">
          <cell r="E149">
            <v>21429.31688755611</v>
          </cell>
          <cell r="F149">
            <v>21429.31688755611</v>
          </cell>
          <cell r="G149">
            <v>21429.31688755611</v>
          </cell>
          <cell r="H149">
            <v>21429.31688755611</v>
          </cell>
          <cell r="I149">
            <v>21429.31688755611</v>
          </cell>
          <cell r="J149">
            <v>21429.31688755611</v>
          </cell>
          <cell r="K149">
            <v>21429.31688755611</v>
          </cell>
          <cell r="L149">
            <v>21429.31688755611</v>
          </cell>
          <cell r="M149">
            <v>21429.31688755611</v>
          </cell>
          <cell r="N149">
            <v>21429.31688755611</v>
          </cell>
          <cell r="O149">
            <v>21429.31688755611</v>
          </cell>
          <cell r="P149">
            <v>21429.31688755611</v>
          </cell>
          <cell r="R149">
            <v>257151.80265067331</v>
          </cell>
        </row>
        <row r="151">
          <cell r="E151">
            <v>39684.705641301094</v>
          </cell>
          <cell r="F151">
            <v>39684.705641301094</v>
          </cell>
          <cell r="G151">
            <v>39684.705641301094</v>
          </cell>
          <cell r="H151">
            <v>39684.705641301094</v>
          </cell>
          <cell r="I151">
            <v>39684.705641301094</v>
          </cell>
          <cell r="J151">
            <v>39684.705641301094</v>
          </cell>
          <cell r="K151">
            <v>39684.705641301094</v>
          </cell>
          <cell r="L151">
            <v>39684.705641301094</v>
          </cell>
          <cell r="M151">
            <v>39684.705641301094</v>
          </cell>
          <cell r="N151">
            <v>39684.705641301094</v>
          </cell>
          <cell r="O151">
            <v>39684.705641301094</v>
          </cell>
          <cell r="P151">
            <v>39684.705641301094</v>
          </cell>
          <cell r="R151">
            <v>476216.46769561316</v>
          </cell>
          <cell r="AO151" t="str">
            <v>Utilities</v>
          </cell>
        </row>
        <row r="152">
          <cell r="E152">
            <v>40167.166666666664</v>
          </cell>
          <cell r="F152">
            <v>40167.166666666664</v>
          </cell>
          <cell r="G152">
            <v>40167.166666666664</v>
          </cell>
          <cell r="H152">
            <v>40167.166666666664</v>
          </cell>
          <cell r="I152">
            <v>40167.166666666664</v>
          </cell>
          <cell r="J152">
            <v>40167.166666666664</v>
          </cell>
          <cell r="K152">
            <v>40167.166666666664</v>
          </cell>
          <cell r="L152">
            <v>40167.166666666664</v>
          </cell>
          <cell r="M152">
            <v>40167.166666666664</v>
          </cell>
          <cell r="N152">
            <v>40167.166666666664</v>
          </cell>
          <cell r="O152">
            <v>40167.166666666664</v>
          </cell>
          <cell r="P152">
            <v>40167.166666666664</v>
          </cell>
          <cell r="R152">
            <v>482006</v>
          </cell>
          <cell r="AO152" t="str">
            <v>Contracted Building Services</v>
          </cell>
        </row>
        <row r="153">
          <cell r="E153">
            <v>47916.666666666664</v>
          </cell>
          <cell r="F153">
            <v>47916.666666666664</v>
          </cell>
          <cell r="G153">
            <v>47916.666666666664</v>
          </cell>
          <cell r="H153">
            <v>47916.666666666664</v>
          </cell>
          <cell r="I153">
            <v>47916.666666666664</v>
          </cell>
          <cell r="J153">
            <v>47916.666666666664</v>
          </cell>
          <cell r="K153">
            <v>47916.666666666664</v>
          </cell>
          <cell r="L153">
            <v>47916.666666666664</v>
          </cell>
          <cell r="M153">
            <v>47916.666666666664</v>
          </cell>
          <cell r="N153">
            <v>47916.666666666664</v>
          </cell>
          <cell r="O153">
            <v>47916.666666666664</v>
          </cell>
          <cell r="P153">
            <v>47916.666666666664</v>
          </cell>
          <cell r="R153">
            <v>575000</v>
          </cell>
          <cell r="AO153" t="str">
            <v>Building Maintenance and Repairs</v>
          </cell>
        </row>
        <row r="154">
          <cell r="E154">
            <v>2467.8315483810252</v>
          </cell>
          <cell r="F154">
            <v>2467.8315483810252</v>
          </cell>
          <cell r="G154">
            <v>2467.8315483810252</v>
          </cell>
          <cell r="H154">
            <v>2467.8315483810252</v>
          </cell>
          <cell r="I154">
            <v>2467.8315483810252</v>
          </cell>
          <cell r="J154">
            <v>2467.8315483810252</v>
          </cell>
          <cell r="K154">
            <v>2467.8315483810252</v>
          </cell>
          <cell r="L154">
            <v>2467.8315483810252</v>
          </cell>
          <cell r="M154">
            <v>2467.8315483810252</v>
          </cell>
          <cell r="N154">
            <v>2467.8315483810252</v>
          </cell>
          <cell r="O154">
            <v>2467.8315483810252</v>
          </cell>
          <cell r="P154">
            <v>2467.8315483810252</v>
          </cell>
          <cell r="R154">
            <v>29613.978580572304</v>
          </cell>
          <cell r="AO154" t="str">
            <v>Janitorial Supplies</v>
          </cell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R155">
            <v>0</v>
          </cell>
          <cell r="AO155" t="str">
            <v>Contracted Building Services</v>
          </cell>
        </row>
        <row r="156">
          <cell r="E156">
            <v>130236.37052301546</v>
          </cell>
          <cell r="F156">
            <v>130236.37052301546</v>
          </cell>
          <cell r="G156">
            <v>130236.37052301546</v>
          </cell>
          <cell r="H156">
            <v>130236.37052301546</v>
          </cell>
          <cell r="I156">
            <v>130236.37052301546</v>
          </cell>
          <cell r="J156">
            <v>130236.37052301546</v>
          </cell>
          <cell r="K156">
            <v>130236.37052301546</v>
          </cell>
          <cell r="L156">
            <v>130236.37052301546</v>
          </cell>
          <cell r="M156">
            <v>130236.37052301546</v>
          </cell>
          <cell r="N156">
            <v>130236.37052301546</v>
          </cell>
          <cell r="O156">
            <v>130236.37052301546</v>
          </cell>
          <cell r="P156">
            <v>130236.37052301546</v>
          </cell>
          <cell r="R156">
            <v>1562836.4462761856</v>
          </cell>
        </row>
        <row r="158">
          <cell r="E158">
            <v>27320.082228116706</v>
          </cell>
          <cell r="F158">
            <v>27320.082228116706</v>
          </cell>
          <cell r="G158">
            <v>27320.082228116706</v>
          </cell>
          <cell r="H158">
            <v>27320.082228116706</v>
          </cell>
          <cell r="I158">
            <v>27320.082228116706</v>
          </cell>
          <cell r="J158">
            <v>27320.082228116706</v>
          </cell>
          <cell r="K158">
            <v>27320.082228116706</v>
          </cell>
          <cell r="L158">
            <v>27320.082228116706</v>
          </cell>
          <cell r="M158">
            <v>27320.082228116706</v>
          </cell>
          <cell r="N158">
            <v>27320.082228116706</v>
          </cell>
          <cell r="O158">
            <v>27320.082228116706</v>
          </cell>
          <cell r="P158">
            <v>27320.082228116706</v>
          </cell>
          <cell r="R158">
            <v>327840.98673740047</v>
          </cell>
          <cell r="AO158" t="str">
            <v>Student Supplies and Materials</v>
          </cell>
        </row>
        <row r="159">
          <cell r="E159">
            <v>5950</v>
          </cell>
          <cell r="F159">
            <v>5950</v>
          </cell>
          <cell r="G159">
            <v>5950</v>
          </cell>
          <cell r="H159">
            <v>5950</v>
          </cell>
          <cell r="I159">
            <v>5950</v>
          </cell>
          <cell r="J159">
            <v>5950</v>
          </cell>
          <cell r="K159">
            <v>5950</v>
          </cell>
          <cell r="L159">
            <v>5950</v>
          </cell>
          <cell r="M159">
            <v>5950</v>
          </cell>
          <cell r="N159">
            <v>5950</v>
          </cell>
          <cell r="O159">
            <v>5950</v>
          </cell>
          <cell r="P159">
            <v>5950</v>
          </cell>
          <cell r="R159">
            <v>71400</v>
          </cell>
          <cell r="AO159" t="str">
            <v>Student Assessment Materials</v>
          </cell>
        </row>
        <row r="160">
          <cell r="E160">
            <v>52203.978779840843</v>
          </cell>
          <cell r="F160">
            <v>52203.978779840843</v>
          </cell>
          <cell r="G160">
            <v>52203.978779840843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156611.93633952254</v>
          </cell>
          <cell r="AO160" t="str">
            <v>Textbooks</v>
          </cell>
        </row>
        <row r="161">
          <cell r="E161">
            <v>3480.26525198939</v>
          </cell>
          <cell r="F161">
            <v>3480.26525198939</v>
          </cell>
          <cell r="G161">
            <v>3480.26525198939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10440.795755968171</v>
          </cell>
          <cell r="AO161" t="str">
            <v>Student Supplies and Materials</v>
          </cell>
        </row>
        <row r="162"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AO162" t="str">
            <v>Library and Media Center Materials</v>
          </cell>
        </row>
        <row r="163">
          <cell r="E163">
            <v>0</v>
          </cell>
          <cell r="F163">
            <v>0</v>
          </cell>
          <cell r="G163">
            <v>13555.555555555555</v>
          </cell>
          <cell r="H163">
            <v>13555.555555555555</v>
          </cell>
          <cell r="I163">
            <v>13555.555555555555</v>
          </cell>
          <cell r="J163">
            <v>13555.555555555555</v>
          </cell>
          <cell r="K163">
            <v>13555.555555555555</v>
          </cell>
          <cell r="L163">
            <v>13555.555555555555</v>
          </cell>
          <cell r="M163">
            <v>13555.555555555555</v>
          </cell>
          <cell r="N163">
            <v>13555.555555555555</v>
          </cell>
          <cell r="O163">
            <v>13555.555555555555</v>
          </cell>
          <cell r="P163">
            <v>0</v>
          </cell>
          <cell r="R163">
            <v>122000</v>
          </cell>
          <cell r="AO163" t="str">
            <v>Contracted Student Services</v>
          </cell>
        </row>
        <row r="164">
          <cell r="E164">
            <v>0</v>
          </cell>
          <cell r="F164">
            <v>0</v>
          </cell>
          <cell r="G164">
            <v>12890</v>
          </cell>
          <cell r="H164">
            <v>12890</v>
          </cell>
          <cell r="I164">
            <v>12890</v>
          </cell>
          <cell r="J164">
            <v>12890</v>
          </cell>
          <cell r="K164">
            <v>12890</v>
          </cell>
          <cell r="L164">
            <v>12890</v>
          </cell>
          <cell r="M164">
            <v>12890</v>
          </cell>
          <cell r="N164">
            <v>12890</v>
          </cell>
          <cell r="O164">
            <v>12890</v>
          </cell>
          <cell r="P164">
            <v>0</v>
          </cell>
          <cell r="R164">
            <v>116010</v>
          </cell>
          <cell r="AO164" t="str">
            <v>Contracted Student Services</v>
          </cell>
        </row>
        <row r="165">
          <cell r="E165">
            <v>0</v>
          </cell>
          <cell r="F165">
            <v>0</v>
          </cell>
          <cell r="G165">
            <v>73333.333333333328</v>
          </cell>
          <cell r="H165">
            <v>73333.333333333328</v>
          </cell>
          <cell r="I165">
            <v>73333.333333333328</v>
          </cell>
          <cell r="J165">
            <v>73333.333333333328</v>
          </cell>
          <cell r="K165">
            <v>73333.333333333328</v>
          </cell>
          <cell r="L165">
            <v>73333.333333333328</v>
          </cell>
          <cell r="M165">
            <v>73333.333333333328</v>
          </cell>
          <cell r="N165">
            <v>73333.333333333328</v>
          </cell>
          <cell r="O165">
            <v>73333.333333333328</v>
          </cell>
          <cell r="P165">
            <v>0</v>
          </cell>
          <cell r="R165">
            <v>660000</v>
          </cell>
          <cell r="AO165" t="str">
            <v>Food Service</v>
          </cell>
        </row>
        <row r="166">
          <cell r="E166">
            <v>0</v>
          </cell>
          <cell r="F166">
            <v>0</v>
          </cell>
          <cell r="G166">
            <v>17700.231653404069</v>
          </cell>
          <cell r="H166">
            <v>17700.231653404069</v>
          </cell>
          <cell r="I166">
            <v>17700.231653404069</v>
          </cell>
          <cell r="J166">
            <v>17700.231653404069</v>
          </cell>
          <cell r="K166">
            <v>17700.231653404069</v>
          </cell>
          <cell r="L166">
            <v>17700.231653404069</v>
          </cell>
          <cell r="M166">
            <v>17700.231653404069</v>
          </cell>
          <cell r="N166">
            <v>17700.231653404069</v>
          </cell>
          <cell r="O166">
            <v>17700.231653404069</v>
          </cell>
          <cell r="P166">
            <v>0</v>
          </cell>
          <cell r="R166">
            <v>159302.08488063663</v>
          </cell>
          <cell r="AO166" t="str">
            <v>Transportation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R167">
            <v>0</v>
          </cell>
          <cell r="AO167" t="str">
            <v>Transportation</v>
          </cell>
        </row>
        <row r="168">
          <cell r="E168">
            <v>2500</v>
          </cell>
          <cell r="F168">
            <v>2500</v>
          </cell>
          <cell r="G168">
            <v>500</v>
          </cell>
          <cell r="H168">
            <v>500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1500</v>
          </cell>
          <cell r="P168">
            <v>2500</v>
          </cell>
          <cell r="R168">
            <v>10000</v>
          </cell>
          <cell r="AO168" t="str">
            <v>Miscellaneous Student Expense</v>
          </cell>
        </row>
        <row r="169">
          <cell r="E169">
            <v>0</v>
          </cell>
          <cell r="F169">
            <v>0</v>
          </cell>
          <cell r="G169">
            <v>6233.333333333333</v>
          </cell>
          <cell r="H169">
            <v>6233.333333333333</v>
          </cell>
          <cell r="I169">
            <v>6233.333333333333</v>
          </cell>
          <cell r="J169">
            <v>6233.333333333333</v>
          </cell>
          <cell r="K169">
            <v>6233.333333333333</v>
          </cell>
          <cell r="L169">
            <v>6233.333333333333</v>
          </cell>
          <cell r="M169">
            <v>6233.333333333333</v>
          </cell>
          <cell r="N169">
            <v>6233.333333333333</v>
          </cell>
          <cell r="O169">
            <v>6233.333333333333</v>
          </cell>
          <cell r="P169">
            <v>0</v>
          </cell>
          <cell r="R169">
            <v>56100</v>
          </cell>
          <cell r="AO169" t="str">
            <v>Miscellaneous Student Expense</v>
          </cell>
        </row>
        <row r="170">
          <cell r="E170">
            <v>0</v>
          </cell>
          <cell r="F170">
            <v>0</v>
          </cell>
          <cell r="G170">
            <v>1160.0884173297966</v>
          </cell>
          <cell r="H170">
            <v>1160.0884173297966</v>
          </cell>
          <cell r="I170">
            <v>1160.0884173297966</v>
          </cell>
          <cell r="J170">
            <v>1160.0884173297966</v>
          </cell>
          <cell r="K170">
            <v>1160.0884173297966</v>
          </cell>
          <cell r="L170">
            <v>1160.0884173297966</v>
          </cell>
          <cell r="M170">
            <v>1160.0884173297966</v>
          </cell>
          <cell r="N170">
            <v>1160.0884173297966</v>
          </cell>
          <cell r="O170">
            <v>1160.0884173297966</v>
          </cell>
          <cell r="P170">
            <v>0</v>
          </cell>
          <cell r="R170">
            <v>10440.795755968171</v>
          </cell>
          <cell r="AO170" t="str">
            <v>Miscellaneous Student Expense</v>
          </cell>
        </row>
        <row r="171">
          <cell r="E171">
            <v>0</v>
          </cell>
          <cell r="F171">
            <v>0</v>
          </cell>
          <cell r="G171">
            <v>17000</v>
          </cell>
          <cell r="H171">
            <v>17000</v>
          </cell>
          <cell r="I171">
            <v>17000</v>
          </cell>
          <cell r="J171">
            <v>17000</v>
          </cell>
          <cell r="K171">
            <v>17000</v>
          </cell>
          <cell r="L171">
            <v>17000</v>
          </cell>
          <cell r="M171">
            <v>17000</v>
          </cell>
          <cell r="N171">
            <v>17000</v>
          </cell>
          <cell r="O171">
            <v>17000</v>
          </cell>
          <cell r="P171">
            <v>0</v>
          </cell>
          <cell r="R171">
            <v>153000</v>
          </cell>
          <cell r="AO171" t="str">
            <v>Miscellaneous Student Expense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R172">
            <v>0</v>
          </cell>
          <cell r="AO172" t="str">
            <v>Miscellaneous Student Expense</v>
          </cell>
        </row>
        <row r="173">
          <cell r="E173">
            <v>91454.326259946945</v>
          </cell>
          <cell r="F173">
            <v>91454.326259946945</v>
          </cell>
          <cell r="G173">
            <v>231326.86855290306</v>
          </cell>
          <cell r="H173">
            <v>175642.62452107281</v>
          </cell>
          <cell r="I173">
            <v>175142.62452107281</v>
          </cell>
          <cell r="J173">
            <v>175142.62452107281</v>
          </cell>
          <cell r="K173">
            <v>175142.62452107281</v>
          </cell>
          <cell r="L173">
            <v>175142.62452107281</v>
          </cell>
          <cell r="M173">
            <v>175142.62452107281</v>
          </cell>
          <cell r="N173">
            <v>175142.62452107281</v>
          </cell>
          <cell r="O173">
            <v>176642.62452107281</v>
          </cell>
          <cell r="P173">
            <v>35770.082228116706</v>
          </cell>
          <cell r="R173">
            <v>1853146.5994694959</v>
          </cell>
        </row>
        <row r="175">
          <cell r="E175">
            <v>13050.994694960211</v>
          </cell>
          <cell r="F175">
            <v>13050.994694960211</v>
          </cell>
          <cell r="G175">
            <v>13050.994694960211</v>
          </cell>
          <cell r="H175">
            <v>13050.994694960211</v>
          </cell>
          <cell r="I175">
            <v>13050.994694960211</v>
          </cell>
          <cell r="J175">
            <v>13050.994694960211</v>
          </cell>
          <cell r="K175">
            <v>13050.994694960211</v>
          </cell>
          <cell r="L175">
            <v>13050.994694960211</v>
          </cell>
          <cell r="M175">
            <v>13050.994694960211</v>
          </cell>
          <cell r="N175">
            <v>13050.994694960211</v>
          </cell>
          <cell r="O175">
            <v>13050.994694960211</v>
          </cell>
          <cell r="P175">
            <v>13050.994694960211</v>
          </cell>
          <cell r="R175">
            <v>156611.93633952254</v>
          </cell>
          <cell r="AO175" t="str">
            <v>Office Supplies and Materials</v>
          </cell>
        </row>
        <row r="176">
          <cell r="E176">
            <v>13050.994694960211</v>
          </cell>
          <cell r="F176">
            <v>13050.994694960211</v>
          </cell>
          <cell r="G176">
            <v>13050.994694960211</v>
          </cell>
          <cell r="H176">
            <v>13050.994694960211</v>
          </cell>
          <cell r="I176">
            <v>13050.994694960211</v>
          </cell>
          <cell r="J176">
            <v>13050.994694960211</v>
          </cell>
          <cell r="K176">
            <v>13050.994694960211</v>
          </cell>
          <cell r="L176">
            <v>13050.994694960211</v>
          </cell>
          <cell r="M176">
            <v>13050.994694960211</v>
          </cell>
          <cell r="N176">
            <v>13050.994694960211</v>
          </cell>
          <cell r="O176">
            <v>13050.994694960211</v>
          </cell>
          <cell r="P176">
            <v>13050.994694960211</v>
          </cell>
          <cell r="R176">
            <v>156611.93633952254</v>
          </cell>
          <cell r="AO176" t="str">
            <v>Office Equipment Rental and Maintenance</v>
          </cell>
        </row>
        <row r="177">
          <cell r="E177">
            <v>8755</v>
          </cell>
          <cell r="F177">
            <v>8755</v>
          </cell>
          <cell r="G177">
            <v>8755</v>
          </cell>
          <cell r="H177">
            <v>8755</v>
          </cell>
          <cell r="I177">
            <v>8755</v>
          </cell>
          <cell r="J177">
            <v>8755</v>
          </cell>
          <cell r="K177">
            <v>8755</v>
          </cell>
          <cell r="L177">
            <v>8755</v>
          </cell>
          <cell r="M177">
            <v>8755</v>
          </cell>
          <cell r="N177">
            <v>8755</v>
          </cell>
          <cell r="O177">
            <v>8755</v>
          </cell>
          <cell r="P177">
            <v>8755</v>
          </cell>
          <cell r="R177">
            <v>105060</v>
          </cell>
          <cell r="AO177" t="str">
            <v>Telephone/Telecommunications</v>
          </cell>
        </row>
        <row r="178">
          <cell r="E178">
            <v>1740.132625994695</v>
          </cell>
          <cell r="F178">
            <v>1740.132625994695</v>
          </cell>
          <cell r="G178">
            <v>1740.132625994695</v>
          </cell>
          <cell r="H178">
            <v>1740.132625994695</v>
          </cell>
          <cell r="I178">
            <v>1740.132625994695</v>
          </cell>
          <cell r="J178">
            <v>1740.132625994695</v>
          </cell>
          <cell r="K178">
            <v>1740.132625994695</v>
          </cell>
          <cell r="L178">
            <v>1740.132625994695</v>
          </cell>
          <cell r="M178">
            <v>1740.132625994695</v>
          </cell>
          <cell r="N178">
            <v>1740.132625994695</v>
          </cell>
          <cell r="O178">
            <v>1740.132625994695</v>
          </cell>
          <cell r="P178">
            <v>1740.132625994695</v>
          </cell>
          <cell r="R178">
            <v>20881.591511936342</v>
          </cell>
          <cell r="AO178" t="str">
            <v>Postage and Shipping</v>
          </cell>
        </row>
        <row r="179">
          <cell r="E179">
            <v>1250</v>
          </cell>
          <cell r="F179">
            <v>1250</v>
          </cell>
          <cell r="G179">
            <v>1250</v>
          </cell>
          <cell r="H179">
            <v>1250</v>
          </cell>
          <cell r="I179">
            <v>1250</v>
          </cell>
          <cell r="J179">
            <v>1250</v>
          </cell>
          <cell r="K179">
            <v>1250</v>
          </cell>
          <cell r="L179">
            <v>1250</v>
          </cell>
          <cell r="M179">
            <v>1250</v>
          </cell>
          <cell r="N179">
            <v>1250</v>
          </cell>
          <cell r="O179">
            <v>1250</v>
          </cell>
          <cell r="P179">
            <v>1250</v>
          </cell>
          <cell r="R179">
            <v>15000</v>
          </cell>
          <cell r="AO179" t="str">
            <v>Printing and Copying</v>
          </cell>
        </row>
        <row r="180">
          <cell r="E180">
            <v>4249.9999999999991</v>
          </cell>
          <cell r="F180">
            <v>4249.9999999999991</v>
          </cell>
          <cell r="G180">
            <v>4249.9999999999991</v>
          </cell>
          <cell r="H180">
            <v>4249.9999999999991</v>
          </cell>
          <cell r="I180">
            <v>4249.9999999999991</v>
          </cell>
          <cell r="J180">
            <v>4249.9999999999991</v>
          </cell>
          <cell r="K180">
            <v>4249.9999999999991</v>
          </cell>
          <cell r="L180">
            <v>4249.9999999999991</v>
          </cell>
          <cell r="M180">
            <v>4249.9999999999991</v>
          </cell>
          <cell r="N180">
            <v>4249.9999999999991</v>
          </cell>
          <cell r="O180">
            <v>4249.9999999999991</v>
          </cell>
          <cell r="P180">
            <v>4249.9999999999991</v>
          </cell>
          <cell r="R180">
            <v>50999.999999999993</v>
          </cell>
          <cell r="AO180" t="str">
            <v>Office Supplies and Materials</v>
          </cell>
        </row>
        <row r="181">
          <cell r="E181">
            <v>7395.5636604774554</v>
          </cell>
          <cell r="F181">
            <v>7395.5636604774554</v>
          </cell>
          <cell r="G181">
            <v>7395.5636604774554</v>
          </cell>
          <cell r="H181">
            <v>7395.5636604774554</v>
          </cell>
          <cell r="I181">
            <v>7395.5636604774554</v>
          </cell>
          <cell r="J181">
            <v>7395.5636604774554</v>
          </cell>
          <cell r="K181">
            <v>7395.5636604774554</v>
          </cell>
          <cell r="L181">
            <v>7395.5636604774554</v>
          </cell>
          <cell r="M181">
            <v>7395.5636604774554</v>
          </cell>
          <cell r="N181">
            <v>7395.5636604774554</v>
          </cell>
          <cell r="O181">
            <v>7395.5636604774554</v>
          </cell>
          <cell r="P181">
            <v>7395.5636604774554</v>
          </cell>
          <cell r="R181">
            <v>88746.763925729465</v>
          </cell>
          <cell r="AO181" t="str">
            <v>Insurance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133499.29123824678</v>
          </cell>
          <cell r="I182">
            <v>0</v>
          </cell>
          <cell r="J182">
            <v>0</v>
          </cell>
          <cell r="K182">
            <v>133499.29123824678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R182">
            <v>266998.58247649355</v>
          </cell>
          <cell r="AO182" t="str">
            <v>Administration Fee (to PCSB)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R183">
            <v>0</v>
          </cell>
          <cell r="AO183" t="str">
            <v>Management Fee</v>
          </cell>
        </row>
        <row r="184">
          <cell r="E184">
            <v>25974.035065632408</v>
          </cell>
          <cell r="F184">
            <v>25974.035065632408</v>
          </cell>
          <cell r="G184">
            <v>25974.035065632408</v>
          </cell>
          <cell r="H184">
            <v>25974.035065632408</v>
          </cell>
          <cell r="I184">
            <v>25974.035065632408</v>
          </cell>
          <cell r="J184">
            <v>25974.035065632408</v>
          </cell>
          <cell r="K184">
            <v>25974.035065632408</v>
          </cell>
          <cell r="L184">
            <v>25974.035065632408</v>
          </cell>
          <cell r="M184">
            <v>25974.035065632408</v>
          </cell>
          <cell r="N184">
            <v>25974.035065632408</v>
          </cell>
          <cell r="O184">
            <v>25974.035065632408</v>
          </cell>
          <cell r="P184">
            <v>25974.035065632408</v>
          </cell>
          <cell r="R184">
            <v>311688.42078758893</v>
          </cell>
          <cell r="AO184" t="str">
            <v>Legal, Accounting and Payroll Services</v>
          </cell>
        </row>
        <row r="185">
          <cell r="E185">
            <v>4350.3315649867372</v>
          </cell>
          <cell r="F185">
            <v>4350.3315649867372</v>
          </cell>
          <cell r="G185">
            <v>4350.3315649867372</v>
          </cell>
          <cell r="H185">
            <v>4350.3315649867372</v>
          </cell>
          <cell r="I185">
            <v>4350.3315649867372</v>
          </cell>
          <cell r="J185">
            <v>4350.3315649867372</v>
          </cell>
          <cell r="K185">
            <v>4350.3315649867372</v>
          </cell>
          <cell r="L185">
            <v>4350.3315649867372</v>
          </cell>
          <cell r="M185">
            <v>4350.3315649867372</v>
          </cell>
          <cell r="N185">
            <v>4350.3315649867372</v>
          </cell>
          <cell r="O185">
            <v>4350.3315649867372</v>
          </cell>
          <cell r="P185">
            <v>4350.3315649867372</v>
          </cell>
          <cell r="R185">
            <v>52203.978779840851</v>
          </cell>
          <cell r="AO185" t="str">
            <v>Legal, Accounting and Payroll Services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R186">
            <v>0</v>
          </cell>
          <cell r="AO186" t="str">
            <v>Other General Expense</v>
          </cell>
        </row>
        <row r="187">
          <cell r="E187">
            <v>19550</v>
          </cell>
          <cell r="F187">
            <v>19550</v>
          </cell>
          <cell r="G187">
            <v>19550</v>
          </cell>
          <cell r="H187">
            <v>19550</v>
          </cell>
          <cell r="I187">
            <v>19550</v>
          </cell>
          <cell r="J187">
            <v>19550</v>
          </cell>
          <cell r="K187">
            <v>19550</v>
          </cell>
          <cell r="L187">
            <v>19550</v>
          </cell>
          <cell r="M187">
            <v>19550</v>
          </cell>
          <cell r="N187">
            <v>19550</v>
          </cell>
          <cell r="O187">
            <v>19550</v>
          </cell>
          <cell r="P187">
            <v>19550</v>
          </cell>
          <cell r="R187">
            <v>234600</v>
          </cell>
          <cell r="AO187" t="str">
            <v>Other General Expense</v>
          </cell>
        </row>
        <row r="188">
          <cell r="E188">
            <v>9117.3333333333321</v>
          </cell>
          <cell r="F188">
            <v>9117.3333333333321</v>
          </cell>
          <cell r="G188">
            <v>9117.3333333333321</v>
          </cell>
          <cell r="H188">
            <v>9117.3333333333321</v>
          </cell>
          <cell r="I188">
            <v>9117.3333333333321</v>
          </cell>
          <cell r="J188">
            <v>9117.3333333333321</v>
          </cell>
          <cell r="K188">
            <v>9117.3333333333321</v>
          </cell>
          <cell r="L188">
            <v>9117.3333333333321</v>
          </cell>
          <cell r="M188">
            <v>9117.3333333333321</v>
          </cell>
          <cell r="N188">
            <v>9117.3333333333321</v>
          </cell>
          <cell r="O188">
            <v>9117.3333333333321</v>
          </cell>
          <cell r="P188">
            <v>9117.3333333333321</v>
          </cell>
          <cell r="R188">
            <v>109408</v>
          </cell>
          <cell r="AO188" t="str">
            <v>Other General Expense</v>
          </cell>
        </row>
        <row r="189">
          <cell r="E189">
            <v>11730.333333333332</v>
          </cell>
          <cell r="F189">
            <v>11730.333333333332</v>
          </cell>
          <cell r="G189">
            <v>11730.333333333332</v>
          </cell>
          <cell r="H189">
            <v>11730.333333333332</v>
          </cell>
          <cell r="I189">
            <v>11730.333333333332</v>
          </cell>
          <cell r="J189">
            <v>11730.333333333332</v>
          </cell>
          <cell r="K189">
            <v>11730.333333333332</v>
          </cell>
          <cell r="L189">
            <v>11730.333333333332</v>
          </cell>
          <cell r="M189">
            <v>11730.333333333332</v>
          </cell>
          <cell r="N189">
            <v>11730.333333333332</v>
          </cell>
          <cell r="O189">
            <v>11730.333333333332</v>
          </cell>
          <cell r="P189">
            <v>11730.333333333332</v>
          </cell>
          <cell r="R189">
            <v>140764</v>
          </cell>
          <cell r="AO189" t="str">
            <v>Other General Expense</v>
          </cell>
        </row>
        <row r="190">
          <cell r="E190">
            <v>833.33333333333326</v>
          </cell>
          <cell r="F190">
            <v>833.33333333333326</v>
          </cell>
          <cell r="G190">
            <v>833.33333333333326</v>
          </cell>
          <cell r="H190">
            <v>833.33333333333326</v>
          </cell>
          <cell r="I190">
            <v>833.33333333333326</v>
          </cell>
          <cell r="J190">
            <v>833.33333333333326</v>
          </cell>
          <cell r="K190">
            <v>833.33333333333326</v>
          </cell>
          <cell r="L190">
            <v>833.33333333333326</v>
          </cell>
          <cell r="M190">
            <v>833.33333333333326</v>
          </cell>
          <cell r="N190">
            <v>833.33333333333326</v>
          </cell>
          <cell r="O190">
            <v>833.33333333333326</v>
          </cell>
          <cell r="P190">
            <v>833.33333333333326</v>
          </cell>
          <cell r="R190">
            <v>10000</v>
          </cell>
          <cell r="AO190" t="str">
            <v>Other General Expense</v>
          </cell>
        </row>
        <row r="191">
          <cell r="E191">
            <v>4249.9999999999991</v>
          </cell>
          <cell r="F191">
            <v>4249.9999999999991</v>
          </cell>
          <cell r="G191">
            <v>4249.9999999999991</v>
          </cell>
          <cell r="H191">
            <v>4249.9999999999991</v>
          </cell>
          <cell r="I191">
            <v>4249.9999999999991</v>
          </cell>
          <cell r="J191">
            <v>4249.9999999999991</v>
          </cell>
          <cell r="K191">
            <v>4249.9999999999991</v>
          </cell>
          <cell r="L191">
            <v>4249.9999999999991</v>
          </cell>
          <cell r="M191">
            <v>4249.9999999999991</v>
          </cell>
          <cell r="N191">
            <v>4249.9999999999991</v>
          </cell>
          <cell r="O191">
            <v>4249.9999999999991</v>
          </cell>
          <cell r="P191">
            <v>4249.9999999999991</v>
          </cell>
          <cell r="R191">
            <v>50999.999999999993</v>
          </cell>
          <cell r="AO191" t="str">
            <v>Other General Expense</v>
          </cell>
        </row>
        <row r="192"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R192">
            <v>0</v>
          </cell>
          <cell r="AO192" t="str">
            <v>Other General Expense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R193">
            <v>0</v>
          </cell>
          <cell r="AO193" t="str">
            <v>Other General Expense</v>
          </cell>
        </row>
        <row r="194"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R194">
            <v>0</v>
          </cell>
          <cell r="AO194" t="str">
            <v>Other General Expense</v>
          </cell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R195">
            <v>0</v>
          </cell>
          <cell r="AO195" t="str">
            <v>Other General Expense</v>
          </cell>
        </row>
        <row r="196"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R196">
            <v>0</v>
          </cell>
          <cell r="AO196" t="str">
            <v>Other General Expense</v>
          </cell>
        </row>
        <row r="197">
          <cell r="E197">
            <v>833.33333333333326</v>
          </cell>
          <cell r="F197">
            <v>833.33333333333326</v>
          </cell>
          <cell r="G197">
            <v>833.33333333333326</v>
          </cell>
          <cell r="H197">
            <v>833.33333333333326</v>
          </cell>
          <cell r="I197">
            <v>833.33333333333326</v>
          </cell>
          <cell r="J197">
            <v>833.33333333333326</v>
          </cell>
          <cell r="K197">
            <v>833.33333333333326</v>
          </cell>
          <cell r="L197">
            <v>833.33333333333326</v>
          </cell>
          <cell r="M197">
            <v>833.33333333333326</v>
          </cell>
          <cell r="N197">
            <v>833.33333333333326</v>
          </cell>
          <cell r="O197">
            <v>833.33333333333326</v>
          </cell>
          <cell r="P197">
            <v>833.33333333333326</v>
          </cell>
          <cell r="R197">
            <v>10000</v>
          </cell>
          <cell r="AO197" t="str">
            <v>Other General Expense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R198">
            <v>0</v>
          </cell>
          <cell r="AO198" t="str">
            <v>Other General Expense</v>
          </cell>
        </row>
        <row r="199"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R199">
            <v>0</v>
          </cell>
          <cell r="AO199" t="str">
            <v>Other General Expense</v>
          </cell>
        </row>
        <row r="200"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R200">
            <v>0</v>
          </cell>
          <cell r="AO200" t="str">
            <v>Other General Expense</v>
          </cell>
        </row>
        <row r="201"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R201">
            <v>0</v>
          </cell>
          <cell r="AO201" t="str">
            <v>Other General Expense</v>
          </cell>
        </row>
        <row r="202"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R202">
            <v>0</v>
          </cell>
          <cell r="AO202" t="str">
            <v>Other General Expense</v>
          </cell>
        </row>
        <row r="203">
          <cell r="E203">
            <v>126131.38564034503</v>
          </cell>
          <cell r="F203">
            <v>126131.38564034503</v>
          </cell>
          <cell r="G203">
            <v>126131.38564034503</v>
          </cell>
          <cell r="H203">
            <v>259630.67687859185</v>
          </cell>
          <cell r="I203">
            <v>126131.38564034503</v>
          </cell>
          <cell r="J203">
            <v>126131.38564034503</v>
          </cell>
          <cell r="K203">
            <v>259630.67687859185</v>
          </cell>
          <cell r="L203">
            <v>126131.38564034503</v>
          </cell>
          <cell r="M203">
            <v>126131.38564034503</v>
          </cell>
          <cell r="N203">
            <v>126131.38564034503</v>
          </cell>
          <cell r="O203">
            <v>126131.38564034503</v>
          </cell>
          <cell r="P203">
            <v>126131.38564034503</v>
          </cell>
          <cell r="R203">
            <v>1780575.210160634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R205">
            <v>0</v>
          </cell>
          <cell r="AO205" t="str">
            <v>Other General Expense</v>
          </cell>
        </row>
        <row r="206"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R206">
            <v>0</v>
          </cell>
          <cell r="AO206" t="str">
            <v>Other General Expense</v>
          </cell>
        </row>
        <row r="207"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R207">
            <v>0</v>
          </cell>
        </row>
        <row r="209"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R209">
            <v>0</v>
          </cell>
          <cell r="AO209" t="str">
            <v>Other General Expense</v>
          </cell>
        </row>
        <row r="210">
          <cell r="E210">
            <v>14166.666666666666</v>
          </cell>
          <cell r="F210">
            <v>14166.666666666666</v>
          </cell>
          <cell r="G210">
            <v>14166.666666666666</v>
          </cell>
          <cell r="H210">
            <v>14166.666666666666</v>
          </cell>
          <cell r="I210">
            <v>14166.666666666666</v>
          </cell>
          <cell r="J210">
            <v>14166.666666666666</v>
          </cell>
          <cell r="K210">
            <v>14166.666666666666</v>
          </cell>
          <cell r="L210">
            <v>14166.666666666666</v>
          </cell>
          <cell r="M210">
            <v>14166.666666666666</v>
          </cell>
          <cell r="N210">
            <v>14166.666666666666</v>
          </cell>
          <cell r="O210">
            <v>14166.666666666666</v>
          </cell>
          <cell r="P210">
            <v>14166.666666666666</v>
          </cell>
          <cell r="R210">
            <v>170000</v>
          </cell>
          <cell r="AO210" t="str">
            <v>Other General Expense</v>
          </cell>
        </row>
        <row r="211">
          <cell r="E211">
            <v>14166.666666666666</v>
          </cell>
          <cell r="F211">
            <v>14166.666666666666</v>
          </cell>
          <cell r="G211">
            <v>14166.666666666666</v>
          </cell>
          <cell r="H211">
            <v>14166.666666666666</v>
          </cell>
          <cell r="I211">
            <v>14166.666666666666</v>
          </cell>
          <cell r="J211">
            <v>14166.666666666666</v>
          </cell>
          <cell r="K211">
            <v>14166.666666666666</v>
          </cell>
          <cell r="L211">
            <v>14166.666666666666</v>
          </cell>
          <cell r="M211">
            <v>14166.666666666666</v>
          </cell>
          <cell r="N211">
            <v>14166.666666666666</v>
          </cell>
          <cell r="O211">
            <v>14166.666666666666</v>
          </cell>
          <cell r="P211">
            <v>14166.666666666666</v>
          </cell>
          <cell r="R211">
            <v>170000</v>
          </cell>
        </row>
        <row r="212">
          <cell r="E212">
            <v>1270833.384049474</v>
          </cell>
          <cell r="F212">
            <v>2003381.9482742799</v>
          </cell>
          <cell r="G212">
            <v>2208707.9447581233</v>
          </cell>
          <cell r="H212">
            <v>2185501.6939994236</v>
          </cell>
          <cell r="I212">
            <v>2148881.2972761686</v>
          </cell>
          <cell r="J212">
            <v>2148881.2972761686</v>
          </cell>
          <cell r="K212">
            <v>2181359.2905492992</v>
          </cell>
          <cell r="L212">
            <v>2148881.2972761686</v>
          </cell>
          <cell r="M212">
            <v>2148881.2972761686</v>
          </cell>
          <cell r="N212">
            <v>2047859.9993110525</v>
          </cell>
          <cell r="O212">
            <v>2161308.5076265414</v>
          </cell>
          <cell r="P212">
            <v>2613919.1536416747</v>
          </cell>
          <cell r="R212">
            <v>25268397.111314543</v>
          </cell>
        </row>
        <row r="213">
          <cell r="E213">
            <v>836847.52125962055</v>
          </cell>
          <cell r="F213">
            <v>148944.91620134655</v>
          </cell>
          <cell r="G213">
            <v>39814.079184941016</v>
          </cell>
          <cell r="H213">
            <v>-25378.6692060926</v>
          </cell>
          <cell r="I213">
            <v>593486.61143074511</v>
          </cell>
          <cell r="J213">
            <v>223102.19785785815</v>
          </cell>
          <cell r="K213">
            <v>102225.20543499384</v>
          </cell>
          <cell r="L213">
            <v>223102.19785785815</v>
          </cell>
          <cell r="M213">
            <v>223102.19785785815</v>
          </cell>
          <cell r="N213">
            <v>235724.49667324056</v>
          </cell>
          <cell r="O213">
            <v>210674.98750748532</v>
          </cell>
          <cell r="P213">
            <v>-351524.60572504578</v>
          </cell>
          <cell r="R213">
            <v>2460121.1363348141</v>
          </cell>
        </row>
        <row r="215">
          <cell r="E215">
            <v>34528.420270539464</v>
          </cell>
          <cell r="F215">
            <v>34528.420270539464</v>
          </cell>
          <cell r="G215">
            <v>34528.420270539464</v>
          </cell>
          <cell r="H215">
            <v>34528.420270539464</v>
          </cell>
          <cell r="I215">
            <v>34528.420270539464</v>
          </cell>
          <cell r="J215">
            <v>34528.420270539464</v>
          </cell>
          <cell r="K215">
            <v>34528.420270539464</v>
          </cell>
          <cell r="L215">
            <v>34528.420270539464</v>
          </cell>
          <cell r="M215">
            <v>34528.420270539464</v>
          </cell>
          <cell r="N215">
            <v>34528.420270539464</v>
          </cell>
          <cell r="O215">
            <v>34528.420270539464</v>
          </cell>
          <cell r="P215">
            <v>34528.420270539464</v>
          </cell>
          <cell r="R215">
            <v>414341.04324647359</v>
          </cell>
          <cell r="AO215" t="str">
            <v>Depreciation Expense</v>
          </cell>
        </row>
        <row r="216">
          <cell r="E216">
            <v>114747.10445652176</v>
          </cell>
          <cell r="F216">
            <v>114747.10445652176</v>
          </cell>
          <cell r="G216">
            <v>114747.10445652176</v>
          </cell>
          <cell r="H216">
            <v>114747.10445652176</v>
          </cell>
          <cell r="I216">
            <v>114747.10445652176</v>
          </cell>
          <cell r="J216">
            <v>114747.10445652176</v>
          </cell>
          <cell r="K216">
            <v>114747.10445652176</v>
          </cell>
          <cell r="L216">
            <v>114747.10445652176</v>
          </cell>
          <cell r="M216">
            <v>114747.10445652176</v>
          </cell>
          <cell r="N216">
            <v>114747.10445652176</v>
          </cell>
          <cell r="O216">
            <v>114747.10445652176</v>
          </cell>
          <cell r="P216">
            <v>114747.10445652176</v>
          </cell>
          <cell r="R216">
            <v>1376965.2534782612</v>
          </cell>
          <cell r="AO216" t="str">
            <v>Depreciation Expense</v>
          </cell>
        </row>
        <row r="217">
          <cell r="E217">
            <v>8555.7188468365166</v>
          </cell>
          <cell r="F217">
            <v>8555.7188468365166</v>
          </cell>
          <cell r="G217">
            <v>8555.7188468365166</v>
          </cell>
          <cell r="H217">
            <v>8555.7188468365166</v>
          </cell>
          <cell r="I217">
            <v>8555.7188468365166</v>
          </cell>
          <cell r="J217">
            <v>8555.7188468365166</v>
          </cell>
          <cell r="K217">
            <v>8555.7188468365166</v>
          </cell>
          <cell r="L217">
            <v>8555.7188468365166</v>
          </cell>
          <cell r="M217">
            <v>8555.7188468365166</v>
          </cell>
          <cell r="N217">
            <v>8555.7188468365166</v>
          </cell>
          <cell r="O217">
            <v>8555.7188468365166</v>
          </cell>
          <cell r="P217">
            <v>8555.7188468365166</v>
          </cell>
          <cell r="R217">
            <v>102668.62616203821</v>
          </cell>
          <cell r="AO217" t="str">
            <v>Depreciation Expense</v>
          </cell>
        </row>
        <row r="218"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R218">
            <v>0</v>
          </cell>
          <cell r="AO218" t="str">
            <v>Interest Expense</v>
          </cell>
        </row>
        <row r="219">
          <cell r="E219">
            <v>83994.166666666657</v>
          </cell>
          <cell r="F219">
            <v>83994.166666666657</v>
          </cell>
          <cell r="G219">
            <v>83994.166666666657</v>
          </cell>
          <cell r="H219">
            <v>83994.166666666657</v>
          </cell>
          <cell r="I219">
            <v>83994.166666666657</v>
          </cell>
          <cell r="J219">
            <v>83994.166666666657</v>
          </cell>
          <cell r="K219">
            <v>83994.166666666657</v>
          </cell>
          <cell r="L219">
            <v>83994.166666666657</v>
          </cell>
          <cell r="M219">
            <v>83994.166666666657</v>
          </cell>
          <cell r="N219">
            <v>83994.166666666657</v>
          </cell>
          <cell r="O219">
            <v>83994.166666666657</v>
          </cell>
          <cell r="P219">
            <v>83994.166666666657</v>
          </cell>
          <cell r="R219">
            <v>1007930</v>
          </cell>
          <cell r="AO219" t="str">
            <v>Interest Expense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R220">
            <v>0</v>
          </cell>
          <cell r="AO220" t="str">
            <v>Interest Expense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R221">
            <v>0</v>
          </cell>
          <cell r="AO221" t="str">
            <v>Interest Expense</v>
          </cell>
        </row>
        <row r="222">
          <cell r="E222">
            <v>23256.246294949255</v>
          </cell>
          <cell r="F222">
            <v>23256.246294949255</v>
          </cell>
          <cell r="G222">
            <v>23256.246294949255</v>
          </cell>
          <cell r="H222">
            <v>23256.246294949255</v>
          </cell>
          <cell r="I222">
            <v>23256.246294949255</v>
          </cell>
          <cell r="J222">
            <v>23256.246294949255</v>
          </cell>
          <cell r="K222">
            <v>23256.246294949255</v>
          </cell>
          <cell r="L222">
            <v>23256.246294949255</v>
          </cell>
          <cell r="M222">
            <v>23256.246294949255</v>
          </cell>
          <cell r="N222">
            <v>23256.246294949255</v>
          </cell>
          <cell r="O222">
            <v>23256.246294949255</v>
          </cell>
          <cell r="P222">
            <v>23256.246294949255</v>
          </cell>
          <cell r="R222">
            <v>279074.95553939109</v>
          </cell>
          <cell r="AO222" t="str">
            <v>Interest Expense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R223">
            <v>0</v>
          </cell>
          <cell r="AO223" t="str">
            <v>Interest Expense</v>
          </cell>
        </row>
        <row r="224">
          <cell r="E224">
            <v>265081.65653551364</v>
          </cell>
          <cell r="F224">
            <v>265081.65653551364</v>
          </cell>
          <cell r="G224">
            <v>265081.65653551364</v>
          </cell>
          <cell r="H224">
            <v>265081.65653551364</v>
          </cell>
          <cell r="I224">
            <v>265081.65653551364</v>
          </cell>
          <cell r="J224">
            <v>265081.65653551364</v>
          </cell>
          <cell r="K224">
            <v>265081.65653551364</v>
          </cell>
          <cell r="L224">
            <v>265081.65653551364</v>
          </cell>
          <cell r="M224">
            <v>265081.65653551364</v>
          </cell>
          <cell r="N224">
            <v>265081.65653551364</v>
          </cell>
          <cell r="O224">
            <v>265081.65653551364</v>
          </cell>
          <cell r="P224">
            <v>265081.65653551364</v>
          </cell>
          <cell r="R224">
            <v>3180979.8784261639</v>
          </cell>
        </row>
        <row r="225">
          <cell r="E225">
            <v>1535915.0405849877</v>
          </cell>
          <cell r="F225">
            <v>2268463.6048097936</v>
          </cell>
          <cell r="G225">
            <v>2473789.601293637</v>
          </cell>
          <cell r="H225">
            <v>2450583.3505349373</v>
          </cell>
          <cell r="I225">
            <v>2413962.9538116823</v>
          </cell>
          <cell r="J225">
            <v>2413962.9538116823</v>
          </cell>
          <cell r="K225">
            <v>2446440.9470848129</v>
          </cell>
          <cell r="L225">
            <v>2413962.9538116823</v>
          </cell>
          <cell r="M225">
            <v>2413962.9538116823</v>
          </cell>
          <cell r="N225">
            <v>2312941.655846566</v>
          </cell>
          <cell r="O225">
            <v>2426390.1641620551</v>
          </cell>
          <cell r="P225">
            <v>2879000.8101771884</v>
          </cell>
          <cell r="R225">
            <v>28449376.989740707</v>
          </cell>
        </row>
        <row r="226">
          <cell r="E226">
            <v>571765.86472410685</v>
          </cell>
          <cell r="F226">
            <v>-116136.74033416715</v>
          </cell>
          <cell r="G226">
            <v>-225267.57735057268</v>
          </cell>
          <cell r="H226">
            <v>-290460.3257416063</v>
          </cell>
          <cell r="I226">
            <v>328404.95489523141</v>
          </cell>
          <cell r="J226">
            <v>-41979.458677655552</v>
          </cell>
          <cell r="K226">
            <v>-162856.45110051986</v>
          </cell>
          <cell r="L226">
            <v>-41979.458677655552</v>
          </cell>
          <cell r="M226">
            <v>-41979.458677655552</v>
          </cell>
          <cell r="N226">
            <v>-29357.159862272907</v>
          </cell>
          <cell r="O226">
            <v>-54406.66902802838</v>
          </cell>
          <cell r="P226">
            <v>-616606.26226055948</v>
          </cell>
          <cell r="R226">
            <v>-720858.74209135026</v>
          </cell>
        </row>
        <row r="230">
          <cell r="E230">
            <v>571765.86472410685</v>
          </cell>
          <cell r="F230">
            <v>-116136.74033416715</v>
          </cell>
          <cell r="G230">
            <v>-225267.57735057268</v>
          </cell>
          <cell r="H230">
            <v>-290460.3257416063</v>
          </cell>
          <cell r="I230">
            <v>328404.95489523141</v>
          </cell>
          <cell r="J230">
            <v>-41979.458677655552</v>
          </cell>
          <cell r="K230">
            <v>-162856.45110051986</v>
          </cell>
          <cell r="L230">
            <v>-41979.458677655552</v>
          </cell>
          <cell r="M230">
            <v>-41979.458677655552</v>
          </cell>
          <cell r="N230">
            <v>-29357.159862272907</v>
          </cell>
          <cell r="O230">
            <v>-54406.66902802838</v>
          </cell>
          <cell r="P230">
            <v>-616606.26226055948</v>
          </cell>
          <cell r="R230">
            <v>-720858.74209135026</v>
          </cell>
        </row>
        <row r="232">
          <cell r="E232">
            <v>9819.5869372061316</v>
          </cell>
          <cell r="F232">
            <v>9819.5869372061316</v>
          </cell>
          <cell r="G232">
            <v>9819.5869372061316</v>
          </cell>
          <cell r="H232">
            <v>9819.5869372061316</v>
          </cell>
          <cell r="I232">
            <v>9819.5869372061316</v>
          </cell>
          <cell r="J232">
            <v>9819.5869372061316</v>
          </cell>
          <cell r="K232">
            <v>9819.5869372061316</v>
          </cell>
          <cell r="L232">
            <v>9819.5869372061316</v>
          </cell>
          <cell r="M232">
            <v>9819.5869372061316</v>
          </cell>
          <cell r="N232">
            <v>9819.5869372061316</v>
          </cell>
          <cell r="O232">
            <v>9819.5869372061316</v>
          </cell>
          <cell r="P232">
            <v>9819.5869372061316</v>
          </cell>
          <cell r="R232">
            <v>117835.04324647359</v>
          </cell>
          <cell r="AO232" t="str">
            <v>Add Depreciation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R233">
            <v>0</v>
          </cell>
          <cell r="AO233" t="str">
            <v>Add Depreciation</v>
          </cell>
        </row>
        <row r="234">
          <cell r="E234">
            <v>24708.833333333332</v>
          </cell>
          <cell r="F234">
            <v>24708.833333333332</v>
          </cell>
          <cell r="G234">
            <v>24708.833333333332</v>
          </cell>
          <cell r="H234">
            <v>24708.833333333332</v>
          </cell>
          <cell r="I234">
            <v>24708.833333333332</v>
          </cell>
          <cell r="J234">
            <v>24708.833333333332</v>
          </cell>
          <cell r="K234">
            <v>24708.833333333332</v>
          </cell>
          <cell r="L234">
            <v>24708.833333333332</v>
          </cell>
          <cell r="M234">
            <v>24708.833333333332</v>
          </cell>
          <cell r="N234">
            <v>24708.833333333332</v>
          </cell>
          <cell r="O234">
            <v>24708.833333333332</v>
          </cell>
          <cell r="P234">
            <v>24708.833333333332</v>
          </cell>
          <cell r="R234">
            <v>296506</v>
          </cell>
          <cell r="AO234" t="str">
            <v>Add Depreciation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R235">
            <v>0</v>
          </cell>
          <cell r="AO235" t="str">
            <v>Add Depreciation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R236">
            <v>0</v>
          </cell>
          <cell r="AO236" t="str">
            <v>Add Depreciation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R237">
            <v>0</v>
          </cell>
          <cell r="AO237" t="str">
            <v>Add Depreciation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R238">
            <v>0</v>
          </cell>
          <cell r="AO238" t="str">
            <v>Add Depreciation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R239">
            <v>0</v>
          </cell>
          <cell r="AO239" t="str">
            <v>Add Depreciation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R240">
            <v>0</v>
          </cell>
          <cell r="AO240" t="str">
            <v>Add Depreciation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R241">
            <v>0</v>
          </cell>
          <cell r="AO241" t="str">
            <v>Add Depreciation</v>
          </cell>
        </row>
        <row r="242">
          <cell r="E242">
            <v>34431.949999999997</v>
          </cell>
          <cell r="F242">
            <v>34431.949999999997</v>
          </cell>
          <cell r="G242">
            <v>34431.949999999997</v>
          </cell>
          <cell r="H242">
            <v>34431.949999999997</v>
          </cell>
          <cell r="I242">
            <v>34431.949999999997</v>
          </cell>
          <cell r="J242">
            <v>34431.949999999997</v>
          </cell>
          <cell r="K242">
            <v>34431.949999999997</v>
          </cell>
          <cell r="L242">
            <v>34431.949999999997</v>
          </cell>
          <cell r="M242">
            <v>34431.949999999997</v>
          </cell>
          <cell r="N242">
            <v>34431.949999999997</v>
          </cell>
          <cell r="O242">
            <v>34431.949999999997</v>
          </cell>
          <cell r="P242">
            <v>34431.949999999997</v>
          </cell>
          <cell r="R242">
            <v>413183.39999999997</v>
          </cell>
          <cell r="AO242" t="str">
            <v>Add Depreciation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R243">
            <v>0</v>
          </cell>
          <cell r="AO243" t="str">
            <v>Add Depreciation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R244">
            <v>0</v>
          </cell>
          <cell r="AO244" t="str">
            <v>Add Depreciation</v>
          </cell>
        </row>
        <row r="245"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R245">
            <v>0</v>
          </cell>
          <cell r="AO245" t="str">
            <v>Add Depreciation</v>
          </cell>
        </row>
        <row r="246">
          <cell r="E246">
            <v>71760.567500000005</v>
          </cell>
          <cell r="F246">
            <v>71760.567500000005</v>
          </cell>
          <cell r="G246">
            <v>71760.567500000005</v>
          </cell>
          <cell r="H246">
            <v>71760.567500000005</v>
          </cell>
          <cell r="I246">
            <v>71760.567500000005</v>
          </cell>
          <cell r="J246">
            <v>71760.567500000005</v>
          </cell>
          <cell r="K246">
            <v>71760.567500000005</v>
          </cell>
          <cell r="L246">
            <v>71760.567500000005</v>
          </cell>
          <cell r="M246">
            <v>71760.567500000005</v>
          </cell>
          <cell r="N246">
            <v>71760.567500000005</v>
          </cell>
          <cell r="O246">
            <v>71760.567500000005</v>
          </cell>
          <cell r="P246">
            <v>71760.567500000005</v>
          </cell>
          <cell r="R246">
            <v>861126.81</v>
          </cell>
          <cell r="AO246" t="str">
            <v>Add Depreciation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R247">
            <v>0</v>
          </cell>
          <cell r="AO247" t="str">
            <v>Add Depreciation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R248">
            <v>0</v>
          </cell>
          <cell r="AO248" t="str">
            <v>Add Depreciation</v>
          </cell>
        </row>
        <row r="249">
          <cell r="E249">
            <v>8554.5869565217381</v>
          </cell>
          <cell r="F249">
            <v>8554.5869565217381</v>
          </cell>
          <cell r="G249">
            <v>8554.5869565217381</v>
          </cell>
          <cell r="H249">
            <v>8554.5869565217381</v>
          </cell>
          <cell r="I249">
            <v>8554.5869565217381</v>
          </cell>
          <cell r="J249">
            <v>8554.5869565217381</v>
          </cell>
          <cell r="K249">
            <v>8554.5869565217381</v>
          </cell>
          <cell r="L249">
            <v>8554.5869565217381</v>
          </cell>
          <cell r="M249">
            <v>8554.5869565217381</v>
          </cell>
          <cell r="N249">
            <v>8554.5869565217381</v>
          </cell>
          <cell r="O249">
            <v>8554.5869565217381</v>
          </cell>
          <cell r="P249">
            <v>8554.5869565217381</v>
          </cell>
          <cell r="R249">
            <v>102655.04347826086</v>
          </cell>
          <cell r="AO249" t="str">
            <v>Add Depreciation</v>
          </cell>
        </row>
        <row r="250"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R250">
            <v>0</v>
          </cell>
          <cell r="AO250" t="str">
            <v>Add Depreciation</v>
          </cell>
        </row>
        <row r="251"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R251">
            <v>0</v>
          </cell>
          <cell r="AO251" t="str">
            <v>Add Depreciation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R252">
            <v>0</v>
          </cell>
          <cell r="AO252" t="str">
            <v>Add Depreciation</v>
          </cell>
        </row>
        <row r="253"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R253">
            <v>0</v>
          </cell>
          <cell r="AO253" t="str">
            <v>Add Depreciation</v>
          </cell>
        </row>
        <row r="254"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R254">
            <v>0</v>
          </cell>
          <cell r="AO254" t="str">
            <v>Add Depreciation</v>
          </cell>
        </row>
        <row r="255">
          <cell r="E255">
            <v>5430.0588468365168</v>
          </cell>
          <cell r="F255">
            <v>5430.0588468365168</v>
          </cell>
          <cell r="G255">
            <v>5430.0588468365168</v>
          </cell>
          <cell r="H255">
            <v>5430.0588468365168</v>
          </cell>
          <cell r="I255">
            <v>5430.0588468365168</v>
          </cell>
          <cell r="J255">
            <v>5430.0588468365168</v>
          </cell>
          <cell r="K255">
            <v>5430.0588468365168</v>
          </cell>
          <cell r="L255">
            <v>5430.0588468365168</v>
          </cell>
          <cell r="M255">
            <v>5430.0588468365168</v>
          </cell>
          <cell r="N255">
            <v>5430.0588468365168</v>
          </cell>
          <cell r="O255">
            <v>5430.0588468365168</v>
          </cell>
          <cell r="P255">
            <v>5430.0588468365168</v>
          </cell>
          <cell r="R255">
            <v>65160.706162038201</v>
          </cell>
          <cell r="AO255" t="str">
            <v>Add Depreciation</v>
          </cell>
        </row>
        <row r="256"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R256">
            <v>0</v>
          </cell>
          <cell r="AO256" t="str">
            <v>Add Depreciation</v>
          </cell>
        </row>
        <row r="257">
          <cell r="E257">
            <v>185.27166666666668</v>
          </cell>
          <cell r="F257">
            <v>185.27166666666668</v>
          </cell>
          <cell r="G257">
            <v>185.27166666666668</v>
          </cell>
          <cell r="H257">
            <v>185.27166666666668</v>
          </cell>
          <cell r="I257">
            <v>185.27166666666668</v>
          </cell>
          <cell r="J257">
            <v>185.27166666666668</v>
          </cell>
          <cell r="K257">
            <v>185.27166666666668</v>
          </cell>
          <cell r="L257">
            <v>185.27166666666668</v>
          </cell>
          <cell r="M257">
            <v>185.27166666666668</v>
          </cell>
          <cell r="N257">
            <v>185.27166666666668</v>
          </cell>
          <cell r="O257">
            <v>185.27166666666668</v>
          </cell>
          <cell r="P257">
            <v>185.27166666666668</v>
          </cell>
          <cell r="R257">
            <v>2223.2600000000002</v>
          </cell>
          <cell r="AO257" t="str">
            <v>Add Depreciation</v>
          </cell>
        </row>
        <row r="258"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R258">
            <v>0</v>
          </cell>
          <cell r="AO258" t="str">
            <v>Add Depreciation</v>
          </cell>
        </row>
        <row r="259"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R259">
            <v>0</v>
          </cell>
          <cell r="AO259" t="str">
            <v>Add Depreciation</v>
          </cell>
        </row>
        <row r="260">
          <cell r="E260">
            <v>2940.3883333333333</v>
          </cell>
          <cell r="F260">
            <v>2940.3883333333333</v>
          </cell>
          <cell r="G260">
            <v>2940.3883333333333</v>
          </cell>
          <cell r="H260">
            <v>2940.3883333333333</v>
          </cell>
          <cell r="I260">
            <v>2940.3883333333333</v>
          </cell>
          <cell r="J260">
            <v>2940.3883333333333</v>
          </cell>
          <cell r="K260">
            <v>2940.3883333333333</v>
          </cell>
          <cell r="L260">
            <v>2940.3883333333333</v>
          </cell>
          <cell r="M260">
            <v>2940.3883333333333</v>
          </cell>
          <cell r="N260">
            <v>2940.3883333333333</v>
          </cell>
          <cell r="O260">
            <v>2940.3883333333333</v>
          </cell>
          <cell r="P260">
            <v>2940.3883333333333</v>
          </cell>
          <cell r="R260">
            <v>35284.660000000003</v>
          </cell>
          <cell r="AO260" t="str">
            <v>Add Depreciation</v>
          </cell>
        </row>
        <row r="261"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R261">
            <v>0</v>
          </cell>
          <cell r="AO261" t="str">
            <v>Add Depreciation</v>
          </cell>
        </row>
        <row r="262">
          <cell r="E262">
            <v>157831.24357389772</v>
          </cell>
          <cell r="F262">
            <v>157831.24357389772</v>
          </cell>
          <cell r="G262">
            <v>157831.24357389772</v>
          </cell>
          <cell r="H262">
            <v>157831.24357389772</v>
          </cell>
          <cell r="I262">
            <v>157831.24357389772</v>
          </cell>
          <cell r="J262">
            <v>157831.24357389772</v>
          </cell>
          <cell r="K262">
            <v>157831.24357389772</v>
          </cell>
          <cell r="L262">
            <v>157831.24357389772</v>
          </cell>
          <cell r="M262">
            <v>157831.24357389772</v>
          </cell>
          <cell r="N262">
            <v>157831.24357389772</v>
          </cell>
          <cell r="O262">
            <v>157831.24357389772</v>
          </cell>
          <cell r="P262">
            <v>157831.24357389772</v>
          </cell>
          <cell r="R262">
            <v>1893974.9228867725</v>
          </cell>
        </row>
        <row r="264">
          <cell r="E264">
            <v>-20881.591511936334</v>
          </cell>
          <cell r="F264">
            <v>-20881.591511936334</v>
          </cell>
          <cell r="G264">
            <v>-20881.591511936334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R264">
            <v>-62644.774535809011</v>
          </cell>
          <cell r="AO264" t="str">
            <v>Purchase of property, plant and equipment</v>
          </cell>
        </row>
        <row r="265"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R265">
            <v>0</v>
          </cell>
          <cell r="AO265" t="str">
            <v>Purchase of property, plant and equipment</v>
          </cell>
        </row>
        <row r="266"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R266">
            <v>0</v>
          </cell>
          <cell r="AO266" t="str">
            <v>Purchase of property, plant and equipment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R267">
            <v>0</v>
          </cell>
          <cell r="AO267" t="str">
            <v>Purchase of property, plant and equipment</v>
          </cell>
        </row>
        <row r="268">
          <cell r="E268">
            <v>-61105.305039787941</v>
          </cell>
          <cell r="F268">
            <v>-61105.305039787941</v>
          </cell>
          <cell r="G268">
            <v>-61105.305039787941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R268">
            <v>-183315.91511936384</v>
          </cell>
          <cell r="AO268" t="str">
            <v>Purchase of property, plant and equipment</v>
          </cell>
        </row>
        <row r="269"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R269">
            <v>0</v>
          </cell>
          <cell r="AO269" t="str">
            <v>Purchase of property, plant and equipment</v>
          </cell>
        </row>
        <row r="270"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R270">
            <v>0</v>
          </cell>
          <cell r="AO270" t="str">
            <v>Purchase of property, plant and equipment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R271">
            <v>0</v>
          </cell>
          <cell r="AO271" t="str">
            <v>Purchase of property, plant and equipment</v>
          </cell>
        </row>
        <row r="272"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R272">
            <v>0</v>
          </cell>
          <cell r="AO272" t="str">
            <v>Purchase of property, plant and equipment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R273">
            <v>0</v>
          </cell>
          <cell r="AO273" t="str">
            <v>Purchase of property, plant and equipment</v>
          </cell>
        </row>
        <row r="274">
          <cell r="E274">
            <v>-81986.896551724276</v>
          </cell>
          <cell r="F274">
            <v>-81986.896551724276</v>
          </cell>
          <cell r="G274">
            <v>-81986.896551724276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R274">
            <v>-245960.68965517284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R276">
            <v>0</v>
          </cell>
          <cell r="AO276" t="str">
            <v>Purchase of property, plant and equipment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R277">
            <v>0</v>
          </cell>
          <cell r="AO277" t="str">
            <v>Purchase of property, plant and equipment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R278">
            <v>0</v>
          </cell>
          <cell r="AO278" t="str">
            <v>Purchase of property, plant and equipment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R279">
            <v>0</v>
          </cell>
          <cell r="AO279" t="str">
            <v>Purchase of property, plant and equipment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R280">
            <v>0</v>
          </cell>
          <cell r="AO280" t="str">
            <v>Purchase of property, plant and equipment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R281">
            <v>0</v>
          </cell>
          <cell r="AO281" t="str">
            <v>Purchase of property, plant and equipment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R282">
            <v>0</v>
          </cell>
          <cell r="AO282" t="str">
            <v>Purchase of property, plant and equipment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R283">
            <v>0</v>
          </cell>
          <cell r="AO283" t="str">
            <v>Purchase of property, plant and equipment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R284">
            <v>0</v>
          </cell>
          <cell r="AO284" t="str">
            <v>Purchase of property, plant and equipment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R285">
            <v>0</v>
          </cell>
          <cell r="AO285" t="str">
            <v>Purchase of property, plant and equipment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R286">
            <v>0</v>
          </cell>
          <cell r="AO286" t="str">
            <v>Purchase of property, plant and equipment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R287">
            <v>0</v>
          </cell>
          <cell r="AO287" t="str">
            <v>Purchase of property, plant and equipment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R288">
            <v>0</v>
          </cell>
          <cell r="AO288" t="str">
            <v>Purchase of property, plant and equipment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R289">
            <v>0</v>
          </cell>
          <cell r="AO289" t="str">
            <v>Purchase of property, plant and equipment</v>
          </cell>
        </row>
        <row r="290"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R290">
            <v>0</v>
          </cell>
          <cell r="AO290" t="str">
            <v>Purchase of property, plant and equipment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R291">
            <v>0</v>
          </cell>
          <cell r="AO291" t="str">
            <v>Purchase of property, plant and equipment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R292">
            <v>0</v>
          </cell>
          <cell r="AO292" t="str">
            <v>Other investing activities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R293">
            <v>0</v>
          </cell>
          <cell r="AO293" t="str">
            <v>Other investing activities</v>
          </cell>
        </row>
        <row r="294"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R294">
            <v>0</v>
          </cell>
          <cell r="AO294" t="str">
            <v>Other investing activities</v>
          </cell>
        </row>
        <row r="295"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R295">
            <v>0</v>
          </cell>
          <cell r="AO295" t="str">
            <v>Other investing activities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R296">
            <v>0</v>
          </cell>
          <cell r="AO296" t="str">
            <v>Other investing activities</v>
          </cell>
        </row>
        <row r="297"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R297">
            <v>0</v>
          </cell>
          <cell r="AO297" t="str">
            <v>Other investing activities</v>
          </cell>
        </row>
        <row r="298"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R298">
            <v>0</v>
          </cell>
          <cell r="AO298" t="str">
            <v>Other investing activities</v>
          </cell>
        </row>
        <row r="299"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R299">
            <v>0</v>
          </cell>
          <cell r="AO299" t="str">
            <v>Other investing activities</v>
          </cell>
        </row>
        <row r="300"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R300">
            <v>0</v>
          </cell>
          <cell r="AO300" t="str">
            <v>Other investing activities</v>
          </cell>
        </row>
        <row r="301"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R301">
            <v>0</v>
          </cell>
          <cell r="AO301" t="str">
            <v>Other investing activities</v>
          </cell>
        </row>
        <row r="302"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R302">
            <v>0</v>
          </cell>
          <cell r="AO302" t="str">
            <v>Other investing activities</v>
          </cell>
        </row>
        <row r="303"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R303">
            <v>0</v>
          </cell>
          <cell r="AO303" t="str">
            <v>Purchase of property, plant and equipment</v>
          </cell>
        </row>
        <row r="304"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R304">
            <v>0</v>
          </cell>
          <cell r="AO304" t="str">
            <v>Purchase of property, plant and equipment</v>
          </cell>
        </row>
        <row r="305"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R305">
            <v>0</v>
          </cell>
          <cell r="AO305" t="str">
            <v>Purchase of property, plant and equipment</v>
          </cell>
        </row>
        <row r="306"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R306">
            <v>0</v>
          </cell>
          <cell r="AO306" t="str">
            <v>Purchase of property, plant and equipment</v>
          </cell>
        </row>
        <row r="307"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R307">
            <v>0</v>
          </cell>
          <cell r="AO307" t="str">
            <v>Purchase of property, plant and equipment</v>
          </cell>
        </row>
        <row r="308"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R308">
            <v>0</v>
          </cell>
          <cell r="AO308" t="str">
            <v>Purchase of property, plant and equipment</v>
          </cell>
        </row>
        <row r="309"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R309">
            <v>0</v>
          </cell>
          <cell r="AO309" t="str">
            <v>Purchase of property, plant and equipment</v>
          </cell>
        </row>
        <row r="310"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R310">
            <v>0</v>
          </cell>
          <cell r="AO310" t="str">
            <v>Purchase of property, plant and equipment</v>
          </cell>
        </row>
        <row r="311"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R311">
            <v>0</v>
          </cell>
          <cell r="AO311" t="str">
            <v>Purchase of property, plant and equipment</v>
          </cell>
        </row>
        <row r="312">
          <cell r="E312">
            <v>-32329.059999999998</v>
          </cell>
          <cell r="F312">
            <v>-32329.059999999998</v>
          </cell>
          <cell r="G312">
            <v>-32329.059999999998</v>
          </cell>
          <cell r="H312">
            <v>-32329.059999999998</v>
          </cell>
          <cell r="I312">
            <v>-32329.059999999998</v>
          </cell>
          <cell r="J312">
            <v>-32329.059999999998</v>
          </cell>
          <cell r="K312">
            <v>-32329.059999999998</v>
          </cell>
          <cell r="L312">
            <v>-32329.059999999998</v>
          </cell>
          <cell r="M312">
            <v>-32329.059999999998</v>
          </cell>
          <cell r="N312">
            <v>-32329.059999999998</v>
          </cell>
          <cell r="O312">
            <v>-32329.059999999998</v>
          </cell>
          <cell r="P312">
            <v>-32329.059999999998</v>
          </cell>
          <cell r="R312">
            <v>-387948.72</v>
          </cell>
          <cell r="AO312" t="str">
            <v>Purchase of property, plant and equipment</v>
          </cell>
        </row>
        <row r="313"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R313">
            <v>0</v>
          </cell>
          <cell r="AO313" t="str">
            <v>Purchase of property, plant and equipment</v>
          </cell>
        </row>
        <row r="314"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R314">
            <v>0</v>
          </cell>
          <cell r="AO314" t="str">
            <v>Purchase of property, plant and equipment</v>
          </cell>
        </row>
        <row r="315"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R315">
            <v>0</v>
          </cell>
          <cell r="AO315" t="str">
            <v>Purchase of property, plant and equipment</v>
          </cell>
        </row>
        <row r="316"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R316">
            <v>0</v>
          </cell>
          <cell r="AO316" t="str">
            <v>Purchase of property, plant and equipment</v>
          </cell>
        </row>
        <row r="317"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R317">
            <v>0</v>
          </cell>
          <cell r="AO317" t="str">
            <v>Purchase of property, plant and equipment</v>
          </cell>
        </row>
        <row r="318">
          <cell r="E318">
            <v>-32329.059999999998</v>
          </cell>
          <cell r="F318">
            <v>-32329.059999999998</v>
          </cell>
          <cell r="G318">
            <v>-32329.059999999998</v>
          </cell>
          <cell r="H318">
            <v>-32329.059999999998</v>
          </cell>
          <cell r="I318">
            <v>-32329.059999999998</v>
          </cell>
          <cell r="J318">
            <v>-32329.059999999998</v>
          </cell>
          <cell r="K318">
            <v>-32329.059999999998</v>
          </cell>
          <cell r="L318">
            <v>-32329.059999999998</v>
          </cell>
          <cell r="M318">
            <v>-32329.059999999998</v>
          </cell>
          <cell r="N318">
            <v>-32329.059999999998</v>
          </cell>
          <cell r="O318">
            <v>-32329.059999999998</v>
          </cell>
          <cell r="P318">
            <v>-32329.059999999998</v>
          </cell>
          <cell r="R318">
            <v>-387948.72</v>
          </cell>
        </row>
        <row r="320"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R320">
            <v>0</v>
          </cell>
          <cell r="AO320" t="str">
            <v>(Increase)/Decrease in Current Assets</v>
          </cell>
        </row>
        <row r="321"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R321">
            <v>0</v>
          </cell>
          <cell r="AO321" t="str">
            <v>(Increase)/Decrease in Current Assets</v>
          </cell>
        </row>
        <row r="322"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R322">
            <v>0</v>
          </cell>
          <cell r="AO322" t="str">
            <v>(Increase)/Decrease in Current Assets</v>
          </cell>
        </row>
        <row r="323"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R323">
            <v>0</v>
          </cell>
          <cell r="AO323" t="str">
            <v>(Increase)/Decrease in Current Assets</v>
          </cell>
        </row>
        <row r="324"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R324">
            <v>0</v>
          </cell>
          <cell r="AO324" t="str">
            <v>(Increase)/Decrease in Current Assets</v>
          </cell>
        </row>
        <row r="325"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R325">
            <v>0</v>
          </cell>
          <cell r="AO325" t="str">
            <v>(Increase)/Decrease in Current Assets</v>
          </cell>
        </row>
        <row r="326"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R326">
            <v>0</v>
          </cell>
          <cell r="AO326" t="str">
            <v>(Increase)/Decrease in Current Assets</v>
          </cell>
        </row>
        <row r="327"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R327">
            <v>0</v>
          </cell>
          <cell r="AO327" t="str">
            <v>(Increase)/Decrease in Current Assets</v>
          </cell>
        </row>
        <row r="328"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R328">
            <v>0</v>
          </cell>
          <cell r="AO328" t="str">
            <v>(Increase)/Decrease in Current Assets</v>
          </cell>
        </row>
        <row r="329"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R329">
            <v>0</v>
          </cell>
          <cell r="AO329" t="str">
            <v>(Increase)/Decrease in Current Assets</v>
          </cell>
        </row>
        <row r="330"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R330">
            <v>0</v>
          </cell>
          <cell r="AO330" t="str">
            <v>(Increase)/Decrease in Current Assets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R331">
            <v>0</v>
          </cell>
          <cell r="AO331" t="str">
            <v>(Increase)/Decrease in Current Assets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R332">
            <v>0</v>
          </cell>
          <cell r="AO332" t="str">
            <v>(Increase)/Decrease in Current Assets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R333">
            <v>0</v>
          </cell>
          <cell r="AO333" t="str">
            <v>(Increase)/Decrease in Current Assets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R334">
            <v>0</v>
          </cell>
          <cell r="AO334" t="str">
            <v>(Increase)/Decrease in Current Assets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R335">
            <v>0</v>
          </cell>
          <cell r="AO335" t="str">
            <v>(Increase)/Decrease in Current Assets</v>
          </cell>
        </row>
        <row r="336"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R336">
            <v>0</v>
          </cell>
          <cell r="AO336" t="str">
            <v>(Increase)/Decrease in Current Assets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R337">
            <v>0</v>
          </cell>
          <cell r="AO337" t="str">
            <v>(Increase)/Decrease in Current Assets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R338">
            <v>0</v>
          </cell>
          <cell r="AO338" t="str">
            <v>(Increase)/Decrease in Current Assets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R339">
            <v>0</v>
          </cell>
          <cell r="AO339" t="str">
            <v>(Increase)/Decrease in Current Assets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R340">
            <v>0</v>
          </cell>
          <cell r="AO340" t="str">
            <v>(Increase)/Decrease in Current Assets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R341">
            <v>0</v>
          </cell>
          <cell r="AO341" t="str">
            <v>(Increase)/Decrease in Current Assets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R342">
            <v>0</v>
          </cell>
          <cell r="AO342" t="str">
            <v>(Increase)/Decrease in Current Assets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R343">
            <v>0</v>
          </cell>
          <cell r="AO343" t="str">
            <v>(Increase)/Decrease in Current Assets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R344">
            <v>0</v>
          </cell>
          <cell r="AO344" t="str">
            <v>(Increase)/Decrease in Current Assets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R345">
            <v>0</v>
          </cell>
          <cell r="AO345" t="str">
            <v>(Increase)/Decrease in Current Assets</v>
          </cell>
        </row>
        <row r="346"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R346">
            <v>0</v>
          </cell>
          <cell r="AO346" t="str">
            <v>(Increase)/Decrease in Current Assets</v>
          </cell>
        </row>
        <row r="347"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R347">
            <v>0</v>
          </cell>
          <cell r="AO347" t="str">
            <v>(Increase)/Decrease in Current Assets</v>
          </cell>
        </row>
        <row r="348"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R348">
            <v>0</v>
          </cell>
          <cell r="AO348" t="str">
            <v>(Increase)/Decrease in Current Assets</v>
          </cell>
        </row>
        <row r="349"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R349">
            <v>0</v>
          </cell>
          <cell r="AO349" t="str">
            <v>(Increase)/Decrease in Current Assets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R350">
            <v>0</v>
          </cell>
          <cell r="AO350" t="str">
            <v>(Increase)/Decrease in Current Assets</v>
          </cell>
        </row>
        <row r="351"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R351">
            <v>0</v>
          </cell>
          <cell r="AO351" t="str">
            <v>(Increase)/Decrease in Current Assets</v>
          </cell>
        </row>
        <row r="352"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R352">
            <v>0</v>
          </cell>
          <cell r="AO352" t="str">
            <v>(Increase)/Decrease in Current Assets</v>
          </cell>
        </row>
        <row r="353"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R353">
            <v>0</v>
          </cell>
          <cell r="AO353" t="str">
            <v>(Increase)/Decrease in Current Assets</v>
          </cell>
        </row>
        <row r="354"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R354">
            <v>0</v>
          </cell>
          <cell r="AO354" t="str">
            <v>Increase/(Decrease) in Current Liabilities</v>
          </cell>
        </row>
        <row r="355"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R355">
            <v>0</v>
          </cell>
          <cell r="AO355" t="str">
            <v>Increase/(Decrease) in Current Liabilities</v>
          </cell>
        </row>
        <row r="356"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R356">
            <v>0</v>
          </cell>
          <cell r="AO356" t="str">
            <v>Increase/(Decrease) in Current Liabilities</v>
          </cell>
        </row>
        <row r="357"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R357">
            <v>0</v>
          </cell>
          <cell r="AO357" t="str">
            <v>Increase/(Decrease) in Current Liabilities</v>
          </cell>
        </row>
        <row r="358"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R358">
            <v>0</v>
          </cell>
          <cell r="AO358" t="str">
            <v>Increase/(Decrease) in Current Liabilities</v>
          </cell>
        </row>
        <row r="359"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R359">
            <v>0</v>
          </cell>
          <cell r="AO359" t="str">
            <v>Increase/(Decrease) in Current Liabilities</v>
          </cell>
        </row>
        <row r="360"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R360">
            <v>0</v>
          </cell>
          <cell r="AO360" t="str">
            <v>Increase/(Decrease) in Current Liabilities</v>
          </cell>
        </row>
        <row r="361"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R361">
            <v>0</v>
          </cell>
          <cell r="AO361" t="str">
            <v>Increase/(Decrease) in Current Liabilities</v>
          </cell>
        </row>
        <row r="362"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R362">
            <v>0</v>
          </cell>
          <cell r="AO362" t="str">
            <v>Increase/(Decrease) in Current Liabilities</v>
          </cell>
        </row>
        <row r="363"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R363">
            <v>0</v>
          </cell>
          <cell r="AO363" t="str">
            <v>Increase/(Decrease) in Current Liabilities</v>
          </cell>
        </row>
        <row r="364"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R364">
            <v>0</v>
          </cell>
          <cell r="AO364" t="str">
            <v>Increase/(Decrease) in Current Liabilities</v>
          </cell>
        </row>
        <row r="365"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R365">
            <v>0</v>
          </cell>
          <cell r="AO365" t="str">
            <v>Increase/(Decrease) in Current Liabilities</v>
          </cell>
        </row>
        <row r="366">
          <cell r="E366">
            <v>21429.31688755611</v>
          </cell>
          <cell r="F366">
            <v>21429.31688755611</v>
          </cell>
          <cell r="G366">
            <v>21429.31688755611</v>
          </cell>
          <cell r="H366">
            <v>21429.31688755611</v>
          </cell>
          <cell r="I366">
            <v>21429.31688755611</v>
          </cell>
          <cell r="J366">
            <v>21429.31688755611</v>
          </cell>
          <cell r="K366">
            <v>21429.31688755611</v>
          </cell>
          <cell r="L366">
            <v>21429.31688755611</v>
          </cell>
          <cell r="M366">
            <v>21429.31688755611</v>
          </cell>
          <cell r="N366">
            <v>21429.31688755611</v>
          </cell>
          <cell r="O366">
            <v>21429.31688755611</v>
          </cell>
          <cell r="P366">
            <v>21429.31688755611</v>
          </cell>
          <cell r="R366">
            <v>257151.80265067331</v>
          </cell>
          <cell r="AO366" t="str">
            <v>Increase/(Decrease) in Current Liabilities</v>
          </cell>
        </row>
        <row r="367"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R367">
            <v>0</v>
          </cell>
          <cell r="AO367" t="str">
            <v>Increase/(Decrease) in Current Liabilities</v>
          </cell>
        </row>
        <row r="368"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R368">
            <v>0</v>
          </cell>
          <cell r="AO368" t="str">
            <v>Increase/(Decrease) in Current Liabilities</v>
          </cell>
        </row>
        <row r="369"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R369">
            <v>0</v>
          </cell>
          <cell r="AO369" t="str">
            <v>Increase/(Decrease) in Current Liabilities</v>
          </cell>
        </row>
        <row r="370"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R370">
            <v>0</v>
          </cell>
          <cell r="AO370" t="str">
            <v>Increase/(Decrease) in Current Liabilities</v>
          </cell>
        </row>
        <row r="371"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R371">
            <v>0</v>
          </cell>
          <cell r="AO371" t="str">
            <v>Increase/(Decrease) in Current Liabilities</v>
          </cell>
        </row>
        <row r="372"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R372">
            <v>0</v>
          </cell>
          <cell r="AO372" t="str">
            <v>Increase/(Decrease) in Current Liabilities</v>
          </cell>
        </row>
        <row r="373"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R373">
            <v>0</v>
          </cell>
          <cell r="AO373" t="str">
            <v>Increase/(Decrease) in Current Liabilities</v>
          </cell>
        </row>
        <row r="374"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R374">
            <v>0</v>
          </cell>
          <cell r="AO374" t="str">
            <v>Increase/(Decrease) in Current Liabilities</v>
          </cell>
        </row>
        <row r="375"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R375">
            <v>0</v>
          </cell>
          <cell r="AO375" t="str">
            <v>Increase/(Decrease) in Current Liabilities</v>
          </cell>
        </row>
        <row r="376"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R376">
            <v>0</v>
          </cell>
          <cell r="AO376" t="str">
            <v>Increase/(Decrease) in Current Liabilities</v>
          </cell>
        </row>
        <row r="377"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R377">
            <v>0</v>
          </cell>
          <cell r="AO377" t="str">
            <v>Increase/(Decrease) in Current Liabilities</v>
          </cell>
        </row>
        <row r="378"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R378">
            <v>0</v>
          </cell>
          <cell r="AO378" t="str">
            <v>Increase/(Decrease) in Current Liabilities</v>
          </cell>
        </row>
        <row r="379"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R379">
            <v>0</v>
          </cell>
          <cell r="AO379" t="str">
            <v>Increase/(Decrease) in Current Liabilities</v>
          </cell>
        </row>
        <row r="380"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R380">
            <v>0</v>
          </cell>
          <cell r="AO380" t="str">
            <v>Increase/(Decrease) in Current Liabilities</v>
          </cell>
        </row>
        <row r="381"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R381">
            <v>0</v>
          </cell>
          <cell r="AO381" t="str">
            <v>Increase/(Decrease) in Current Liabilities</v>
          </cell>
        </row>
        <row r="382"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R382">
            <v>0</v>
          </cell>
          <cell r="AO382" t="str">
            <v>Increase/(Decrease) in Current Liabilities</v>
          </cell>
        </row>
        <row r="383"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R383">
            <v>0</v>
          </cell>
          <cell r="AO383" t="str">
            <v>Increase/(Decrease) in Current Liabilities</v>
          </cell>
        </row>
        <row r="384"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R384">
            <v>0</v>
          </cell>
          <cell r="AO384" t="str">
            <v>Increase/(Decrease) in Current Liabilities</v>
          </cell>
        </row>
        <row r="385"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R385">
            <v>0</v>
          </cell>
          <cell r="AO385" t="str">
            <v>Increase/(Decrease) in Current Liabilities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R386">
            <v>0</v>
          </cell>
          <cell r="AO386" t="str">
            <v>Increase/(Decrease) in Current Liabilities</v>
          </cell>
        </row>
        <row r="387">
          <cell r="E387">
            <v>21429.31688755611</v>
          </cell>
          <cell r="F387">
            <v>21429.31688755611</v>
          </cell>
          <cell r="G387">
            <v>21429.31688755611</v>
          </cell>
          <cell r="H387">
            <v>21429.31688755611</v>
          </cell>
          <cell r="I387">
            <v>21429.31688755611</v>
          </cell>
          <cell r="J387">
            <v>21429.31688755611</v>
          </cell>
          <cell r="K387">
            <v>21429.31688755611</v>
          </cell>
          <cell r="L387">
            <v>21429.31688755611</v>
          </cell>
          <cell r="M387">
            <v>21429.31688755611</v>
          </cell>
          <cell r="N387">
            <v>21429.31688755611</v>
          </cell>
          <cell r="O387">
            <v>21429.31688755611</v>
          </cell>
          <cell r="P387">
            <v>21429.31688755611</v>
          </cell>
          <cell r="R387">
            <v>257151.80265067331</v>
          </cell>
        </row>
        <row r="389"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R389">
            <v>0</v>
          </cell>
          <cell r="AO389" t="str">
            <v>Proceeds from loans / Repayment of loans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R390">
            <v>0</v>
          </cell>
          <cell r="AO390" t="str">
            <v>Proceeds from loans / Repayment of loans</v>
          </cell>
        </row>
        <row r="391">
          <cell r="E391">
            <v>-84666.666666666657</v>
          </cell>
          <cell r="F391">
            <v>-84666.666666666657</v>
          </cell>
          <cell r="G391">
            <v>-84666.666666666657</v>
          </cell>
          <cell r="H391">
            <v>-84666.666666666657</v>
          </cell>
          <cell r="I391">
            <v>-84666.666666666657</v>
          </cell>
          <cell r="J391">
            <v>-84666.666666666657</v>
          </cell>
          <cell r="K391">
            <v>-84666.666666666657</v>
          </cell>
          <cell r="L391">
            <v>-84666.666666666657</v>
          </cell>
          <cell r="M391">
            <v>-84666.666666666657</v>
          </cell>
          <cell r="N391">
            <v>-84666.666666666657</v>
          </cell>
          <cell r="O391">
            <v>-84666.666666666657</v>
          </cell>
          <cell r="P391">
            <v>-84666.666666666657</v>
          </cell>
          <cell r="R391">
            <v>-1016000</v>
          </cell>
          <cell r="AO391" t="str">
            <v>Proceeds from loans / Repayment of loans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R392">
            <v>0</v>
          </cell>
          <cell r="AO392" t="str">
            <v>Proceeds from loans / Repayment of loans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R393">
            <v>0</v>
          </cell>
          <cell r="AO393" t="str">
            <v>Proceeds from loans / Repayment of loans</v>
          </cell>
        </row>
        <row r="394"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R394">
            <v>0</v>
          </cell>
          <cell r="AO394" t="str">
            <v>Proceeds from loans / Repayment of loans</v>
          </cell>
        </row>
        <row r="395"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R395">
            <v>0</v>
          </cell>
          <cell r="AO395" t="str">
            <v>Proceeds from loans / Repayment of loans</v>
          </cell>
        </row>
        <row r="396"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R396">
            <v>0</v>
          </cell>
          <cell r="AO396" t="str">
            <v>Proceeds from loans / Repayment of loans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R397">
            <v>0</v>
          </cell>
          <cell r="AO397" t="str">
            <v>Proceeds from loans / Repayment of loans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R398">
            <v>0</v>
          </cell>
          <cell r="AO398" t="str">
            <v>Proceeds from loans / Repayment of loans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R399">
            <v>0</v>
          </cell>
          <cell r="AO399" t="str">
            <v>Proceeds from loans / Repayment of loans</v>
          </cell>
        </row>
        <row r="400"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R400">
            <v>0</v>
          </cell>
          <cell r="AO400" t="str">
            <v>Proceeds from loans / Repayment of loans</v>
          </cell>
        </row>
        <row r="401"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R401">
            <v>0</v>
          </cell>
          <cell r="AO401" t="str">
            <v>Proceeds from loans / Repayment of loans</v>
          </cell>
        </row>
        <row r="402"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R402">
            <v>0</v>
          </cell>
          <cell r="AO402" t="str">
            <v>Proceeds from loans / Repayment of loans</v>
          </cell>
        </row>
        <row r="403"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R403">
            <v>0</v>
          </cell>
          <cell r="AO403" t="str">
            <v>Proceeds from loans / Repayment of loans</v>
          </cell>
        </row>
        <row r="404">
          <cell r="E404">
            <v>11573.5</v>
          </cell>
          <cell r="F404">
            <v>11573.5</v>
          </cell>
          <cell r="G404">
            <v>11573.5</v>
          </cell>
          <cell r="H404">
            <v>11573.5</v>
          </cell>
          <cell r="I404">
            <v>11573.5</v>
          </cell>
          <cell r="J404">
            <v>11573.5</v>
          </cell>
          <cell r="K404">
            <v>11573.5</v>
          </cell>
          <cell r="L404">
            <v>11573.5</v>
          </cell>
          <cell r="M404">
            <v>11573.5</v>
          </cell>
          <cell r="N404">
            <v>11573.5</v>
          </cell>
          <cell r="O404">
            <v>11573.5</v>
          </cell>
          <cell r="P404">
            <v>11573.5</v>
          </cell>
          <cell r="R404">
            <v>138882</v>
          </cell>
          <cell r="AO404" t="str">
            <v>Proceeds from loans / Repayment of loans</v>
          </cell>
        </row>
        <row r="405">
          <cell r="E405">
            <v>11682.746294949256</v>
          </cell>
          <cell r="F405">
            <v>11682.746294949256</v>
          </cell>
          <cell r="G405">
            <v>11682.746294949256</v>
          </cell>
          <cell r="H405">
            <v>11682.746294949256</v>
          </cell>
          <cell r="I405">
            <v>11682.746294949256</v>
          </cell>
          <cell r="J405">
            <v>11682.746294949256</v>
          </cell>
          <cell r="K405">
            <v>11682.746294949256</v>
          </cell>
          <cell r="L405">
            <v>11682.746294949256</v>
          </cell>
          <cell r="M405">
            <v>11682.746294949256</v>
          </cell>
          <cell r="N405">
            <v>11682.746294949256</v>
          </cell>
          <cell r="O405">
            <v>11682.746294949256</v>
          </cell>
          <cell r="P405">
            <v>11682.746294949256</v>
          </cell>
          <cell r="R405">
            <v>140192.95553939109</v>
          </cell>
          <cell r="AO405" t="str">
            <v>Proceeds from loans / Repayment of loans</v>
          </cell>
        </row>
        <row r="406"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R406">
            <v>0</v>
          </cell>
          <cell r="AO406" t="str">
            <v>Proceeds from loans / Repayment of loans</v>
          </cell>
        </row>
        <row r="407"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R407">
            <v>0</v>
          </cell>
          <cell r="AO407" t="str">
            <v>Proceeds from loans / Repayment of loans</v>
          </cell>
        </row>
        <row r="408"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R408">
            <v>0</v>
          </cell>
          <cell r="AO408" t="str">
            <v>Proceeds from loans / Repayment of loans</v>
          </cell>
        </row>
        <row r="409"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R409">
            <v>0</v>
          </cell>
          <cell r="AO409" t="str">
            <v>Proceeds from loans / Repayment of loans</v>
          </cell>
        </row>
        <row r="410"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R410">
            <v>0</v>
          </cell>
          <cell r="AO410" t="str">
            <v>Proceeds from loans / Repayment of loans</v>
          </cell>
        </row>
        <row r="411"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R411">
            <v>0</v>
          </cell>
          <cell r="AO411" t="str">
            <v>Proceeds from loans / Repayment of loans</v>
          </cell>
        </row>
        <row r="412"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R412">
            <v>0</v>
          </cell>
          <cell r="AO412" t="str">
            <v>Proceeds from loans / Repayment of loans</v>
          </cell>
        </row>
        <row r="413"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R413">
            <v>0</v>
          </cell>
          <cell r="AO413" t="str">
            <v>Proceeds from loans / Repayment of loans</v>
          </cell>
        </row>
        <row r="414"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R414">
            <v>0</v>
          </cell>
          <cell r="AO414" t="str">
            <v>Proceeds from loans / Repayment of loans</v>
          </cell>
        </row>
        <row r="415"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R415">
            <v>0</v>
          </cell>
          <cell r="AO415" t="str">
            <v>Proceeds from loans / Repayment of loans</v>
          </cell>
        </row>
        <row r="416"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R416">
            <v>0</v>
          </cell>
          <cell r="AO416" t="str">
            <v>Proceeds from loans / Repayment of loans</v>
          </cell>
        </row>
        <row r="417"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R417">
            <v>0</v>
          </cell>
          <cell r="AO417" t="str">
            <v>Proceeds from loans / Repayment of loans</v>
          </cell>
        </row>
        <row r="418"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R418">
            <v>0</v>
          </cell>
          <cell r="AO418" t="str">
            <v>Proceeds from loans / Repayment of loans</v>
          </cell>
        </row>
        <row r="419"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R419">
            <v>0</v>
          </cell>
          <cell r="AO419" t="str">
            <v>Proceeds from loans / Repayment of loans</v>
          </cell>
        </row>
        <row r="420"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R420">
            <v>0</v>
          </cell>
          <cell r="AO420" t="str">
            <v>Proceeds from loans / Repayment of loans</v>
          </cell>
        </row>
        <row r="421"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R421">
            <v>0</v>
          </cell>
          <cell r="AO421" t="str">
            <v>Proceeds from loans / Repayment of loans</v>
          </cell>
        </row>
        <row r="422">
          <cell r="E422">
            <v>-61410.420371717402</v>
          </cell>
          <cell r="F422">
            <v>-61410.420371717402</v>
          </cell>
          <cell r="G422">
            <v>-61410.420371717402</v>
          </cell>
          <cell r="H422">
            <v>-61410.420371717402</v>
          </cell>
          <cell r="I422">
            <v>-61410.420371717402</v>
          </cell>
          <cell r="J422">
            <v>-61410.420371717402</v>
          </cell>
          <cell r="K422">
            <v>-61410.420371717402</v>
          </cell>
          <cell r="L422">
            <v>-61410.420371717402</v>
          </cell>
          <cell r="M422">
            <v>-61410.420371717402</v>
          </cell>
          <cell r="N422">
            <v>-61410.420371717402</v>
          </cell>
          <cell r="O422">
            <v>-61410.420371717402</v>
          </cell>
          <cell r="P422">
            <v>-61410.420371717402</v>
          </cell>
          <cell r="R422">
            <v>-736925.04446060886</v>
          </cell>
        </row>
        <row r="424">
          <cell r="E424">
            <v>5255464.4587292299</v>
          </cell>
          <cell r="F424">
            <v>-2021332.4841266267</v>
          </cell>
          <cell r="G424">
            <v>-2021332.4841266267</v>
          </cell>
          <cell r="H424">
            <v>5745890.2225370379</v>
          </cell>
          <cell r="I424">
            <v>-2021332.4841266267</v>
          </cell>
          <cell r="J424">
            <v>-2021332.4841266267</v>
          </cell>
          <cell r="K424">
            <v>3096428.7158733737</v>
          </cell>
          <cell r="L424">
            <v>-2021332.4841266267</v>
          </cell>
          <cell r="M424">
            <v>-2021332.4841266267</v>
          </cell>
          <cell r="N424">
            <v>2072876.4758733737</v>
          </cell>
          <cell r="O424">
            <v>-2021332.4841266267</v>
          </cell>
          <cell r="P424">
            <v>-2021332.4841266267</v>
          </cell>
          <cell r="R424">
            <v>0</v>
          </cell>
          <cell r="AO424" t="str">
            <v>Increase/(Decrease) in Current Liabilities</v>
          </cell>
        </row>
        <row r="425"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R425">
            <v>0</v>
          </cell>
          <cell r="AO425" t="str">
            <v>Increase/(Decrease) in Current Liabilities</v>
          </cell>
        </row>
        <row r="426"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R426">
            <v>0</v>
          </cell>
          <cell r="AO426" t="str">
            <v>Increase/(Decrease) in Current Liabilities</v>
          </cell>
        </row>
        <row r="427"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R427">
            <v>0</v>
          </cell>
          <cell r="AO427" t="str">
            <v>Increase/(Decrease) in Current Liabilities</v>
          </cell>
        </row>
        <row r="428"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R428">
            <v>0</v>
          </cell>
          <cell r="AO428" t="str">
            <v>Increase/(Decrease) in Current Liabilities</v>
          </cell>
        </row>
        <row r="429"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R429">
            <v>0</v>
          </cell>
          <cell r="AO429" t="str">
            <v>Increase/(Decrease) in Current Liabilities</v>
          </cell>
        </row>
        <row r="430">
          <cell r="E430">
            <v>5255464.4587292299</v>
          </cell>
          <cell r="F430">
            <v>-2021332.4841266267</v>
          </cell>
          <cell r="G430">
            <v>-2021332.4841266267</v>
          </cell>
          <cell r="H430">
            <v>5745890.2225370379</v>
          </cell>
          <cell r="I430">
            <v>-2021332.4841266267</v>
          </cell>
          <cell r="J430">
            <v>-2021332.4841266267</v>
          </cell>
          <cell r="K430">
            <v>3096428.7158733737</v>
          </cell>
          <cell r="L430">
            <v>-2021332.4841266267</v>
          </cell>
          <cell r="M430">
            <v>-2021332.4841266267</v>
          </cell>
          <cell r="N430">
            <v>2072876.4758733737</v>
          </cell>
          <cell r="O430">
            <v>-2021332.4841266267</v>
          </cell>
          <cell r="P430">
            <v>-2021332.4841266267</v>
          </cell>
          <cell r="R430">
            <v>0</v>
          </cell>
        </row>
        <row r="431">
          <cell r="E431">
            <v>5830764.5069913492</v>
          </cell>
          <cell r="F431">
            <v>-2133935.0409227819</v>
          </cell>
          <cell r="G431">
            <v>-2243065.8779391875</v>
          </cell>
          <cell r="H431">
            <v>5540950.9768851679</v>
          </cell>
          <cell r="I431">
            <v>-1607406.4491416588</v>
          </cell>
          <cell r="J431">
            <v>-1977790.8627145458</v>
          </cell>
          <cell r="K431">
            <v>3019093.3448625901</v>
          </cell>
          <cell r="L431">
            <v>-1977790.8627145458</v>
          </cell>
          <cell r="M431">
            <v>-1977790.8627145458</v>
          </cell>
          <cell r="N431">
            <v>2129040.3961008373</v>
          </cell>
          <cell r="O431">
            <v>-1990218.0730649186</v>
          </cell>
          <cell r="P431">
            <v>-2552417.6662974497</v>
          </cell>
          <cell r="R431">
            <v>59433.529330313904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7">
          <cell r="D7" t="str">
            <v>Euphemia L. Haynes Public Charter School</v>
          </cell>
        </row>
        <row r="8">
          <cell r="D8">
            <v>1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39997558519241921"/>
    <pageSetUpPr fitToPage="1"/>
  </sheetPr>
  <dimension ref="A1:F67"/>
  <sheetViews>
    <sheetView showGridLines="0" zoomScale="115" zoomScaleNormal="115" zoomScaleSheetLayoutView="115" zoomScalePageLayoutView="115" workbookViewId="0">
      <selection activeCell="A34" sqref="A34"/>
    </sheetView>
  </sheetViews>
  <sheetFormatPr defaultColWidth="7.42578125" defaultRowHeight="12.75" x14ac:dyDescent="0.2"/>
  <cols>
    <col min="1" max="1" width="31.42578125" style="2" customWidth="1"/>
    <col min="2" max="3" width="15.7109375" style="78" customWidth="1"/>
    <col min="4" max="4" width="15.7109375" style="30" customWidth="1"/>
    <col min="5" max="5" width="12" style="2" bestFit="1" customWidth="1"/>
    <col min="6" max="6" width="11.140625" style="2" bestFit="1" customWidth="1"/>
    <col min="7" max="16384" width="7.42578125" style="2"/>
  </cols>
  <sheetData>
    <row r="1" spans="1:4" x14ac:dyDescent="0.2">
      <c r="A1" s="60" t="s">
        <v>125</v>
      </c>
    </row>
    <row r="3" spans="1:4" x14ac:dyDescent="0.2">
      <c r="A3" s="12"/>
      <c r="B3" s="79"/>
      <c r="C3" s="79"/>
      <c r="D3" s="13"/>
    </row>
    <row r="4" spans="1:4" ht="31.5" customHeight="1" x14ac:dyDescent="0.2">
      <c r="A4" s="201" t="s">
        <v>33</v>
      </c>
      <c r="B4" s="200" t="s">
        <v>76</v>
      </c>
      <c r="C4" s="200" t="s">
        <v>90</v>
      </c>
      <c r="D4" s="203" t="s">
        <v>89</v>
      </c>
    </row>
    <row r="5" spans="1:4" ht="16.5" customHeight="1" x14ac:dyDescent="0.2">
      <c r="A5" s="202"/>
      <c r="B5" s="200"/>
      <c r="C5" s="200"/>
      <c r="D5" s="203"/>
    </row>
    <row r="6" spans="1:4" ht="12.75" customHeight="1" x14ac:dyDescent="0.2">
      <c r="A6" s="7" t="s">
        <v>34</v>
      </c>
      <c r="B6" s="65">
        <v>46</v>
      </c>
      <c r="C6" s="65">
        <v>46</v>
      </c>
      <c r="D6" s="31"/>
    </row>
    <row r="7" spans="1:4" ht="12.75" customHeight="1" x14ac:dyDescent="0.2">
      <c r="A7" s="7" t="s">
        <v>35</v>
      </c>
      <c r="B7" s="65">
        <v>47</v>
      </c>
      <c r="C7" s="65">
        <v>46</v>
      </c>
      <c r="D7" s="31"/>
    </row>
    <row r="8" spans="1:4" ht="12.75" customHeight="1" x14ac:dyDescent="0.2">
      <c r="A8" s="7" t="s">
        <v>36</v>
      </c>
      <c r="B8" s="65">
        <v>50</v>
      </c>
      <c r="C8" s="65">
        <v>50</v>
      </c>
      <c r="D8" s="31"/>
    </row>
    <row r="9" spans="1:4" ht="12.75" customHeight="1" x14ac:dyDescent="0.2">
      <c r="A9" s="7" t="s">
        <v>37</v>
      </c>
      <c r="B9" s="65">
        <v>52</v>
      </c>
      <c r="C9" s="65">
        <v>52</v>
      </c>
      <c r="D9" s="31"/>
    </row>
    <row r="10" spans="1:4" ht="12.75" customHeight="1" x14ac:dyDescent="0.2">
      <c r="A10" s="7" t="s">
        <v>38</v>
      </c>
      <c r="B10" s="65">
        <v>52</v>
      </c>
      <c r="C10" s="65">
        <v>52</v>
      </c>
      <c r="D10" s="31"/>
    </row>
    <row r="11" spans="1:4" ht="12.75" customHeight="1" x14ac:dyDescent="0.2">
      <c r="A11" s="7" t="s">
        <v>39</v>
      </c>
      <c r="B11" s="65">
        <v>52</v>
      </c>
      <c r="C11" s="65">
        <v>52</v>
      </c>
      <c r="D11" s="31"/>
    </row>
    <row r="12" spans="1:4" ht="12.75" customHeight="1" x14ac:dyDescent="0.2">
      <c r="A12" s="7" t="s">
        <v>40</v>
      </c>
      <c r="B12" s="65">
        <v>51</v>
      </c>
      <c r="C12" s="65">
        <v>52</v>
      </c>
      <c r="D12" s="31"/>
    </row>
    <row r="13" spans="1:4" ht="12.75" customHeight="1" x14ac:dyDescent="0.2">
      <c r="A13" s="7" t="s">
        <v>41</v>
      </c>
      <c r="B13" s="65">
        <v>53</v>
      </c>
      <c r="C13" s="65">
        <v>52</v>
      </c>
      <c r="D13" s="31"/>
    </row>
    <row r="14" spans="1:4" ht="12.75" customHeight="1" x14ac:dyDescent="0.2">
      <c r="A14" s="8" t="s">
        <v>42</v>
      </c>
      <c r="B14" s="65">
        <v>103</v>
      </c>
      <c r="C14" s="65">
        <v>100</v>
      </c>
      <c r="D14" s="31"/>
    </row>
    <row r="15" spans="1:4" ht="12.75" customHeight="1" x14ac:dyDescent="0.2">
      <c r="A15" s="8" t="s">
        <v>43</v>
      </c>
      <c r="B15" s="65">
        <v>97</v>
      </c>
      <c r="C15" s="65">
        <v>100</v>
      </c>
      <c r="D15" s="31"/>
    </row>
    <row r="16" spans="1:4" ht="12.75" customHeight="1" x14ac:dyDescent="0.2">
      <c r="A16" s="8" t="s">
        <v>44</v>
      </c>
      <c r="B16" s="65">
        <v>94</v>
      </c>
      <c r="C16" s="65">
        <v>98</v>
      </c>
      <c r="D16" s="31"/>
    </row>
    <row r="17" spans="1:4" ht="12.75" customHeight="1" x14ac:dyDescent="0.2">
      <c r="A17" s="7" t="s">
        <v>45</v>
      </c>
      <c r="B17" s="65">
        <v>134</v>
      </c>
      <c r="C17" s="65">
        <v>125</v>
      </c>
      <c r="D17" s="31"/>
    </row>
    <row r="18" spans="1:4" ht="12.75" customHeight="1" x14ac:dyDescent="0.2">
      <c r="A18" s="7" t="s">
        <v>46</v>
      </c>
      <c r="B18" s="65">
        <v>123</v>
      </c>
      <c r="C18" s="65">
        <v>125</v>
      </c>
      <c r="D18" s="31"/>
    </row>
    <row r="19" spans="1:4" ht="12.75" customHeight="1" x14ac:dyDescent="0.2">
      <c r="A19" s="7" t="s">
        <v>47</v>
      </c>
      <c r="B19" s="65">
        <v>96</v>
      </c>
      <c r="C19" s="65">
        <v>90</v>
      </c>
      <c r="D19" s="31"/>
    </row>
    <row r="20" spans="1:4" ht="12.75" customHeight="1" x14ac:dyDescent="0.2">
      <c r="A20" s="7" t="s">
        <v>48</v>
      </c>
      <c r="B20" s="65">
        <v>83</v>
      </c>
      <c r="C20" s="65">
        <v>95</v>
      </c>
      <c r="D20" s="31"/>
    </row>
    <row r="21" spans="1:4" ht="12.75" customHeight="1" x14ac:dyDescent="0.2">
      <c r="A21" s="7" t="s">
        <v>49</v>
      </c>
      <c r="B21" s="65">
        <v>0</v>
      </c>
      <c r="C21" s="65"/>
      <c r="D21" s="31"/>
    </row>
    <row r="22" spans="1:4" ht="12.75" customHeight="1" x14ac:dyDescent="0.2">
      <c r="A22" s="7" t="s">
        <v>50</v>
      </c>
      <c r="B22" s="65">
        <v>0</v>
      </c>
      <c r="C22" s="65"/>
      <c r="D22" s="31"/>
    </row>
    <row r="23" spans="1:4" ht="13.5" customHeight="1" x14ac:dyDescent="0.2">
      <c r="A23" s="8" t="s">
        <v>51</v>
      </c>
      <c r="B23" s="65">
        <v>0</v>
      </c>
      <c r="C23" s="65"/>
      <c r="D23" s="31"/>
    </row>
    <row r="24" spans="1:4" x14ac:dyDescent="0.2">
      <c r="A24" s="14" t="s">
        <v>52</v>
      </c>
      <c r="B24" s="80">
        <f>SUM(B6:B23)</f>
        <v>1133</v>
      </c>
      <c r="C24" s="80">
        <f>SUM(C6:C23)</f>
        <v>1135</v>
      </c>
      <c r="D24" s="11">
        <f>SUM(D6:D23)</f>
        <v>0</v>
      </c>
    </row>
    <row r="25" spans="1:4" x14ac:dyDescent="0.2">
      <c r="A25" s="15"/>
      <c r="B25" s="81"/>
      <c r="D25" s="9"/>
    </row>
    <row r="26" spans="1:4" ht="25.5" x14ac:dyDescent="0.2">
      <c r="A26" s="14" t="s">
        <v>53</v>
      </c>
      <c r="B26" s="82" t="str">
        <f>B4</f>
        <v>Previous Year's Enrollment</v>
      </c>
      <c r="C26" s="82" t="str">
        <f>C4</f>
        <v>Budgeted Enrollment</v>
      </c>
      <c r="D26" s="16" t="str">
        <f>D4</f>
        <v>Audited Enrollment</v>
      </c>
    </row>
    <row r="27" spans="1:4" ht="20.25" customHeight="1" x14ac:dyDescent="0.2">
      <c r="A27" s="7" t="s">
        <v>54</v>
      </c>
      <c r="B27" s="65">
        <v>52</v>
      </c>
      <c r="C27" s="65">
        <v>62</v>
      </c>
      <c r="D27" s="31"/>
    </row>
    <row r="28" spans="1:4" ht="12.75" customHeight="1" x14ac:dyDescent="0.2">
      <c r="A28" s="7" t="s">
        <v>55</v>
      </c>
      <c r="B28" s="65">
        <v>108</v>
      </c>
      <c r="C28" s="65">
        <v>105</v>
      </c>
      <c r="D28" s="31"/>
    </row>
    <row r="29" spans="1:4" ht="12.75" customHeight="1" x14ac:dyDescent="0.2">
      <c r="A29" s="7" t="s">
        <v>56</v>
      </c>
      <c r="B29" s="65">
        <v>44</v>
      </c>
      <c r="C29" s="65">
        <v>45</v>
      </c>
      <c r="D29" s="31"/>
    </row>
    <row r="30" spans="1:4" ht="12.75" customHeight="1" x14ac:dyDescent="0.2">
      <c r="A30" s="7" t="s">
        <v>57</v>
      </c>
      <c r="B30" s="65">
        <v>12</v>
      </c>
      <c r="C30" s="65">
        <v>8</v>
      </c>
      <c r="D30" s="31"/>
    </row>
    <row r="31" spans="1:4" ht="13.5" customHeight="1" x14ac:dyDescent="0.2">
      <c r="A31" s="14" t="s">
        <v>58</v>
      </c>
      <c r="B31" s="80">
        <f>SUM(B27:B30)</f>
        <v>216</v>
      </c>
      <c r="C31" s="80">
        <f>SUM(C27:C30)</f>
        <v>220</v>
      </c>
      <c r="D31" s="11">
        <f>SUM(D27:D30)</f>
        <v>0</v>
      </c>
    </row>
    <row r="32" spans="1:4" ht="13.5" customHeight="1" x14ac:dyDescent="0.2">
      <c r="A32" s="17"/>
      <c r="D32" s="9"/>
    </row>
    <row r="33" spans="1:6" ht="13.5" x14ac:dyDescent="0.25">
      <c r="A33" s="18"/>
      <c r="D33" s="9"/>
    </row>
    <row r="34" spans="1:6" ht="32.25" customHeight="1" x14ac:dyDescent="0.2">
      <c r="A34" s="10" t="s">
        <v>59</v>
      </c>
      <c r="B34" s="82" t="str">
        <f>B26</f>
        <v>Previous Year's Enrollment</v>
      </c>
      <c r="C34" s="82" t="str">
        <f>C26</f>
        <v>Budgeted Enrollment</v>
      </c>
      <c r="D34" s="16" t="str">
        <f>D26</f>
        <v>Audited Enrollment</v>
      </c>
    </row>
    <row r="35" spans="1:6" ht="21.75" customHeight="1" x14ac:dyDescent="0.2">
      <c r="A35" s="10" t="s">
        <v>60</v>
      </c>
      <c r="B35" s="83">
        <v>301</v>
      </c>
      <c r="C35" s="83">
        <v>275</v>
      </c>
      <c r="D35" s="32"/>
    </row>
    <row r="36" spans="1:6" x14ac:dyDescent="0.2">
      <c r="A36" s="17"/>
      <c r="D36" s="9"/>
    </row>
    <row r="37" spans="1:6" ht="12.75" customHeight="1" x14ac:dyDescent="0.2">
      <c r="A37" s="10" t="s">
        <v>61</v>
      </c>
      <c r="B37" s="82" t="str">
        <f>B34</f>
        <v>Previous Year's Enrollment</v>
      </c>
      <c r="C37" s="82" t="str">
        <f>C34</f>
        <v>Budgeted Enrollment</v>
      </c>
      <c r="D37" s="16" t="str">
        <f>D34</f>
        <v>Audited Enrollment</v>
      </c>
    </row>
    <row r="38" spans="1:6" ht="12.75" customHeight="1" x14ac:dyDescent="0.2">
      <c r="A38" s="6" t="s">
        <v>62</v>
      </c>
      <c r="B38" s="65"/>
      <c r="C38" s="65"/>
      <c r="D38" s="31"/>
    </row>
    <row r="39" spans="1:6" ht="12.75" customHeight="1" x14ac:dyDescent="0.2">
      <c r="A39" s="6" t="s">
        <v>63</v>
      </c>
      <c r="B39" s="65"/>
      <c r="C39" s="65"/>
      <c r="D39" s="31"/>
    </row>
    <row r="40" spans="1:6" ht="12.75" customHeight="1" x14ac:dyDescent="0.2">
      <c r="A40" s="6" t="s">
        <v>64</v>
      </c>
      <c r="B40" s="65"/>
      <c r="C40" s="65"/>
      <c r="D40" s="31"/>
      <c r="F40" s="3"/>
    </row>
    <row r="41" spans="1:6" ht="12.75" customHeight="1" x14ac:dyDescent="0.2">
      <c r="A41" s="6" t="s">
        <v>65</v>
      </c>
      <c r="B41" s="65"/>
      <c r="C41" s="65"/>
      <c r="D41" s="31"/>
      <c r="F41" s="3"/>
    </row>
    <row r="42" spans="1:6" ht="13.5" customHeight="1" x14ac:dyDescent="0.2">
      <c r="A42" s="19" t="s">
        <v>66</v>
      </c>
      <c r="B42" s="80">
        <f>SUM(B38:B41)</f>
        <v>0</v>
      </c>
      <c r="C42" s="80">
        <f>SUM(C38:C41)</f>
        <v>0</v>
      </c>
      <c r="D42" s="11">
        <f>SUM(D38:D41)</f>
        <v>0</v>
      </c>
      <c r="F42" s="3"/>
    </row>
    <row r="43" spans="1:6" ht="13.5" customHeight="1" x14ac:dyDescent="0.2">
      <c r="A43" s="15"/>
      <c r="C43" s="84"/>
      <c r="D43" s="20"/>
      <c r="F43" s="3"/>
    </row>
    <row r="44" spans="1:6" ht="25.5" x14ac:dyDescent="0.2">
      <c r="A44" s="21" t="s">
        <v>67</v>
      </c>
      <c r="B44" s="82" t="str">
        <f>B34</f>
        <v>Previous Year's Enrollment</v>
      </c>
      <c r="C44" s="82" t="str">
        <f>C34</f>
        <v>Budgeted Enrollment</v>
      </c>
      <c r="D44" s="16" t="str">
        <f>D34</f>
        <v>Audited Enrollment</v>
      </c>
      <c r="F44" s="3"/>
    </row>
    <row r="45" spans="1:6" ht="13.5" customHeight="1" x14ac:dyDescent="0.2">
      <c r="A45" s="10" t="s">
        <v>68</v>
      </c>
      <c r="B45" s="83"/>
      <c r="C45" s="83"/>
      <c r="D45" s="32"/>
      <c r="F45" s="3"/>
    </row>
    <row r="46" spans="1:6" ht="13.5" customHeight="1" x14ac:dyDescent="0.2">
      <c r="A46" s="17"/>
      <c r="C46" s="85"/>
      <c r="D46" s="22"/>
      <c r="F46" s="3"/>
    </row>
    <row r="47" spans="1:6" ht="12.75" customHeight="1" x14ac:dyDescent="0.2">
      <c r="A47" s="6" t="s">
        <v>69</v>
      </c>
      <c r="B47" s="82" t="str">
        <f>B44</f>
        <v>Previous Year's Enrollment</v>
      </c>
      <c r="C47" s="82" t="str">
        <f>C44</f>
        <v>Budgeted Enrollment</v>
      </c>
      <c r="D47" s="16" t="str">
        <f>D44</f>
        <v>Audited Enrollment</v>
      </c>
      <c r="F47" s="3"/>
    </row>
    <row r="48" spans="1:6" ht="13.5" customHeight="1" x14ac:dyDescent="0.2">
      <c r="A48" s="10" t="s">
        <v>69</v>
      </c>
      <c r="B48" s="83"/>
      <c r="C48" s="83"/>
      <c r="D48" s="32"/>
      <c r="F48" s="3"/>
    </row>
    <row r="49" spans="1:6" x14ac:dyDescent="0.2">
      <c r="A49" s="17"/>
      <c r="C49" s="85"/>
      <c r="D49" s="22"/>
      <c r="F49" s="3"/>
    </row>
    <row r="50" spans="1:6" ht="12.75" customHeight="1" x14ac:dyDescent="0.2">
      <c r="A50" s="10" t="s">
        <v>87</v>
      </c>
      <c r="B50" s="82" t="str">
        <f>B47</f>
        <v>Previous Year's Enrollment</v>
      </c>
      <c r="C50" s="82" t="str">
        <f>C47</f>
        <v>Budgeted Enrollment</v>
      </c>
      <c r="D50" s="16" t="str">
        <f>D47</f>
        <v>Audited Enrollment</v>
      </c>
      <c r="F50" s="3"/>
    </row>
    <row r="51" spans="1:6" ht="13.5" customHeight="1" x14ac:dyDescent="0.2">
      <c r="A51" s="10" t="s">
        <v>88</v>
      </c>
      <c r="B51" s="83">
        <v>462</v>
      </c>
      <c r="C51" s="83">
        <v>465</v>
      </c>
      <c r="D51" s="32"/>
      <c r="F51" s="3"/>
    </row>
    <row r="52" spans="1:6" x14ac:dyDescent="0.2">
      <c r="A52" s="23"/>
      <c r="B52" s="45"/>
      <c r="C52" s="45"/>
      <c r="D52" s="24"/>
      <c r="F52" s="3"/>
    </row>
    <row r="53" spans="1:6" ht="25.5" x14ac:dyDescent="0.2">
      <c r="A53" s="10" t="s">
        <v>70</v>
      </c>
      <c r="B53" s="82" t="str">
        <f>B44</f>
        <v>Previous Year's Enrollment</v>
      </c>
      <c r="C53" s="82" t="str">
        <f>C44</f>
        <v>Budgeted Enrollment</v>
      </c>
      <c r="D53" s="16" t="str">
        <f>D44</f>
        <v>Audited Enrollment</v>
      </c>
      <c r="F53" s="3"/>
    </row>
    <row r="54" spans="1:6" ht="12.75" customHeight="1" x14ac:dyDescent="0.2">
      <c r="A54" s="6" t="s">
        <v>71</v>
      </c>
      <c r="B54" s="65"/>
      <c r="C54" s="65"/>
      <c r="D54" s="31"/>
      <c r="F54" s="3"/>
    </row>
    <row r="55" spans="1:6" ht="12.75" customHeight="1" x14ac:dyDescent="0.2">
      <c r="A55" s="6" t="s">
        <v>72</v>
      </c>
      <c r="B55" s="65"/>
      <c r="C55" s="65"/>
      <c r="D55" s="31"/>
      <c r="F55" s="3"/>
    </row>
    <row r="56" spans="1:6" ht="12.75" customHeight="1" x14ac:dyDescent="0.2">
      <c r="A56" s="6" t="s">
        <v>73</v>
      </c>
      <c r="B56" s="65"/>
      <c r="C56" s="65"/>
      <c r="D56" s="31"/>
      <c r="F56" s="3"/>
    </row>
    <row r="57" spans="1:6" ht="12.75" customHeight="1" x14ac:dyDescent="0.2">
      <c r="A57" s="6" t="s">
        <v>74</v>
      </c>
      <c r="B57" s="65"/>
      <c r="C57" s="65"/>
      <c r="D57" s="31"/>
      <c r="F57" s="3"/>
    </row>
    <row r="58" spans="1:6" ht="14.25" customHeight="1" x14ac:dyDescent="0.25">
      <c r="A58" s="25" t="s">
        <v>75</v>
      </c>
      <c r="B58" s="80">
        <f>SUM(B54:B57)</f>
        <v>0</v>
      </c>
      <c r="C58" s="80">
        <f>SUM(C54:C57)</f>
        <v>0</v>
      </c>
      <c r="D58" s="11">
        <f>SUM(D54:D57)</f>
        <v>0</v>
      </c>
      <c r="F58" s="3"/>
    </row>
    <row r="59" spans="1:6" x14ac:dyDescent="0.2">
      <c r="A59" s="4"/>
      <c r="B59" s="45"/>
      <c r="D59" s="9"/>
      <c r="F59" s="3"/>
    </row>
    <row r="60" spans="1:6" x14ac:dyDescent="0.2">
      <c r="A60" s="26"/>
      <c r="D60" s="27"/>
      <c r="F60" s="3"/>
    </row>
    <row r="61" spans="1:6" x14ac:dyDescent="0.2">
      <c r="A61" s="28"/>
      <c r="B61" s="86"/>
      <c r="C61" s="86"/>
      <c r="D61" s="29"/>
      <c r="E61" s="3"/>
      <c r="F61" s="5"/>
    </row>
    <row r="62" spans="1:6" x14ac:dyDescent="0.2">
      <c r="F62" s="3"/>
    </row>
    <row r="63" spans="1:6" x14ac:dyDescent="0.2">
      <c r="F63" s="3"/>
    </row>
    <row r="64" spans="1:6" x14ac:dyDescent="0.2">
      <c r="F64" s="3"/>
    </row>
    <row r="65" spans="6:6" x14ac:dyDescent="0.2">
      <c r="F65" s="3"/>
    </row>
    <row r="66" spans="6:6" x14ac:dyDescent="0.2">
      <c r="F66" s="3"/>
    </row>
    <row r="67" spans="6:6" x14ac:dyDescent="0.2">
      <c r="F67" s="3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39997558519241921"/>
    <pageSetUpPr fitToPage="1"/>
  </sheetPr>
  <dimension ref="A1:Y64"/>
  <sheetViews>
    <sheetView showGridLines="0" tabSelected="1" topLeftCell="A28" zoomScaleNormal="100" zoomScaleSheetLayoutView="100" workbookViewId="0">
      <selection activeCell="I20" sqref="I20"/>
    </sheetView>
  </sheetViews>
  <sheetFormatPr defaultColWidth="9.140625" defaultRowHeight="12.75" customHeight="1" x14ac:dyDescent="0.2"/>
  <cols>
    <col min="1" max="1" width="1.85546875" style="33" customWidth="1"/>
    <col min="2" max="2" width="45.85546875" style="33" bestFit="1" customWidth="1"/>
    <col min="3" max="3" width="2.85546875" style="33" customWidth="1"/>
    <col min="4" max="4" width="11.5703125" style="87" customWidth="1"/>
    <col min="5" max="5" width="2.7109375" style="1" customWidth="1"/>
    <col min="6" max="6" width="10.7109375" style="34" customWidth="1"/>
    <col min="7" max="7" width="2.7109375" style="1" customWidth="1"/>
    <col min="8" max="10" width="10.7109375" style="33" customWidth="1"/>
    <col min="11" max="11" width="12.42578125" style="33" bestFit="1" customWidth="1"/>
    <col min="12" max="14" width="10.7109375" style="33" customWidth="1"/>
    <col min="15" max="15" width="12.42578125" style="33" bestFit="1" customWidth="1"/>
    <col min="16" max="18" width="10.7109375" style="33" customWidth="1"/>
    <col min="19" max="19" width="12.5703125" style="33" bestFit="1" customWidth="1"/>
    <col min="20" max="21" width="10.7109375" style="33" customWidth="1"/>
    <col min="22" max="23" width="12.5703125" style="33" bestFit="1" customWidth="1"/>
    <col min="24" max="24" width="2.7109375" style="33" customWidth="1"/>
    <col min="25" max="25" width="14.85546875" style="33" customWidth="1"/>
    <col min="26" max="16384" width="9.140625" style="33"/>
  </cols>
  <sheetData>
    <row r="1" spans="1:25" ht="12.75" customHeight="1" x14ac:dyDescent="0.2">
      <c r="A1" s="51" t="e">
        <f>#REF!</f>
        <v>#REF!</v>
      </c>
      <c r="B1" s="51"/>
    </row>
    <row r="2" spans="1:25" ht="12.75" customHeight="1" x14ac:dyDescent="0.2">
      <c r="A2" s="33" t="s">
        <v>647</v>
      </c>
    </row>
    <row r="3" spans="1:25" x14ac:dyDescent="0.2">
      <c r="A3" s="35"/>
      <c r="B3" s="36"/>
      <c r="C3" s="35"/>
      <c r="D3" s="56"/>
      <c r="F3" s="1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5"/>
    </row>
    <row r="4" spans="1:25" x14ac:dyDescent="0.2">
      <c r="A4" s="1"/>
      <c r="B4" s="1"/>
      <c r="C4" s="35"/>
      <c r="D4" s="88" t="s">
        <v>103</v>
      </c>
      <c r="E4" s="40"/>
      <c r="F4" s="40"/>
      <c r="G4" s="40"/>
      <c r="H4" s="39" t="s">
        <v>91</v>
      </c>
      <c r="I4" s="39" t="s">
        <v>92</v>
      </c>
      <c r="J4" s="39" t="s">
        <v>93</v>
      </c>
      <c r="K4" s="39" t="s">
        <v>77</v>
      </c>
      <c r="L4" s="39" t="s">
        <v>94</v>
      </c>
      <c r="M4" s="39" t="s">
        <v>95</v>
      </c>
      <c r="N4" s="39" t="s">
        <v>96</v>
      </c>
      <c r="O4" s="39" t="s">
        <v>78</v>
      </c>
      <c r="P4" s="39" t="s">
        <v>97</v>
      </c>
      <c r="Q4" s="39" t="s">
        <v>98</v>
      </c>
      <c r="R4" s="39" t="s">
        <v>99</v>
      </c>
      <c r="S4" s="39" t="s">
        <v>79</v>
      </c>
      <c r="T4" s="39" t="s">
        <v>100</v>
      </c>
      <c r="U4" s="39" t="s">
        <v>101</v>
      </c>
      <c r="V4" s="39" t="s">
        <v>102</v>
      </c>
      <c r="W4" s="39" t="s">
        <v>80</v>
      </c>
      <c r="X4" s="35"/>
      <c r="Y4" s="39" t="s">
        <v>104</v>
      </c>
    </row>
    <row r="5" spans="1:25" x14ac:dyDescent="0.2">
      <c r="B5" s="1"/>
      <c r="C5" s="35"/>
      <c r="D5" s="89" t="s">
        <v>603</v>
      </c>
      <c r="E5" s="42"/>
      <c r="F5" s="42"/>
      <c r="G5" s="42"/>
      <c r="H5" s="41" t="str">
        <f>D5</f>
        <v>SY19-20</v>
      </c>
      <c r="I5" s="41" t="str">
        <f>H5</f>
        <v>SY19-20</v>
      </c>
      <c r="J5" s="41" t="str">
        <f t="shared" ref="J5:W5" si="0">I5</f>
        <v>SY19-20</v>
      </c>
      <c r="K5" s="41" t="str">
        <f t="shared" si="0"/>
        <v>SY19-20</v>
      </c>
      <c r="L5" s="41" t="str">
        <f t="shared" si="0"/>
        <v>SY19-20</v>
      </c>
      <c r="M5" s="41" t="str">
        <f t="shared" si="0"/>
        <v>SY19-20</v>
      </c>
      <c r="N5" s="41" t="str">
        <f t="shared" si="0"/>
        <v>SY19-20</v>
      </c>
      <c r="O5" s="41" t="str">
        <f t="shared" si="0"/>
        <v>SY19-20</v>
      </c>
      <c r="P5" s="41" t="str">
        <f t="shared" si="0"/>
        <v>SY19-20</v>
      </c>
      <c r="Q5" s="41" t="str">
        <f t="shared" si="0"/>
        <v>SY19-20</v>
      </c>
      <c r="R5" s="41" t="str">
        <f t="shared" si="0"/>
        <v>SY19-20</v>
      </c>
      <c r="S5" s="41" t="str">
        <f t="shared" si="0"/>
        <v>SY19-20</v>
      </c>
      <c r="T5" s="41" t="str">
        <f t="shared" si="0"/>
        <v>SY19-20</v>
      </c>
      <c r="U5" s="41" t="str">
        <f t="shared" si="0"/>
        <v>SY19-20</v>
      </c>
      <c r="V5" s="41" t="str">
        <f t="shared" si="0"/>
        <v>SY19-20</v>
      </c>
      <c r="W5" s="41" t="str">
        <f t="shared" si="0"/>
        <v>SY19-20</v>
      </c>
      <c r="X5" s="35"/>
      <c r="Y5" s="41" t="s">
        <v>81</v>
      </c>
    </row>
    <row r="6" spans="1:25" x14ac:dyDescent="0.2">
      <c r="A6" s="43" t="s">
        <v>0</v>
      </c>
      <c r="B6" s="1"/>
      <c r="C6" s="35"/>
      <c r="X6" s="35"/>
    </row>
    <row r="7" spans="1:25" x14ac:dyDescent="0.2">
      <c r="A7" s="36"/>
      <c r="B7" s="36" t="s">
        <v>105</v>
      </c>
      <c r="C7" s="35"/>
      <c r="D7" s="44">
        <f>SUMIF(IS!J:J,B7,IS!I:I)</f>
        <v>20471044.800000001</v>
      </c>
      <c r="E7" s="45"/>
      <c r="F7" s="45"/>
      <c r="G7" s="45"/>
      <c r="H7" s="44">
        <f>SUMIF('IS - monthly'!$T:$T,$B7,'IS - monthly'!E:E)</f>
        <v>1705920.4</v>
      </c>
      <c r="I7" s="44">
        <f>SUMIF('IS - monthly'!$T:$T,$B7,'IS - monthly'!F:F)</f>
        <v>1705920.4</v>
      </c>
      <c r="J7" s="44">
        <f>SUMIF('IS - monthly'!$T:$T,$B7,'IS - monthly'!G:G)</f>
        <v>1705920.4</v>
      </c>
      <c r="K7" s="45">
        <f>SUM(H7:J7)</f>
        <v>5117761.1999999993</v>
      </c>
      <c r="L7" s="44">
        <f>SUMIF('IS - monthly'!$T:$T,$B7,'IS - monthly'!H:H)</f>
        <v>1705920.4</v>
      </c>
      <c r="M7" s="44">
        <f>SUMIF('IS - monthly'!$T:$T,$B7,'IS - monthly'!I:I)</f>
        <v>1705920.4</v>
      </c>
      <c r="N7" s="44">
        <f>SUMIF('IS - monthly'!$T:$T,$B7,'IS - monthly'!J:J)</f>
        <v>1705920.4</v>
      </c>
      <c r="O7" s="45">
        <f>SUM(L7:N7)</f>
        <v>5117761.1999999993</v>
      </c>
      <c r="P7" s="44">
        <f>SUMIF('IS - monthly'!$T:$T,$B7,'IS - monthly'!K:K)</f>
        <v>1705920.4</v>
      </c>
      <c r="Q7" s="44">
        <f>SUMIF('IS - monthly'!$T:$T,$B7,'IS - monthly'!L:L)</f>
        <v>1705920.4</v>
      </c>
      <c r="R7" s="44">
        <f>SUMIF('IS - monthly'!$T:$T,$B7,'IS - monthly'!M:M)</f>
        <v>1705920.4</v>
      </c>
      <c r="S7" s="45">
        <f>SUM(P7:R7)</f>
        <v>5117761.1999999993</v>
      </c>
      <c r="T7" s="44">
        <f>SUMIF('IS - monthly'!$T:$T,$B7,'IS - monthly'!N:N)</f>
        <v>1705920.4</v>
      </c>
      <c r="U7" s="44">
        <f>SUMIF('IS - monthly'!$T:$T,$B7,'IS - monthly'!O:O)</f>
        <v>1705920.4</v>
      </c>
      <c r="V7" s="44">
        <f>SUMIF('IS - monthly'!$T:$T,$B7,'IS - monthly'!P:P)</f>
        <v>1705920.4</v>
      </c>
      <c r="W7" s="45">
        <f>SUM(T7:V7)</f>
        <v>5117761.1999999993</v>
      </c>
      <c r="X7" s="109"/>
      <c r="Y7" s="37">
        <f>SUM(K7,O7,S7,W7)</f>
        <v>20471044.799999997</v>
      </c>
    </row>
    <row r="8" spans="1:25" x14ac:dyDescent="0.2">
      <c r="A8" s="36"/>
      <c r="B8" s="36" t="s">
        <v>106</v>
      </c>
      <c r="C8" s="35"/>
      <c r="D8" s="44">
        <f>SUMIF(IS!J:J,B8,IS!I:I)</f>
        <v>0</v>
      </c>
      <c r="E8" s="45"/>
      <c r="F8" s="45"/>
      <c r="G8" s="45"/>
      <c r="H8" s="44">
        <f>SUMIF('IS - monthly'!$T:$T,$B8,'IS - monthly'!E:E)</f>
        <v>0</v>
      </c>
      <c r="I8" s="44">
        <f>SUMIF('IS - monthly'!$T:$T,$B8,'IS - monthly'!F:F)</f>
        <v>0</v>
      </c>
      <c r="J8" s="44">
        <f>SUMIF('IS - monthly'!$T:$T,$B8,'IS - monthly'!G:G)</f>
        <v>0</v>
      </c>
      <c r="K8" s="45">
        <f t="shared" ref="K8:K15" si="1">SUM(H8:J8)</f>
        <v>0</v>
      </c>
      <c r="L8" s="44">
        <f>SUMIF('IS - monthly'!$T:$T,$B8,'IS - monthly'!H:H)</f>
        <v>0</v>
      </c>
      <c r="M8" s="44">
        <f>SUMIF('IS - monthly'!$T:$T,$B8,'IS - monthly'!I:I)</f>
        <v>0</v>
      </c>
      <c r="N8" s="44">
        <f>SUMIF('IS - monthly'!$T:$T,$B8,'IS - monthly'!J:J)</f>
        <v>0</v>
      </c>
      <c r="O8" s="45">
        <f t="shared" ref="O8:O15" si="2">SUM(L8:N8)</f>
        <v>0</v>
      </c>
      <c r="P8" s="44">
        <f>SUMIF('IS - monthly'!$T:$T,$B8,'IS - monthly'!K:K)</f>
        <v>0</v>
      </c>
      <c r="Q8" s="44">
        <f>SUMIF('IS - monthly'!$T:$T,$B8,'IS - monthly'!L:L)</f>
        <v>0</v>
      </c>
      <c r="R8" s="44">
        <f>SUMIF('IS - monthly'!$T:$T,$B8,'IS - monthly'!M:M)</f>
        <v>0</v>
      </c>
      <c r="S8" s="45">
        <f t="shared" ref="S8:S15" si="3">SUM(P8:R8)</f>
        <v>0</v>
      </c>
      <c r="T8" s="44">
        <f>SUMIF('IS - monthly'!$T:$T,$B8,'IS - monthly'!N:N)</f>
        <v>0</v>
      </c>
      <c r="U8" s="44">
        <f>SUMIF('IS - monthly'!$T:$T,$B8,'IS - monthly'!O:O)</f>
        <v>0</v>
      </c>
      <c r="V8" s="44">
        <f>SUMIF('IS - monthly'!$T:$T,$B8,'IS - monthly'!P:P)</f>
        <v>0</v>
      </c>
      <c r="W8" s="45">
        <f t="shared" ref="W8:W15" si="4">SUM(T8:V8)</f>
        <v>0</v>
      </c>
      <c r="X8" s="109"/>
      <c r="Y8" s="37">
        <f t="shared" ref="Y8:Y15" si="5">SUM(K8,O8,S8,W8)</f>
        <v>0</v>
      </c>
    </row>
    <row r="9" spans="1:25" x14ac:dyDescent="0.2">
      <c r="A9" s="36"/>
      <c r="B9" s="36" t="s">
        <v>1</v>
      </c>
      <c r="C9" s="35"/>
      <c r="D9" s="44">
        <f>SUMIF(IS!J:J,B9,IS!I:I)</f>
        <v>3784945.0095195202</v>
      </c>
      <c r="E9" s="45"/>
      <c r="F9" s="45"/>
      <c r="G9" s="45"/>
      <c r="H9" s="44">
        <f>SUMIF('IS - monthly'!$T:$T,$B9,'IS - monthly'!E:E)</f>
        <v>315412.08412662667</v>
      </c>
      <c r="I9" s="44">
        <f>SUMIF('IS - monthly'!$T:$T,$B9,'IS - monthly'!F:F)</f>
        <v>315412.08412662667</v>
      </c>
      <c r="J9" s="44">
        <f>SUMIF('IS - monthly'!$T:$T,$B9,'IS - monthly'!G:G)</f>
        <v>315412.08412662667</v>
      </c>
      <c r="K9" s="45">
        <f t="shared" si="1"/>
        <v>946236.25237988005</v>
      </c>
      <c r="L9" s="44">
        <f>SUMIF('IS - monthly'!$T:$T,$B9,'IS - monthly'!H:H)</f>
        <v>315412.08412662667</v>
      </c>
      <c r="M9" s="44">
        <f>SUMIF('IS - monthly'!$T:$T,$B9,'IS - monthly'!I:I)</f>
        <v>315412.08412662667</v>
      </c>
      <c r="N9" s="44">
        <f>SUMIF('IS - monthly'!$T:$T,$B9,'IS - monthly'!J:J)</f>
        <v>315412.08412662667</v>
      </c>
      <c r="O9" s="45">
        <f t="shared" si="2"/>
        <v>946236.25237988005</v>
      </c>
      <c r="P9" s="44">
        <f>SUMIF('IS - monthly'!$T:$T,$B9,'IS - monthly'!K:K)</f>
        <v>315412.08412662667</v>
      </c>
      <c r="Q9" s="44">
        <f>SUMIF('IS - monthly'!$T:$T,$B9,'IS - monthly'!L:L)</f>
        <v>315412.08412662667</v>
      </c>
      <c r="R9" s="44">
        <f>SUMIF('IS - monthly'!$T:$T,$B9,'IS - monthly'!M:M)</f>
        <v>315412.08412662667</v>
      </c>
      <c r="S9" s="45">
        <f t="shared" si="3"/>
        <v>946236.25237988005</v>
      </c>
      <c r="T9" s="44">
        <f>SUMIF('IS - monthly'!$T:$T,$B9,'IS - monthly'!N:N)</f>
        <v>315412.08412662667</v>
      </c>
      <c r="U9" s="44">
        <f>SUMIF('IS - monthly'!$T:$T,$B9,'IS - monthly'!O:O)</f>
        <v>315412.08412662667</v>
      </c>
      <c r="V9" s="44">
        <f>SUMIF('IS - monthly'!$T:$T,$B9,'IS - monthly'!P:P)</f>
        <v>315412.08412662667</v>
      </c>
      <c r="W9" s="45">
        <f t="shared" si="4"/>
        <v>946236.25237988005</v>
      </c>
      <c r="X9" s="109"/>
      <c r="Y9" s="37">
        <f t="shared" si="5"/>
        <v>3784945.0095195202</v>
      </c>
    </row>
    <row r="10" spans="1:25" x14ac:dyDescent="0.2">
      <c r="A10" s="36"/>
      <c r="B10" s="36" t="s">
        <v>119</v>
      </c>
      <c r="C10" s="35"/>
      <c r="D10" s="44">
        <f>SUMIF(IS!J:J,B10,IS!I:I)</f>
        <v>978086.18310058594</v>
      </c>
      <c r="E10" s="45"/>
      <c r="F10" s="45"/>
      <c r="G10" s="45"/>
      <c r="H10" s="44">
        <f>SUMIF('IS - monthly'!$T:$T,$B10,'IS - monthly'!E:E)</f>
        <v>0</v>
      </c>
      <c r="I10" s="44">
        <f>SUMIF('IS - monthly'!$T:$T,$B10,'IS - monthly'!F:F)</f>
        <v>0</v>
      </c>
      <c r="J10" s="44">
        <f>SUMIF('IS - monthly'!$T:$T,$B10,'IS - monthly'!G:G)</f>
        <v>0</v>
      </c>
      <c r="K10" s="45">
        <f t="shared" si="1"/>
        <v>0</v>
      </c>
      <c r="L10" s="44">
        <f>SUMIF('IS - monthly'!$T:$T,$B10,'IS - monthly'!H:H)</f>
        <v>0</v>
      </c>
      <c r="M10" s="44">
        <f>SUMIF('IS - monthly'!$T:$T,$B10,'IS - monthly'!I:I)</f>
        <v>355667.70294566761</v>
      </c>
      <c r="N10" s="44">
        <f>SUMIF('IS - monthly'!$T:$T,$B10,'IS - monthly'!J:J)</f>
        <v>88916.925736416903</v>
      </c>
      <c r="O10" s="45">
        <f t="shared" si="2"/>
        <v>444584.6286820845</v>
      </c>
      <c r="P10" s="44">
        <f>SUMIF('IS - monthly'!$T:$T,$B10,'IS - monthly'!K:K)</f>
        <v>88916.925736416903</v>
      </c>
      <c r="Q10" s="44">
        <f>SUMIF('IS - monthly'!$T:$T,$B10,'IS - monthly'!L:L)</f>
        <v>88916.925736416903</v>
      </c>
      <c r="R10" s="44">
        <f>SUMIF('IS - monthly'!$T:$T,$B10,'IS - monthly'!M:M)</f>
        <v>88916.925736416903</v>
      </c>
      <c r="S10" s="45">
        <f t="shared" si="3"/>
        <v>266750.77720925072</v>
      </c>
      <c r="T10" s="44">
        <f>SUMIF('IS - monthly'!$T:$T,$B10,'IS - monthly'!N:N)</f>
        <v>88916.925736416903</v>
      </c>
      <c r="U10" s="44">
        <f>SUMIF('IS - monthly'!$T:$T,$B10,'IS - monthly'!O:O)</f>
        <v>88916.925736416903</v>
      </c>
      <c r="V10" s="44">
        <f>SUMIF('IS - monthly'!$T:$T,$B10,'IS - monthly'!P:P)</f>
        <v>88916.925736416903</v>
      </c>
      <c r="W10" s="45">
        <f t="shared" si="4"/>
        <v>266750.77720925072</v>
      </c>
      <c r="X10" s="109"/>
      <c r="Y10" s="37">
        <f t="shared" si="5"/>
        <v>978086.18310058594</v>
      </c>
    </row>
    <row r="11" spans="1:25" x14ac:dyDescent="0.2">
      <c r="A11" s="36"/>
      <c r="B11" s="36" t="s">
        <v>2</v>
      </c>
      <c r="C11" s="35"/>
      <c r="D11" s="44">
        <f>SUMIF(IS!J:J,B11,IS!I:I)</f>
        <v>1386372</v>
      </c>
      <c r="E11" s="45"/>
      <c r="F11" s="45"/>
      <c r="G11" s="45"/>
      <c r="H11" s="44">
        <f>SUMIF('IS - monthly'!$T:$T,$B11,'IS - monthly'!E:E)</f>
        <v>0</v>
      </c>
      <c r="I11" s="44">
        <f>SUMIF('IS - monthly'!$T:$T,$B11,'IS - monthly'!F:F)</f>
        <v>43306.686046511619</v>
      </c>
      <c r="J11" s="44">
        <f>SUMIF('IS - monthly'!$T:$T,$B11,'IS - monthly'!G:G)</f>
        <v>132222.48320413436</v>
      </c>
      <c r="K11" s="45">
        <f t="shared" si="1"/>
        <v>175529.16925064597</v>
      </c>
      <c r="L11" s="44">
        <f>SUMIF('IS - monthly'!$T:$T,$B11,'IS - monthly'!H:H)</f>
        <v>46475.244832041346</v>
      </c>
      <c r="M11" s="44">
        <f>SUMIF('IS - monthly'!$T:$T,$B11,'IS - monthly'!I:I)</f>
        <v>270400.66502231616</v>
      </c>
      <c r="N11" s="44">
        <f>SUMIF('IS - monthly'!$T:$T,$B11,'IS - monthly'!J:J)</f>
        <v>166767.0286586798</v>
      </c>
      <c r="O11" s="45">
        <f t="shared" si="2"/>
        <v>483642.93851303728</v>
      </c>
      <c r="P11" s="44">
        <f>SUMIF('IS - monthly'!$T:$T,$B11,'IS - monthly'!K:K)</f>
        <v>81019.790286586795</v>
      </c>
      <c r="Q11" s="44">
        <f>SUMIF('IS - monthly'!$T:$T,$B11,'IS - monthly'!L:L)</f>
        <v>166767.0286586798</v>
      </c>
      <c r="R11" s="44">
        <f>SUMIF('IS - monthly'!$T:$T,$B11,'IS - monthly'!M:M)</f>
        <v>166767.0286586798</v>
      </c>
      <c r="S11" s="45">
        <f t="shared" si="3"/>
        <v>414553.8476039464</v>
      </c>
      <c r="T11" s="44">
        <f>SUMIF('IS - monthly'!$T:$T,$B11,'IS - monthly'!N:N)</f>
        <v>81019.790286586795</v>
      </c>
      <c r="U11" s="44">
        <f>SUMIF('IS - monthly'!$T:$T,$B11,'IS - monthly'!O:O)</f>
        <v>166767.0286586798</v>
      </c>
      <c r="V11" s="44">
        <f>SUMIF('IS - monthly'!$T:$T,$B11,'IS - monthly'!P:P)</f>
        <v>64859.225687103593</v>
      </c>
      <c r="W11" s="45">
        <f t="shared" si="4"/>
        <v>312646.04463237018</v>
      </c>
      <c r="X11" s="109"/>
      <c r="Y11" s="37">
        <f t="shared" si="5"/>
        <v>1386371.9999999998</v>
      </c>
    </row>
    <row r="12" spans="1:25" x14ac:dyDescent="0.2">
      <c r="A12" s="36"/>
      <c r="B12" s="36" t="s">
        <v>3</v>
      </c>
      <c r="C12" s="35"/>
      <c r="D12" s="44">
        <f>SUMIF(IS!J:J,B12,IS!I:I)</f>
        <v>368660</v>
      </c>
      <c r="E12" s="45"/>
      <c r="F12" s="45"/>
      <c r="G12" s="45"/>
      <c r="H12" s="44">
        <f>SUMIF('IS - monthly'!$T:$T,$B12,'IS - monthly'!E:E)</f>
        <v>30721.666666666664</v>
      </c>
      <c r="I12" s="44">
        <f>SUMIF('IS - monthly'!$T:$T,$B12,'IS - monthly'!F:F)</f>
        <v>30721.666666666664</v>
      </c>
      <c r="J12" s="44">
        <f>SUMIF('IS - monthly'!$T:$T,$B12,'IS - monthly'!G:G)</f>
        <v>30721.666666666664</v>
      </c>
      <c r="K12" s="45">
        <f t="shared" si="1"/>
        <v>92165</v>
      </c>
      <c r="L12" s="44">
        <f>SUMIF('IS - monthly'!$T:$T,$B12,'IS - monthly'!H:H)</f>
        <v>30721.666666666664</v>
      </c>
      <c r="M12" s="44">
        <f>SUMIF('IS - monthly'!$T:$T,$B12,'IS - monthly'!I:I)</f>
        <v>30721.666666666664</v>
      </c>
      <c r="N12" s="44">
        <f>SUMIF('IS - monthly'!$T:$T,$B12,'IS - monthly'!J:J)</f>
        <v>30721.666666666664</v>
      </c>
      <c r="O12" s="45">
        <f t="shared" si="2"/>
        <v>92165</v>
      </c>
      <c r="P12" s="44">
        <f>SUMIF('IS - monthly'!$T:$T,$B12,'IS - monthly'!K:K)</f>
        <v>30721.666666666664</v>
      </c>
      <c r="Q12" s="44">
        <f>SUMIF('IS - monthly'!$T:$T,$B12,'IS - monthly'!L:L)</f>
        <v>30721.666666666664</v>
      </c>
      <c r="R12" s="44">
        <f>SUMIF('IS - monthly'!$T:$T,$B12,'IS - monthly'!M:M)</f>
        <v>30721.666666666664</v>
      </c>
      <c r="S12" s="45">
        <f t="shared" si="3"/>
        <v>92165</v>
      </c>
      <c r="T12" s="44">
        <f>SUMIF('IS - monthly'!$T:$T,$B12,'IS - monthly'!N:N)</f>
        <v>30721.666666666664</v>
      </c>
      <c r="U12" s="44">
        <f>SUMIF('IS - monthly'!$T:$T,$B12,'IS - monthly'!O:O)</f>
        <v>30721.666666666664</v>
      </c>
      <c r="V12" s="44">
        <f>SUMIF('IS - monthly'!$T:$T,$B12,'IS - monthly'!P:P)</f>
        <v>30721.666666666664</v>
      </c>
      <c r="W12" s="45">
        <f t="shared" si="4"/>
        <v>92165</v>
      </c>
      <c r="X12" s="109"/>
      <c r="Y12" s="37">
        <f t="shared" si="5"/>
        <v>368660</v>
      </c>
    </row>
    <row r="13" spans="1:25" x14ac:dyDescent="0.2">
      <c r="A13" s="36"/>
      <c r="B13" s="36" t="s">
        <v>4</v>
      </c>
      <c r="C13" s="35"/>
      <c r="D13" s="44">
        <f>SUMIF(IS!J:J,B13,IS!I:I)</f>
        <v>71889.2008396319</v>
      </c>
      <c r="E13" s="45"/>
      <c r="F13" s="45"/>
      <c r="G13" s="45"/>
      <c r="H13" s="44">
        <f>SUMIF('IS - monthly'!$T:$T,$B13,'IS - monthly'!E:E)</f>
        <v>0</v>
      </c>
      <c r="I13" s="44">
        <f>SUMIF('IS - monthly'!$T:$T,$B13,'IS - monthly'!F:F)</f>
        <v>1339.273120020433</v>
      </c>
      <c r="J13" s="44">
        <f>SUMIF('IS - monthly'!$T:$T,$B13,'IS - monthly'!G:G)</f>
        <v>8618.6354298353945</v>
      </c>
      <c r="K13" s="45">
        <f t="shared" si="1"/>
        <v>9957.908549855827</v>
      </c>
      <c r="L13" s="44">
        <f>SUMIF('IS - monthly'!$T:$T,$B13,'IS - monthly'!H:H)</f>
        <v>5966.8746521949361</v>
      </c>
      <c r="M13" s="44">
        <f>SUMIF('IS - monthly'!$T:$T,$B13,'IS - monthly'!I:I)</f>
        <v>8618.6354298353945</v>
      </c>
      <c r="N13" s="44">
        <f>SUMIF('IS - monthly'!$T:$T,$B13,'IS - monthly'!J:J)</f>
        <v>8618.6354298353945</v>
      </c>
      <c r="O13" s="45">
        <f t="shared" si="2"/>
        <v>23204.145511865725</v>
      </c>
      <c r="P13" s="44">
        <f>SUMIF('IS - monthly'!$T:$T,$B13,'IS - monthly'!K:K)</f>
        <v>5966.8746521949361</v>
      </c>
      <c r="Q13" s="44">
        <f>SUMIF('IS - monthly'!$T:$T,$B13,'IS - monthly'!L:L)</f>
        <v>8618.6354298353945</v>
      </c>
      <c r="R13" s="44">
        <f>SUMIF('IS - monthly'!$T:$T,$B13,'IS - monthly'!M:M)</f>
        <v>8618.6354298353945</v>
      </c>
      <c r="S13" s="45">
        <f t="shared" si="3"/>
        <v>23204.145511865725</v>
      </c>
      <c r="T13" s="44">
        <f>SUMIF('IS - monthly'!$T:$T,$B13,'IS - monthly'!N:N)</f>
        <v>5966.8746521949361</v>
      </c>
      <c r="U13" s="44">
        <f>SUMIF('IS - monthly'!$T:$T,$B13,'IS - monthly'!O:O)</f>
        <v>8618.6354298353945</v>
      </c>
      <c r="V13" s="44">
        <f>SUMIF('IS - monthly'!$T:$T,$B13,'IS - monthly'!P:P)</f>
        <v>937.49118401430303</v>
      </c>
      <c r="W13" s="45">
        <f t="shared" si="4"/>
        <v>15523.001266044634</v>
      </c>
      <c r="X13" s="109"/>
      <c r="Y13" s="37">
        <f t="shared" si="5"/>
        <v>71889.200839631914</v>
      </c>
    </row>
    <row r="14" spans="1:25" x14ac:dyDescent="0.2">
      <c r="A14" s="36"/>
      <c r="B14" s="36" t="s">
        <v>107</v>
      </c>
      <c r="C14" s="35"/>
      <c r="D14" s="65">
        <f>SUMIF(IS!J:J,B14,IS!I:I)</f>
        <v>0</v>
      </c>
      <c r="E14" s="45"/>
      <c r="F14" s="45"/>
      <c r="G14" s="45"/>
      <c r="H14" s="65">
        <f>SUMIF('IS - monthly'!$T:$T,$B14,'IS - monthly'!E:E)</f>
        <v>0</v>
      </c>
      <c r="I14" s="65">
        <f>SUMIF('IS - monthly'!$T:$T,$B14,'IS - monthly'!F:F)</f>
        <v>0</v>
      </c>
      <c r="J14" s="65">
        <f>SUMIF('IS - monthly'!$T:$T,$B14,'IS - monthly'!G:G)</f>
        <v>0</v>
      </c>
      <c r="K14" s="45">
        <f t="shared" si="1"/>
        <v>0</v>
      </c>
      <c r="L14" s="65">
        <f>SUMIF('IS - monthly'!$T:$T,$B14,'IS - monthly'!H:H)</f>
        <v>0</v>
      </c>
      <c r="M14" s="65">
        <f>SUMIF('IS - monthly'!$T:$T,$B14,'IS - monthly'!I:I)</f>
        <v>0</v>
      </c>
      <c r="N14" s="65">
        <f>SUMIF('IS - monthly'!$T:$T,$B14,'IS - monthly'!J:J)</f>
        <v>0</v>
      </c>
      <c r="O14" s="45">
        <f t="shared" si="2"/>
        <v>0</v>
      </c>
      <c r="P14" s="65">
        <f>SUMIF('IS - monthly'!$T:$T,$B14,'IS - monthly'!K:K)</f>
        <v>0</v>
      </c>
      <c r="Q14" s="65">
        <f>SUMIF('IS - monthly'!$T:$T,$B14,'IS - monthly'!L:L)</f>
        <v>0</v>
      </c>
      <c r="R14" s="65">
        <f>SUMIF('IS - monthly'!$T:$T,$B14,'IS - monthly'!M:M)</f>
        <v>0</v>
      </c>
      <c r="S14" s="45">
        <f t="shared" si="3"/>
        <v>0</v>
      </c>
      <c r="T14" s="65">
        <f>SUMIF('IS - monthly'!$T:$T,$B14,'IS - monthly'!N:N)</f>
        <v>0</v>
      </c>
      <c r="U14" s="65">
        <f>SUMIF('IS - monthly'!$T:$T,$B14,'IS - monthly'!O:O)</f>
        <v>0</v>
      </c>
      <c r="V14" s="65">
        <f>SUMIF('IS - monthly'!$T:$T,$B14,'IS - monthly'!P:P)</f>
        <v>0</v>
      </c>
      <c r="W14" s="45">
        <f t="shared" si="4"/>
        <v>0</v>
      </c>
      <c r="X14" s="109"/>
      <c r="Y14" s="37">
        <f t="shared" si="5"/>
        <v>0</v>
      </c>
    </row>
    <row r="15" spans="1:25" x14ac:dyDescent="0.2">
      <c r="A15" s="36"/>
      <c r="B15" s="36" t="s">
        <v>5</v>
      </c>
      <c r="C15" s="35"/>
      <c r="D15" s="44">
        <f>SUMIF(IS!J:J,B15,IS!I:I)</f>
        <v>667521.05418961635</v>
      </c>
      <c r="E15" s="45"/>
      <c r="F15" s="45"/>
      <c r="G15" s="45"/>
      <c r="H15" s="44">
        <f>SUMIF('IS - monthly'!$T:$T,$B15,'IS - monthly'!E:E)</f>
        <v>55626.754515801367</v>
      </c>
      <c r="I15" s="44">
        <f>SUMIF('IS - monthly'!$T:$T,$B15,'IS - monthly'!F:F)</f>
        <v>55626.754515801367</v>
      </c>
      <c r="J15" s="44">
        <f>SUMIF('IS - monthly'!$T:$T,$B15,'IS - monthly'!G:G)</f>
        <v>55626.754515801367</v>
      </c>
      <c r="K15" s="45">
        <f t="shared" si="1"/>
        <v>166880.26354740409</v>
      </c>
      <c r="L15" s="44">
        <f>SUMIF('IS - monthly'!$T:$T,$B15,'IS - monthly'!H:H)</f>
        <v>55626.754515801367</v>
      </c>
      <c r="M15" s="44">
        <f>SUMIF('IS - monthly'!$T:$T,$B15,'IS - monthly'!I:I)</f>
        <v>55626.754515801367</v>
      </c>
      <c r="N15" s="44">
        <f>SUMIF('IS - monthly'!$T:$T,$B15,'IS - monthly'!J:J)</f>
        <v>55626.754515801367</v>
      </c>
      <c r="O15" s="45">
        <f t="shared" si="2"/>
        <v>166880.26354740409</v>
      </c>
      <c r="P15" s="44">
        <f>SUMIF('IS - monthly'!$T:$T,$B15,'IS - monthly'!K:K)</f>
        <v>55626.754515801367</v>
      </c>
      <c r="Q15" s="44">
        <f>SUMIF('IS - monthly'!$T:$T,$B15,'IS - monthly'!L:L)</f>
        <v>55626.754515801367</v>
      </c>
      <c r="R15" s="44">
        <f>SUMIF('IS - monthly'!$T:$T,$B15,'IS - monthly'!M:M)</f>
        <v>55626.754515801367</v>
      </c>
      <c r="S15" s="45">
        <f t="shared" si="3"/>
        <v>166880.26354740409</v>
      </c>
      <c r="T15" s="44">
        <f>SUMIF('IS - monthly'!$T:$T,$B15,'IS - monthly'!N:N)</f>
        <v>55626.754515801367</v>
      </c>
      <c r="U15" s="44">
        <f>SUMIF('IS - monthly'!$T:$T,$B15,'IS - monthly'!O:O)</f>
        <v>55626.754515801367</v>
      </c>
      <c r="V15" s="44">
        <f>SUMIF('IS - monthly'!$T:$T,$B15,'IS - monthly'!P:P)</f>
        <v>55626.754515801367</v>
      </c>
      <c r="W15" s="45">
        <f t="shared" si="4"/>
        <v>166880.26354740409</v>
      </c>
      <c r="X15" s="109"/>
      <c r="Y15" s="38">
        <f t="shared" si="5"/>
        <v>667521.05418961635</v>
      </c>
    </row>
    <row r="16" spans="1:25" x14ac:dyDescent="0.2">
      <c r="A16" s="36"/>
      <c r="B16" s="46" t="s">
        <v>6</v>
      </c>
      <c r="C16" s="35"/>
      <c r="D16" s="90">
        <f>SUM(D7:D15)</f>
        <v>27728518.247649353</v>
      </c>
      <c r="E16" s="63"/>
      <c r="F16" s="63"/>
      <c r="G16" s="63"/>
      <c r="H16" s="90">
        <f>SUM(H7:H15)</f>
        <v>2107680.9053090946</v>
      </c>
      <c r="I16" s="90">
        <f>SUM(I7:I15)</f>
        <v>2152326.864475627</v>
      </c>
      <c r="J16" s="90">
        <f>SUM(J7:J15)</f>
        <v>2248522.0239430643</v>
      </c>
      <c r="K16" s="90">
        <f>SUM(H16:J16)</f>
        <v>6508529.7937277853</v>
      </c>
      <c r="L16" s="90">
        <f>SUM(L7:L15)</f>
        <v>2160123.024793331</v>
      </c>
      <c r="M16" s="90">
        <f>SUM(M7:M15)</f>
        <v>2742367.9087069137</v>
      </c>
      <c r="N16" s="90">
        <f>SUM(N7:N15)</f>
        <v>2371983.4951340267</v>
      </c>
      <c r="O16" s="90">
        <f>SUM(L16:N16)</f>
        <v>7274474.428634272</v>
      </c>
      <c r="P16" s="90">
        <f>SUM(P7:P15)</f>
        <v>2283584.4959842931</v>
      </c>
      <c r="Q16" s="90">
        <f>SUM(Q7:Q15)</f>
        <v>2371983.4951340267</v>
      </c>
      <c r="R16" s="90">
        <f>SUM(R7:R15)</f>
        <v>2371983.4951340267</v>
      </c>
      <c r="S16" s="90">
        <f>SUM(P16:R16)</f>
        <v>7027551.4862523461</v>
      </c>
      <c r="T16" s="90">
        <f>SUM(T7:T15)</f>
        <v>2283584.4959842931</v>
      </c>
      <c r="U16" s="90">
        <f>SUM(U7:U15)</f>
        <v>2371983.4951340267</v>
      </c>
      <c r="V16" s="90">
        <f>SUM(V7:V15)</f>
        <v>2262394.5479166298</v>
      </c>
      <c r="W16" s="90">
        <f>SUM(T16:V16)</f>
        <v>6917962.5390349496</v>
      </c>
      <c r="X16" s="110"/>
      <c r="Y16" s="87">
        <f>SUM(K16,O16,S16,W16)</f>
        <v>27728518.247649349</v>
      </c>
    </row>
    <row r="17" spans="1:25" x14ac:dyDescent="0.2">
      <c r="A17" s="36"/>
      <c r="B17" s="49"/>
      <c r="C17" s="35"/>
      <c r="D17" s="91"/>
      <c r="E17" s="50"/>
      <c r="F17" s="50"/>
      <c r="G17" s="50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09"/>
      <c r="Y17" s="37"/>
    </row>
    <row r="18" spans="1:25" ht="15" x14ac:dyDescent="0.25">
      <c r="A18" s="51" t="s">
        <v>111</v>
      </c>
      <c r="B18" s="1"/>
      <c r="C18" s="35"/>
      <c r="D18" s="55" t="s">
        <v>169</v>
      </c>
      <c r="E18"/>
      <c r="F18" s="108">
        <v>194</v>
      </c>
      <c r="G18" s="5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09"/>
      <c r="Y18" s="37"/>
    </row>
    <row r="19" spans="1:25" ht="15" x14ac:dyDescent="0.25">
      <c r="A19" s="53" t="s">
        <v>7</v>
      </c>
      <c r="B19" s="1"/>
      <c r="C19" s="35"/>
      <c r="D19" s="55"/>
      <c r="E19"/>
      <c r="F19" t="s">
        <v>170</v>
      </c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09"/>
      <c r="Y19" s="37"/>
    </row>
    <row r="20" spans="1:25" ht="15" x14ac:dyDescent="0.25">
      <c r="A20" s="36"/>
      <c r="B20" s="1" t="s">
        <v>8</v>
      </c>
      <c r="C20" s="35"/>
      <c r="D20" s="54">
        <f>SUMIF(IS!J:J,B20,IS!I:I)</f>
        <v>1589125.5648000003</v>
      </c>
      <c r="E20"/>
      <c r="F20" s="54">
        <f>SUMIFS(Staff!G:G, Staff!K:K, "&gt;0", Staff!B:B, "7000 *")+SUMIFS(Staff!G:G, Staff!K:K, "&gt;0", Staff!B:B, "7300 *")</f>
        <v>13</v>
      </c>
      <c r="G20" s="55"/>
      <c r="H20" s="54">
        <f>SUMIF('IS - monthly'!$T:$T,$B20,'IS - monthly'!E:E)</f>
        <v>132427.13040000002</v>
      </c>
      <c r="I20" s="54">
        <f>SUMIF('IS - monthly'!$T:$T,$B20,'IS - monthly'!F:F)</f>
        <v>132427.13040000002</v>
      </c>
      <c r="J20" s="54">
        <f>SUMIF('IS - monthly'!$T:$T,$B20,'IS - monthly'!G:G)</f>
        <v>132427.13040000002</v>
      </c>
      <c r="K20" s="56">
        <f t="shared" ref="K20:K26" si="6">SUM(H20:J20)</f>
        <v>397281.39120000007</v>
      </c>
      <c r="L20" s="54">
        <f>SUMIF('IS - monthly'!$T:$T,$B20,'IS - monthly'!H:H)</f>
        <v>132427.13040000002</v>
      </c>
      <c r="M20" s="54">
        <f>SUMIF('IS - monthly'!$T:$T,$B20,'IS - monthly'!I:I)</f>
        <v>132427.13040000002</v>
      </c>
      <c r="N20" s="54">
        <f>SUMIF('IS - monthly'!$T:$T,$B20,'IS - monthly'!J:J)</f>
        <v>132427.13040000002</v>
      </c>
      <c r="O20" s="56">
        <f t="shared" ref="O20:O26" si="7">SUM(L20:N20)</f>
        <v>397281.39120000007</v>
      </c>
      <c r="P20" s="54">
        <f>SUMIF('IS - monthly'!$T:$T,$B20,'IS - monthly'!K:K)</f>
        <v>132427.13040000002</v>
      </c>
      <c r="Q20" s="54">
        <f>SUMIF('IS - monthly'!$T:$T,$B20,'IS - monthly'!L:L)</f>
        <v>132427.13040000002</v>
      </c>
      <c r="R20" s="54">
        <f>SUMIF('IS - monthly'!$T:$T,$B20,'IS - monthly'!M:M)</f>
        <v>132427.13040000002</v>
      </c>
      <c r="S20" s="56">
        <f t="shared" ref="S20:S26" si="8">SUM(P20:R20)</f>
        <v>397281.39120000007</v>
      </c>
      <c r="T20" s="54">
        <f>SUMIF('IS - monthly'!$T:$T,$B20,'IS - monthly'!N:N)</f>
        <v>132427.13040000002</v>
      </c>
      <c r="U20" s="54">
        <f>SUMIF('IS - monthly'!$T:$T,$B20,'IS - monthly'!O:O)</f>
        <v>132427.13040000002</v>
      </c>
      <c r="V20" s="54">
        <f>SUMIF('IS - monthly'!$T:$T,$B20,'IS - monthly'!P:P)</f>
        <v>132427.13040000002</v>
      </c>
      <c r="W20" s="56">
        <f t="shared" ref="W20:W26" si="9">SUM(T20:V20)</f>
        <v>397281.39120000007</v>
      </c>
      <c r="X20" s="109"/>
      <c r="Y20" s="37">
        <f t="shared" ref="Y20:Y27" si="10">SUM(K20,O20,S20,W20)</f>
        <v>1589125.5648000003</v>
      </c>
    </row>
    <row r="21" spans="1:25" ht="15" x14ac:dyDescent="0.25">
      <c r="A21" s="36"/>
      <c r="B21" s="1" t="s">
        <v>9</v>
      </c>
      <c r="C21" s="35"/>
      <c r="D21" s="54">
        <f>SUMIF(IS!J:J,B21,IS!I:I)</f>
        <v>5801396.4800000004</v>
      </c>
      <c r="E21"/>
      <c r="F21" s="54">
        <f>SUMIFS(Staff!G:G, Staff!K:K, "&gt;0", Staff!B:B, "7010 *")+SUMIFS(Staff!G:G, Staff!K:K, "&gt;0", Staff!B:B, "7012 *")+SUMIFS(Staff!G:G, Staff!K:K, "&gt;0", Staff!B:B, "7013 *")+SUMIFS(Staff!G:G, Staff!K:K, "&gt;0", Staff!B:B, "7014 *")</f>
        <v>76</v>
      </c>
      <c r="G21" s="55"/>
      <c r="H21" s="54">
        <f>SUMIF('IS - monthly'!$T:$T,$B21,'IS - monthly'!E:E)</f>
        <v>9783.3333333333321</v>
      </c>
      <c r="I21" s="54">
        <f>SUMIF('IS - monthly'!$T:$T,$B21,'IS - monthly'!F:F)</f>
        <v>483449.70666666661</v>
      </c>
      <c r="J21" s="54">
        <f>SUMIF('IS - monthly'!$T:$T,$B21,'IS - monthly'!G:G)</f>
        <v>483449.70666666661</v>
      </c>
      <c r="K21" s="56">
        <f t="shared" si="6"/>
        <v>976682.74666666659</v>
      </c>
      <c r="L21" s="54">
        <f>SUMIF('IS - monthly'!$T:$T,$B21,'IS - monthly'!H:H)</f>
        <v>483449.70666666661</v>
      </c>
      <c r="M21" s="54">
        <f>SUMIF('IS - monthly'!$T:$T,$B21,'IS - monthly'!I:I)</f>
        <v>483449.70666666661</v>
      </c>
      <c r="N21" s="54">
        <f>SUMIF('IS - monthly'!$T:$T,$B21,'IS - monthly'!J:J)</f>
        <v>483449.70666666661</v>
      </c>
      <c r="O21" s="56">
        <f t="shared" si="7"/>
        <v>1450349.1199999999</v>
      </c>
      <c r="P21" s="54">
        <f>SUMIF('IS - monthly'!$T:$T,$B21,'IS - monthly'!K:K)</f>
        <v>483449.70666666661</v>
      </c>
      <c r="Q21" s="54">
        <f>SUMIF('IS - monthly'!$T:$T,$B21,'IS - monthly'!L:L)</f>
        <v>483449.70666666661</v>
      </c>
      <c r="R21" s="54">
        <f>SUMIF('IS - monthly'!$T:$T,$B21,'IS - monthly'!M:M)</f>
        <v>483449.70666666661</v>
      </c>
      <c r="S21" s="56">
        <f t="shared" si="8"/>
        <v>1450349.1199999999</v>
      </c>
      <c r="T21" s="54">
        <f>SUMIF('IS - monthly'!$T:$T,$B21,'IS - monthly'!N:N)</f>
        <v>483449.70666666661</v>
      </c>
      <c r="U21" s="54">
        <f>SUMIF('IS - monthly'!$T:$T,$B21,'IS - monthly'!O:O)</f>
        <v>483449.70666666661</v>
      </c>
      <c r="V21" s="54">
        <f>SUMIF('IS - monthly'!$T:$T,$B21,'IS - monthly'!P:P)</f>
        <v>957116.08</v>
      </c>
      <c r="W21" s="56">
        <f t="shared" si="9"/>
        <v>1924015.4933333332</v>
      </c>
      <c r="X21" s="109"/>
      <c r="Y21" s="37">
        <f t="shared" si="10"/>
        <v>5801396.4799999995</v>
      </c>
    </row>
    <row r="22" spans="1:25" ht="15" x14ac:dyDescent="0.25">
      <c r="A22" s="36"/>
      <c r="B22" s="1" t="s">
        <v>10</v>
      </c>
      <c r="C22" s="35"/>
      <c r="D22" s="54">
        <f>SUMIF(IS!J:J,B22,IS!I:I)</f>
        <v>1686086</v>
      </c>
      <c r="E22"/>
      <c r="F22" s="54">
        <f>SUMIFS(Staff!G:G, Staff!K:K, "&gt;0", Staff!B:B, "7011 *")</f>
        <v>24</v>
      </c>
      <c r="G22" s="55"/>
      <c r="H22" s="54">
        <f>SUMIF('IS - monthly'!$T:$T,$B22,'IS - monthly'!E:E)</f>
        <v>0</v>
      </c>
      <c r="I22" s="54">
        <f>SUMIF('IS - monthly'!$T:$T,$B22,'IS - monthly'!F:F)</f>
        <v>140507.16666666666</v>
      </c>
      <c r="J22" s="54">
        <f>SUMIF('IS - monthly'!$T:$T,$B22,'IS - monthly'!G:G)</f>
        <v>140507.16666666666</v>
      </c>
      <c r="K22" s="56">
        <f t="shared" si="6"/>
        <v>281014.33333333331</v>
      </c>
      <c r="L22" s="54">
        <f>SUMIF('IS - monthly'!$T:$T,$B22,'IS - monthly'!H:H)</f>
        <v>140507.16666666666</v>
      </c>
      <c r="M22" s="54">
        <f>SUMIF('IS - monthly'!$T:$T,$B22,'IS - monthly'!I:I)</f>
        <v>140507.16666666666</v>
      </c>
      <c r="N22" s="54">
        <f>SUMIF('IS - monthly'!$T:$T,$B22,'IS - monthly'!J:J)</f>
        <v>140507.16666666666</v>
      </c>
      <c r="O22" s="56">
        <f t="shared" si="7"/>
        <v>421521.5</v>
      </c>
      <c r="P22" s="54">
        <f>SUMIF('IS - monthly'!$T:$T,$B22,'IS - monthly'!K:K)</f>
        <v>140507.16666666666</v>
      </c>
      <c r="Q22" s="54">
        <f>SUMIF('IS - monthly'!$T:$T,$B22,'IS - monthly'!L:L)</f>
        <v>140507.16666666666</v>
      </c>
      <c r="R22" s="54">
        <f>SUMIF('IS - monthly'!$T:$T,$B22,'IS - monthly'!M:M)</f>
        <v>140507.16666666666</v>
      </c>
      <c r="S22" s="56">
        <f t="shared" si="8"/>
        <v>421521.5</v>
      </c>
      <c r="T22" s="54">
        <f>SUMIF('IS - monthly'!$T:$T,$B22,'IS - monthly'!N:N)</f>
        <v>140507.16666666666</v>
      </c>
      <c r="U22" s="54">
        <f>SUMIF('IS - monthly'!$T:$T,$B22,'IS - monthly'!O:O)</f>
        <v>140507.16666666666</v>
      </c>
      <c r="V22" s="54">
        <f>SUMIF('IS - monthly'!$T:$T,$B22,'IS - monthly'!P:P)</f>
        <v>281014.33333333331</v>
      </c>
      <c r="W22" s="56">
        <f t="shared" si="9"/>
        <v>562028.66666666663</v>
      </c>
      <c r="X22" s="109"/>
      <c r="Y22" s="37">
        <f t="shared" si="10"/>
        <v>1686086</v>
      </c>
    </row>
    <row r="23" spans="1:25" ht="15" x14ac:dyDescent="0.25">
      <c r="A23" s="36"/>
      <c r="B23" s="1" t="s">
        <v>11</v>
      </c>
      <c r="C23" s="35"/>
      <c r="D23" s="54">
        <f>SUMIF(IS!J:J,B23,IS!I:I)</f>
        <v>4896035.7258688193</v>
      </c>
      <c r="E23"/>
      <c r="F23" s="54">
        <f>SUMIFS(Staff!G:G, Staff!K:K, "&gt;0", Staff!B:B, "7020 *")+SUMIFS(Staff!G:G, Staff!K:K, "&gt;0", Staff!B:B, "7030 *")+SUMIFS(Staff!G:G, Staff!K:K, "&gt;0", Staff!B:B, "7100 *")+SUMIFS(Staff!G:G, Staff!K:K, "&gt;0", Staff!B:B, "7110 *")</f>
        <v>54.6</v>
      </c>
      <c r="G23" s="55"/>
      <c r="H23" s="54">
        <f>SUMIF('IS - monthly'!$T:$T,$B23,'IS - monthly'!E:E)</f>
        <v>260393.23599746794</v>
      </c>
      <c r="I23" s="54">
        <f>SUMIF('IS - monthly'!$T:$T,$B23,'IS - monthly'!F:F)</f>
        <v>378768.26022227417</v>
      </c>
      <c r="J23" s="54">
        <f>SUMIF('IS - monthly'!$T:$T,$B23,'IS - monthly'!G:G)</f>
        <v>458791.32821365859</v>
      </c>
      <c r="K23" s="56">
        <f t="shared" si="6"/>
        <v>1097952.8244334008</v>
      </c>
      <c r="L23" s="54">
        <f>SUMIF('IS - monthly'!$T:$T,$B23,'IS - monthly'!H:H)</f>
        <v>357770.03024854232</v>
      </c>
      <c r="M23" s="54">
        <f>SUMIF('IS - monthly'!$T:$T,$B23,'IS - monthly'!I:I)</f>
        <v>458791.32821365859</v>
      </c>
      <c r="N23" s="54">
        <f>SUMIF('IS - monthly'!$T:$T,$B23,'IS - monthly'!J:J)</f>
        <v>458791.32821365859</v>
      </c>
      <c r="O23" s="56">
        <f t="shared" si="7"/>
        <v>1275352.6866758596</v>
      </c>
      <c r="P23" s="54">
        <f>SUMIF('IS - monthly'!$T:$T,$B23,'IS - monthly'!K:K)</f>
        <v>357770.03024854232</v>
      </c>
      <c r="Q23" s="54">
        <f>SUMIF('IS - monthly'!$T:$T,$B23,'IS - monthly'!L:L)</f>
        <v>458791.32821365859</v>
      </c>
      <c r="R23" s="54">
        <f>SUMIF('IS - monthly'!$T:$T,$B23,'IS - monthly'!M:M)</f>
        <v>458791.32821365859</v>
      </c>
      <c r="S23" s="56">
        <f t="shared" si="8"/>
        <v>1275352.6866758596</v>
      </c>
      <c r="T23" s="54">
        <f>SUMIF('IS - monthly'!$T:$T,$B23,'IS - monthly'!N:N)</f>
        <v>357770.03024854232</v>
      </c>
      <c r="U23" s="54">
        <f>SUMIF('IS - monthly'!$T:$T,$B23,'IS - monthly'!O:O)</f>
        <v>458791.32821365859</v>
      </c>
      <c r="V23" s="54">
        <f>SUMIF('IS - monthly'!$T:$T,$B23,'IS - monthly'!P:P)</f>
        <v>430816.16962149891</v>
      </c>
      <c r="W23" s="56">
        <f t="shared" si="9"/>
        <v>1247377.5280836998</v>
      </c>
      <c r="X23" s="109"/>
      <c r="Y23" s="37">
        <f t="shared" si="10"/>
        <v>4896035.7258688193</v>
      </c>
    </row>
    <row r="24" spans="1:25" ht="15" x14ac:dyDescent="0.25">
      <c r="A24" s="36"/>
      <c r="B24" s="1" t="s">
        <v>12</v>
      </c>
      <c r="C24" s="35"/>
      <c r="D24" s="54">
        <f>SUMIF(IS!J:J,B24,IS!I:I)</f>
        <v>1154640.1199999999</v>
      </c>
      <c r="E24"/>
      <c r="F24" s="54">
        <f>SUMIFS(Staff!G:G, Staff!K:K, "&gt;0", Staff!B:B, "7130 *")+SUMIFS(Staff!G:G, Staff!K:K, "&gt;0", Staff!B:B, "7131 *")+SUMIFS(Staff!G:G, Staff!K:K, "&gt;0", Staff!B:B, "7140 *")+SUMIFS(Staff!G:G, Staff!K:K, "&gt;0", Staff!B:B, "7150 *")</f>
        <v>20.75</v>
      </c>
      <c r="G24" s="55"/>
      <c r="H24" s="54">
        <f>SUMIF('IS - monthly'!$T:$T,$B24,'IS - monthly'!E:E)</f>
        <v>96220.01</v>
      </c>
      <c r="I24" s="54">
        <f>SUMIF('IS - monthly'!$T:$T,$B24,'IS - monthly'!F:F)</f>
        <v>96220.01</v>
      </c>
      <c r="J24" s="54">
        <f>SUMIF('IS - monthly'!$T:$T,$B24,'IS - monthly'!G:G)</f>
        <v>96220.01</v>
      </c>
      <c r="K24" s="56">
        <f t="shared" si="6"/>
        <v>288660.02999999997</v>
      </c>
      <c r="L24" s="54">
        <f>SUMIF('IS - monthly'!$T:$T,$B24,'IS - monthly'!H:H)</f>
        <v>96220.01</v>
      </c>
      <c r="M24" s="54">
        <f>SUMIF('IS - monthly'!$T:$T,$B24,'IS - monthly'!I:I)</f>
        <v>96220.01</v>
      </c>
      <c r="N24" s="54">
        <f>SUMIF('IS - monthly'!$T:$T,$B24,'IS - monthly'!J:J)</f>
        <v>96220.01</v>
      </c>
      <c r="O24" s="56">
        <f t="shared" si="7"/>
        <v>288660.02999999997</v>
      </c>
      <c r="P24" s="54">
        <f>SUMIF('IS - monthly'!$T:$T,$B24,'IS - monthly'!K:K)</f>
        <v>96220.01</v>
      </c>
      <c r="Q24" s="54">
        <f>SUMIF('IS - monthly'!$T:$T,$B24,'IS - monthly'!L:L)</f>
        <v>96220.01</v>
      </c>
      <c r="R24" s="54">
        <f>SUMIF('IS - monthly'!$T:$T,$B24,'IS - monthly'!M:M)</f>
        <v>96220.01</v>
      </c>
      <c r="S24" s="56">
        <f t="shared" si="8"/>
        <v>288660.02999999997</v>
      </c>
      <c r="T24" s="54">
        <f>SUMIF('IS - monthly'!$T:$T,$B24,'IS - monthly'!N:N)</f>
        <v>96220.01</v>
      </c>
      <c r="U24" s="54">
        <f>SUMIF('IS - monthly'!$T:$T,$B24,'IS - monthly'!O:O)</f>
        <v>96220.01</v>
      </c>
      <c r="V24" s="54">
        <f>SUMIF('IS - monthly'!$T:$T,$B24,'IS - monthly'!P:P)</f>
        <v>96220.01</v>
      </c>
      <c r="W24" s="56">
        <f t="shared" si="9"/>
        <v>288660.02999999997</v>
      </c>
      <c r="X24" s="109"/>
      <c r="Y24" s="37">
        <f t="shared" si="10"/>
        <v>1154640.1199999999</v>
      </c>
    </row>
    <row r="25" spans="1:25" ht="15" x14ac:dyDescent="0.25">
      <c r="A25" s="36"/>
      <c r="B25" s="1" t="s">
        <v>120</v>
      </c>
      <c r="C25" s="35"/>
      <c r="D25" s="54">
        <f>SUMIF(IS!J:J,B25,IS!I:I)</f>
        <v>670465.26</v>
      </c>
      <c r="E25"/>
      <c r="F25" s="54">
        <f>F18-SUM(F20:F24)</f>
        <v>5.6500000000000057</v>
      </c>
      <c r="G25" s="55"/>
      <c r="H25" s="54">
        <f>SUMIF('IS - monthly'!$T:$T,$B25,'IS - monthly'!E:E)</f>
        <v>55872.104999999996</v>
      </c>
      <c r="I25" s="54">
        <f>SUMIF('IS - monthly'!$T:$T,$B25,'IS - monthly'!F:F)</f>
        <v>55872.104999999996</v>
      </c>
      <c r="J25" s="54">
        <f>SUMIF('IS - monthly'!$T:$T,$B25,'IS - monthly'!G:G)</f>
        <v>55872.104999999996</v>
      </c>
      <c r="K25" s="56">
        <f t="shared" si="6"/>
        <v>167616.315</v>
      </c>
      <c r="L25" s="54">
        <f>SUMIF('IS - monthly'!$T:$T,$B25,'IS - monthly'!H:H)</f>
        <v>55872.104999999996</v>
      </c>
      <c r="M25" s="54">
        <f>SUMIF('IS - monthly'!$T:$T,$B25,'IS - monthly'!I:I)</f>
        <v>55872.104999999996</v>
      </c>
      <c r="N25" s="54">
        <f>SUMIF('IS - monthly'!$T:$T,$B25,'IS - monthly'!J:J)</f>
        <v>55872.104999999996</v>
      </c>
      <c r="O25" s="56">
        <f t="shared" si="7"/>
        <v>167616.315</v>
      </c>
      <c r="P25" s="54">
        <f>SUMIF('IS - monthly'!$T:$T,$B25,'IS - monthly'!K:K)</f>
        <v>55872.104999999996</v>
      </c>
      <c r="Q25" s="54">
        <f>SUMIF('IS - monthly'!$T:$T,$B25,'IS - monthly'!L:L)</f>
        <v>55872.104999999996</v>
      </c>
      <c r="R25" s="54">
        <f>SUMIF('IS - monthly'!$T:$T,$B25,'IS - monthly'!M:M)</f>
        <v>55872.104999999996</v>
      </c>
      <c r="S25" s="56">
        <f t="shared" si="8"/>
        <v>167616.315</v>
      </c>
      <c r="T25" s="54">
        <f>SUMIF('IS - monthly'!$T:$T,$B25,'IS - monthly'!N:N)</f>
        <v>55872.104999999996</v>
      </c>
      <c r="U25" s="54">
        <f>SUMIF('IS - monthly'!$T:$T,$B25,'IS - monthly'!O:O)</f>
        <v>55872.104999999996</v>
      </c>
      <c r="V25" s="54">
        <f>SUMIF('IS - monthly'!$T:$T,$B25,'IS - monthly'!P:P)</f>
        <v>55872.104999999996</v>
      </c>
      <c r="W25" s="56">
        <f t="shared" si="9"/>
        <v>167616.315</v>
      </c>
      <c r="X25" s="109"/>
      <c r="Y25" s="37">
        <f t="shared" si="10"/>
        <v>670465.26</v>
      </c>
    </row>
    <row r="26" spans="1:25" x14ac:dyDescent="0.2">
      <c r="A26" s="36"/>
      <c r="B26" s="1" t="s">
        <v>121</v>
      </c>
      <c r="C26" s="35"/>
      <c r="D26" s="54">
        <f>SUMIF(IS!J:J,B26,IS!I:I)</f>
        <v>3201529.6185481376</v>
      </c>
      <c r="E26" s="55"/>
      <c r="F26" s="107" t="s">
        <v>162</v>
      </c>
      <c r="G26" s="55"/>
      <c r="H26" s="54">
        <f>SUMIF('IS - monthly'!$T:$T,$B26,'IS - monthly'!E:E)</f>
        <v>266794.13487901149</v>
      </c>
      <c r="I26" s="54">
        <f>SUMIF('IS - monthly'!$T:$T,$B26,'IS - monthly'!F:F)</f>
        <v>266794.13487901149</v>
      </c>
      <c r="J26" s="54">
        <f>SUMIF('IS - monthly'!$T:$T,$B26,'IS - monthly'!G:G)</f>
        <v>266794.13487901149</v>
      </c>
      <c r="K26" s="56">
        <f t="shared" si="6"/>
        <v>800382.40463703452</v>
      </c>
      <c r="L26" s="54">
        <f>SUMIF('IS - monthly'!$T:$T,$B26,'IS - monthly'!H:H)</f>
        <v>266794.13487901149</v>
      </c>
      <c r="M26" s="54">
        <f>SUMIF('IS - monthly'!$T:$T,$B26,'IS - monthly'!I:I)</f>
        <v>266794.13487901149</v>
      </c>
      <c r="N26" s="54">
        <f>SUMIF('IS - monthly'!$T:$T,$B26,'IS - monthly'!J:J)</f>
        <v>266794.13487901149</v>
      </c>
      <c r="O26" s="56">
        <f t="shared" si="7"/>
        <v>800382.40463703452</v>
      </c>
      <c r="P26" s="54">
        <f>SUMIF('IS - monthly'!$T:$T,$B26,'IS - monthly'!K:K)</f>
        <v>266794.13487901149</v>
      </c>
      <c r="Q26" s="54">
        <f>SUMIF('IS - monthly'!$T:$T,$B26,'IS - monthly'!L:L)</f>
        <v>266794.13487901149</v>
      </c>
      <c r="R26" s="54">
        <f>SUMIF('IS - monthly'!$T:$T,$B26,'IS - monthly'!M:M)</f>
        <v>266794.13487901149</v>
      </c>
      <c r="S26" s="56">
        <f t="shared" si="8"/>
        <v>800382.40463703452</v>
      </c>
      <c r="T26" s="54">
        <f>SUMIF('IS - monthly'!$T:$T,$B26,'IS - monthly'!N:N)</f>
        <v>266794.13487901149</v>
      </c>
      <c r="U26" s="54">
        <f>SUMIF('IS - monthly'!$T:$T,$B26,'IS - monthly'!O:O)</f>
        <v>266794.13487901149</v>
      </c>
      <c r="V26" s="54">
        <f>SUMIF('IS - monthly'!$T:$T,$B26,'IS - monthly'!P:P)</f>
        <v>266794.13487901149</v>
      </c>
      <c r="W26" s="56">
        <f t="shared" si="9"/>
        <v>800382.40463703452</v>
      </c>
      <c r="X26" s="109"/>
      <c r="Y26" s="38">
        <f t="shared" si="10"/>
        <v>3201529.6185481381</v>
      </c>
    </row>
    <row r="27" spans="1:25" x14ac:dyDescent="0.2">
      <c r="A27" s="1"/>
      <c r="B27" s="46" t="s">
        <v>13</v>
      </c>
      <c r="C27" s="35"/>
      <c r="D27" s="90">
        <f>SUM(D20:D26)</f>
        <v>18999278.769216955</v>
      </c>
      <c r="E27" s="63"/>
      <c r="F27" s="61">
        <f>SUM(F26:F26)</f>
        <v>0</v>
      </c>
      <c r="G27" s="63"/>
      <c r="H27" s="90">
        <f>SUM(H20:H26)</f>
        <v>821489.94960981281</v>
      </c>
      <c r="I27" s="90">
        <f>SUM(I20:I26)</f>
        <v>1554038.513834619</v>
      </c>
      <c r="J27" s="90">
        <f>SUM(J20:J26)</f>
        <v>1634061.5818260033</v>
      </c>
      <c r="K27" s="90">
        <f>SUM(H27:J27)</f>
        <v>4009590.045270435</v>
      </c>
      <c r="L27" s="90">
        <f>SUM(L20:L26)</f>
        <v>1533040.2838608869</v>
      </c>
      <c r="M27" s="90">
        <f>SUM(M20:M26)</f>
        <v>1634061.5818260033</v>
      </c>
      <c r="N27" s="90">
        <f>SUM(N20:N26)</f>
        <v>1634061.5818260033</v>
      </c>
      <c r="O27" s="90">
        <f>SUM(L27:N27)</f>
        <v>4801163.447512893</v>
      </c>
      <c r="P27" s="90">
        <f>SUM(P20:P26)</f>
        <v>1533040.2838608869</v>
      </c>
      <c r="Q27" s="90">
        <f>SUM(Q20:Q26)</f>
        <v>1634061.5818260033</v>
      </c>
      <c r="R27" s="90">
        <f>SUM(R20:R26)</f>
        <v>1634061.5818260033</v>
      </c>
      <c r="S27" s="90">
        <f>SUM(P27:R27)</f>
        <v>4801163.447512893</v>
      </c>
      <c r="T27" s="90">
        <f>SUM(T20:T26)</f>
        <v>1533040.2838608869</v>
      </c>
      <c r="U27" s="90">
        <f>SUM(U20:U26)</f>
        <v>1634061.5818260033</v>
      </c>
      <c r="V27" s="90">
        <f>SUM(V20:V26)</f>
        <v>2220259.9632338434</v>
      </c>
      <c r="W27" s="90">
        <f>SUM(T27:V27)</f>
        <v>5387361.8289207332</v>
      </c>
      <c r="X27" s="110"/>
      <c r="Y27" s="87">
        <f t="shared" si="10"/>
        <v>18999278.769216955</v>
      </c>
    </row>
    <row r="28" spans="1:25" x14ac:dyDescent="0.2">
      <c r="A28" s="1"/>
      <c r="C28" s="35"/>
      <c r="D28" s="92"/>
      <c r="E28" s="50"/>
      <c r="F28" s="50"/>
      <c r="G28" s="50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109"/>
      <c r="Y28" s="37"/>
    </row>
    <row r="29" spans="1:25" ht="13.5" x14ac:dyDescent="0.25">
      <c r="A29" s="53" t="s">
        <v>14</v>
      </c>
      <c r="B29" s="1"/>
      <c r="C29" s="35"/>
      <c r="D29" s="55"/>
      <c r="F29" s="1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09"/>
      <c r="Y29" s="37"/>
    </row>
    <row r="30" spans="1:25" x14ac:dyDescent="0.2">
      <c r="A30" s="36"/>
      <c r="B30" s="1" t="s">
        <v>122</v>
      </c>
      <c r="C30" s="35"/>
      <c r="D30" s="54">
        <f>SUMIF(IS!J:J,B30,IS!I:I)</f>
        <v>494893.7188328912</v>
      </c>
      <c r="E30" s="55"/>
      <c r="F30" s="55"/>
      <c r="G30" s="55"/>
      <c r="H30" s="54">
        <f>SUMIF('IS - monthly'!$T:$T,$B30,'IS - monthly'!E:E)</f>
        <v>83004.326259946945</v>
      </c>
      <c r="I30" s="54">
        <f>SUMIF('IS - monthly'!$T:$T,$B30,'IS - monthly'!F:F)</f>
        <v>83004.326259946945</v>
      </c>
      <c r="J30" s="54">
        <f>SUMIF('IS - monthly'!$T:$T,$B30,'IS - monthly'!G:G)</f>
        <v>83004.326259946945</v>
      </c>
      <c r="K30" s="56">
        <f t="shared" ref="K30:K35" si="11">SUM(H30:J30)</f>
        <v>249012.97877984084</v>
      </c>
      <c r="L30" s="54">
        <f>SUMIF('IS - monthly'!$T:$T,$B30,'IS - monthly'!H:H)</f>
        <v>27320.082228116706</v>
      </c>
      <c r="M30" s="54">
        <f>SUMIF('IS - monthly'!$T:$T,$B30,'IS - monthly'!I:I)</f>
        <v>27320.082228116706</v>
      </c>
      <c r="N30" s="54">
        <f>SUMIF('IS - monthly'!$T:$T,$B30,'IS - monthly'!J:J)</f>
        <v>27320.082228116706</v>
      </c>
      <c r="O30" s="56">
        <f t="shared" ref="O30:O35" si="12">SUM(L30:N30)</f>
        <v>81960.246684350117</v>
      </c>
      <c r="P30" s="54">
        <f>SUMIF('IS - monthly'!$T:$T,$B30,'IS - monthly'!K:K)</f>
        <v>27320.082228116706</v>
      </c>
      <c r="Q30" s="54">
        <f>SUMIF('IS - monthly'!$T:$T,$B30,'IS - monthly'!L:L)</f>
        <v>27320.082228116706</v>
      </c>
      <c r="R30" s="54">
        <f>SUMIF('IS - monthly'!$T:$T,$B30,'IS - monthly'!M:M)</f>
        <v>27320.082228116706</v>
      </c>
      <c r="S30" s="56">
        <f t="shared" ref="S30:S35" si="13">SUM(P30:R30)</f>
        <v>81960.246684350117</v>
      </c>
      <c r="T30" s="54">
        <f>SUMIF('IS - monthly'!$T:$T,$B30,'IS - monthly'!N:N)</f>
        <v>27320.082228116706</v>
      </c>
      <c r="U30" s="54">
        <f>SUMIF('IS - monthly'!$T:$T,$B30,'IS - monthly'!O:O)</f>
        <v>27320.082228116706</v>
      </c>
      <c r="V30" s="54">
        <f>SUMIF('IS - monthly'!$T:$T,$B30,'IS - monthly'!P:P)</f>
        <v>27320.082228116706</v>
      </c>
      <c r="W30" s="56">
        <f t="shared" ref="W30:W35" si="14">SUM(T30:V30)</f>
        <v>81960.246684350117</v>
      </c>
      <c r="X30" s="109"/>
      <c r="Y30" s="37">
        <f t="shared" ref="Y30:Y35" si="15">SUM(K30,O30,S30,W30)</f>
        <v>494893.7188328912</v>
      </c>
    </row>
    <row r="31" spans="1:25" x14ac:dyDescent="0.2">
      <c r="A31" s="36"/>
      <c r="B31" s="1" t="s">
        <v>123</v>
      </c>
      <c r="C31" s="35"/>
      <c r="D31" s="54">
        <f>SUMIF(IS!J:J,B31,IS!I:I)</f>
        <v>71400</v>
      </c>
      <c r="E31" s="55"/>
      <c r="F31" s="55"/>
      <c r="G31" s="55"/>
      <c r="H31" s="54">
        <f>SUMIF('IS - monthly'!$T:$T,$B31,'IS - monthly'!E:E)</f>
        <v>5950</v>
      </c>
      <c r="I31" s="54">
        <f>SUMIF('IS - monthly'!$T:$T,$B31,'IS - monthly'!F:F)</f>
        <v>5950</v>
      </c>
      <c r="J31" s="54">
        <f>SUMIF('IS - monthly'!$T:$T,$B31,'IS - monthly'!G:G)</f>
        <v>5950</v>
      </c>
      <c r="K31" s="56">
        <f t="shared" si="11"/>
        <v>17850</v>
      </c>
      <c r="L31" s="54">
        <f>SUMIF('IS - monthly'!$T:$T,$B31,'IS - monthly'!H:H)</f>
        <v>5950</v>
      </c>
      <c r="M31" s="54">
        <f>SUMIF('IS - monthly'!$T:$T,$B31,'IS - monthly'!I:I)</f>
        <v>5950</v>
      </c>
      <c r="N31" s="54">
        <f>SUMIF('IS - monthly'!$T:$T,$B31,'IS - monthly'!J:J)</f>
        <v>5950</v>
      </c>
      <c r="O31" s="56">
        <f t="shared" si="12"/>
        <v>17850</v>
      </c>
      <c r="P31" s="54">
        <f>SUMIF('IS - monthly'!$T:$T,$B31,'IS - monthly'!K:K)</f>
        <v>5950</v>
      </c>
      <c r="Q31" s="54">
        <f>SUMIF('IS - monthly'!$T:$T,$B31,'IS - monthly'!L:L)</f>
        <v>5950</v>
      </c>
      <c r="R31" s="54">
        <f>SUMIF('IS - monthly'!$T:$T,$B31,'IS - monthly'!M:M)</f>
        <v>5950</v>
      </c>
      <c r="S31" s="56">
        <f t="shared" si="13"/>
        <v>17850</v>
      </c>
      <c r="T31" s="54">
        <f>SUMIF('IS - monthly'!$T:$T,$B31,'IS - monthly'!N:N)</f>
        <v>5950</v>
      </c>
      <c r="U31" s="54">
        <f>SUMIF('IS - monthly'!$T:$T,$B31,'IS - monthly'!O:O)</f>
        <v>5950</v>
      </c>
      <c r="V31" s="54">
        <f>SUMIF('IS - monthly'!$T:$T,$B31,'IS - monthly'!P:P)</f>
        <v>5950</v>
      </c>
      <c r="W31" s="56">
        <f t="shared" si="14"/>
        <v>17850</v>
      </c>
      <c r="X31" s="109"/>
      <c r="Y31" s="37">
        <f t="shared" si="15"/>
        <v>71400</v>
      </c>
    </row>
    <row r="32" spans="1:25" x14ac:dyDescent="0.2">
      <c r="A32" s="36"/>
      <c r="B32" s="1" t="s">
        <v>15</v>
      </c>
      <c r="C32" s="35"/>
      <c r="D32" s="54">
        <f>SUMIF(IS!J:J,B32,IS!I:I)</f>
        <v>238010</v>
      </c>
      <c r="E32" s="55"/>
      <c r="F32" s="55"/>
      <c r="G32" s="55"/>
      <c r="H32" s="54">
        <f>SUMIF('IS - monthly'!$T:$T,$B32,'IS - monthly'!E:E)</f>
        <v>0</v>
      </c>
      <c r="I32" s="54">
        <f>SUMIF('IS - monthly'!$T:$T,$B32,'IS - monthly'!F:F)</f>
        <v>0</v>
      </c>
      <c r="J32" s="54">
        <f>SUMIF('IS - monthly'!$T:$T,$B32,'IS - monthly'!G:G)</f>
        <v>26445.555555555555</v>
      </c>
      <c r="K32" s="56">
        <f t="shared" si="11"/>
        <v>26445.555555555555</v>
      </c>
      <c r="L32" s="54">
        <f>SUMIF('IS - monthly'!$T:$T,$B32,'IS - monthly'!H:H)</f>
        <v>26445.555555555555</v>
      </c>
      <c r="M32" s="54">
        <f>SUMIF('IS - monthly'!$T:$T,$B32,'IS - monthly'!I:I)</f>
        <v>26445.555555555555</v>
      </c>
      <c r="N32" s="54">
        <f>SUMIF('IS - monthly'!$T:$T,$B32,'IS - monthly'!J:J)</f>
        <v>26445.555555555555</v>
      </c>
      <c r="O32" s="56">
        <f t="shared" si="12"/>
        <v>79336.666666666657</v>
      </c>
      <c r="P32" s="54">
        <f>SUMIF('IS - monthly'!$T:$T,$B32,'IS - monthly'!K:K)</f>
        <v>26445.555555555555</v>
      </c>
      <c r="Q32" s="54">
        <f>SUMIF('IS - monthly'!$T:$T,$B32,'IS - monthly'!L:L)</f>
        <v>26445.555555555555</v>
      </c>
      <c r="R32" s="54">
        <f>SUMIF('IS - monthly'!$T:$T,$B32,'IS - monthly'!M:M)</f>
        <v>26445.555555555555</v>
      </c>
      <c r="S32" s="56">
        <f t="shared" si="13"/>
        <v>79336.666666666657</v>
      </c>
      <c r="T32" s="54">
        <f>SUMIF('IS - monthly'!$T:$T,$B32,'IS - monthly'!N:N)</f>
        <v>26445.555555555555</v>
      </c>
      <c r="U32" s="54">
        <f>SUMIF('IS - monthly'!$T:$T,$B32,'IS - monthly'!O:O)</f>
        <v>26445.555555555555</v>
      </c>
      <c r="V32" s="54">
        <f>SUMIF('IS - monthly'!$T:$T,$B32,'IS - monthly'!P:P)</f>
        <v>0</v>
      </c>
      <c r="W32" s="56">
        <f t="shared" si="14"/>
        <v>52891.111111111109</v>
      </c>
      <c r="X32" s="109"/>
      <c r="Y32" s="37">
        <f t="shared" si="15"/>
        <v>238010</v>
      </c>
    </row>
    <row r="33" spans="1:25" x14ac:dyDescent="0.2">
      <c r="A33" s="36"/>
      <c r="B33" s="36" t="s">
        <v>28</v>
      </c>
      <c r="C33" s="35"/>
      <c r="D33" s="54">
        <f>SUMIF(IS!J:J,B33,IS!I:I)</f>
        <v>660000</v>
      </c>
      <c r="E33" s="55"/>
      <c r="F33" s="55"/>
      <c r="G33" s="55"/>
      <c r="H33" s="54">
        <f>SUMIF('IS - monthly'!$T:$T,$B33,'IS - monthly'!E:E)</f>
        <v>0</v>
      </c>
      <c r="I33" s="54">
        <f>SUMIF('IS - monthly'!$T:$T,$B33,'IS - monthly'!F:F)</f>
        <v>0</v>
      </c>
      <c r="J33" s="54">
        <f>SUMIF('IS - monthly'!$T:$T,$B33,'IS - monthly'!G:G)</f>
        <v>73333.333333333328</v>
      </c>
      <c r="K33" s="56">
        <f t="shared" si="11"/>
        <v>73333.333333333328</v>
      </c>
      <c r="L33" s="54">
        <f>SUMIF('IS - monthly'!$T:$T,$B33,'IS - monthly'!H:H)</f>
        <v>73333.333333333328</v>
      </c>
      <c r="M33" s="54">
        <f>SUMIF('IS - monthly'!$T:$T,$B33,'IS - monthly'!I:I)</f>
        <v>73333.333333333328</v>
      </c>
      <c r="N33" s="54">
        <f>SUMIF('IS - monthly'!$T:$T,$B33,'IS - monthly'!J:J)</f>
        <v>73333.333333333328</v>
      </c>
      <c r="O33" s="56">
        <f t="shared" si="12"/>
        <v>220000</v>
      </c>
      <c r="P33" s="54">
        <f>SUMIF('IS - monthly'!$T:$T,$B33,'IS - monthly'!K:K)</f>
        <v>73333.333333333328</v>
      </c>
      <c r="Q33" s="54">
        <f>SUMIF('IS - monthly'!$T:$T,$B33,'IS - monthly'!L:L)</f>
        <v>73333.333333333328</v>
      </c>
      <c r="R33" s="54">
        <f>SUMIF('IS - monthly'!$T:$T,$B33,'IS - monthly'!M:M)</f>
        <v>73333.333333333328</v>
      </c>
      <c r="S33" s="56">
        <f t="shared" si="13"/>
        <v>220000</v>
      </c>
      <c r="T33" s="54">
        <f>SUMIF('IS - monthly'!$T:$T,$B33,'IS - monthly'!N:N)</f>
        <v>73333.333333333328</v>
      </c>
      <c r="U33" s="54">
        <f>SUMIF('IS - monthly'!$T:$T,$B33,'IS - monthly'!O:O)</f>
        <v>73333.333333333328</v>
      </c>
      <c r="V33" s="54">
        <f>SUMIF('IS - monthly'!$T:$T,$B33,'IS - monthly'!P:P)</f>
        <v>0</v>
      </c>
      <c r="W33" s="56">
        <f t="shared" si="14"/>
        <v>146666.66666666666</v>
      </c>
      <c r="X33" s="109"/>
      <c r="Y33" s="37">
        <f>SUM(K33,O33,S33,W33)</f>
        <v>660000</v>
      </c>
    </row>
    <row r="34" spans="1:25" x14ac:dyDescent="0.2">
      <c r="A34" s="36"/>
      <c r="B34" s="1" t="s">
        <v>124</v>
      </c>
      <c r="C34" s="35"/>
      <c r="D34" s="54">
        <f>SUMIF(IS!J:J,B34,IS!I:I)</f>
        <v>229540.79575596817</v>
      </c>
      <c r="E34" s="55"/>
      <c r="F34" s="55"/>
      <c r="G34" s="55"/>
      <c r="H34" s="54">
        <f>SUMIF('IS - monthly'!$T:$T,$B34,'IS - monthly'!E:E)</f>
        <v>2500</v>
      </c>
      <c r="I34" s="54">
        <f>SUMIF('IS - monthly'!$T:$T,$B34,'IS - monthly'!F:F)</f>
        <v>2500</v>
      </c>
      <c r="J34" s="54">
        <f>SUMIF('IS - monthly'!$T:$T,$B34,'IS - monthly'!G:G)</f>
        <v>24893.421750663128</v>
      </c>
      <c r="K34" s="56">
        <f t="shared" si="11"/>
        <v>29893.421750663128</v>
      </c>
      <c r="L34" s="54">
        <f>SUMIF('IS - monthly'!$T:$T,$B34,'IS - monthly'!H:H)</f>
        <v>24893.421750663128</v>
      </c>
      <c r="M34" s="54">
        <f>SUMIF('IS - monthly'!$T:$T,$B34,'IS - monthly'!I:I)</f>
        <v>24393.421750663128</v>
      </c>
      <c r="N34" s="54">
        <f>SUMIF('IS - monthly'!$T:$T,$B34,'IS - monthly'!J:J)</f>
        <v>24393.421750663128</v>
      </c>
      <c r="O34" s="56">
        <f t="shared" si="12"/>
        <v>73680.265251989389</v>
      </c>
      <c r="P34" s="54">
        <f>SUMIF('IS - monthly'!$T:$T,$B34,'IS - monthly'!K:K)</f>
        <v>24393.421750663128</v>
      </c>
      <c r="Q34" s="54">
        <f>SUMIF('IS - monthly'!$T:$T,$B34,'IS - monthly'!L:L)</f>
        <v>24393.421750663128</v>
      </c>
      <c r="R34" s="54">
        <f>SUMIF('IS - monthly'!$T:$T,$B34,'IS - monthly'!M:M)</f>
        <v>24393.421750663128</v>
      </c>
      <c r="S34" s="56">
        <f t="shared" si="13"/>
        <v>73180.265251989389</v>
      </c>
      <c r="T34" s="54">
        <f>SUMIF('IS - monthly'!$T:$T,$B34,'IS - monthly'!N:N)</f>
        <v>24393.421750663128</v>
      </c>
      <c r="U34" s="54">
        <f>SUMIF('IS - monthly'!$T:$T,$B34,'IS - monthly'!O:O)</f>
        <v>25893.421750663132</v>
      </c>
      <c r="V34" s="54">
        <f>SUMIF('IS - monthly'!$T:$T,$B34,'IS - monthly'!P:P)</f>
        <v>2500</v>
      </c>
      <c r="W34" s="56">
        <f t="shared" si="14"/>
        <v>52786.843501326264</v>
      </c>
      <c r="X34" s="109"/>
      <c r="Y34" s="38">
        <f t="shared" si="15"/>
        <v>229540.7957559682</v>
      </c>
    </row>
    <row r="35" spans="1:25" x14ac:dyDescent="0.2">
      <c r="A35" s="1"/>
      <c r="B35" s="46" t="s">
        <v>16</v>
      </c>
      <c r="C35" s="35"/>
      <c r="D35" s="90">
        <f>SUM(D30:D34)</f>
        <v>1693844.5145888594</v>
      </c>
      <c r="E35" s="48"/>
      <c r="F35" s="48"/>
      <c r="G35" s="48"/>
      <c r="H35" s="47">
        <f>SUM(H30:H34)</f>
        <v>91454.326259946945</v>
      </c>
      <c r="I35" s="47">
        <f>SUM(I30:I34)</f>
        <v>91454.326259946945</v>
      </c>
      <c r="J35" s="47">
        <f>SUM(J30:J34)</f>
        <v>213626.63689949899</v>
      </c>
      <c r="K35" s="47">
        <f t="shared" si="11"/>
        <v>396535.28941939288</v>
      </c>
      <c r="L35" s="47">
        <f>SUM(L30:L34)</f>
        <v>157942.39286766874</v>
      </c>
      <c r="M35" s="47">
        <f>SUM(M30:M34)</f>
        <v>157442.39286766874</v>
      </c>
      <c r="N35" s="47">
        <f>SUM(N30:N34)</f>
        <v>157442.39286766874</v>
      </c>
      <c r="O35" s="47">
        <f t="shared" si="12"/>
        <v>472827.17860300618</v>
      </c>
      <c r="P35" s="47">
        <f>SUM(P30:P34)</f>
        <v>157442.39286766874</v>
      </c>
      <c r="Q35" s="47">
        <f>SUM(Q30:Q34)</f>
        <v>157442.39286766874</v>
      </c>
      <c r="R35" s="47">
        <f>SUM(R30:R34)</f>
        <v>157442.39286766874</v>
      </c>
      <c r="S35" s="47">
        <f t="shared" si="13"/>
        <v>472327.17860300618</v>
      </c>
      <c r="T35" s="47">
        <f>SUM(T30:T34)</f>
        <v>157442.39286766874</v>
      </c>
      <c r="U35" s="47">
        <f>SUM(U30:U34)</f>
        <v>158942.39286766874</v>
      </c>
      <c r="V35" s="47">
        <f>SUM(V30:V34)</f>
        <v>35770.082228116706</v>
      </c>
      <c r="W35" s="47">
        <f t="shared" si="14"/>
        <v>352154.86796345416</v>
      </c>
      <c r="X35" s="109"/>
      <c r="Y35" s="37">
        <f t="shared" si="15"/>
        <v>1693844.5145888594</v>
      </c>
    </row>
    <row r="36" spans="1:25" x14ac:dyDescent="0.2">
      <c r="A36" s="43"/>
      <c r="B36" s="43"/>
      <c r="C36" s="35"/>
      <c r="D36" s="56"/>
      <c r="F36" s="1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09"/>
      <c r="Y36" s="37"/>
    </row>
    <row r="37" spans="1:25" ht="13.5" x14ac:dyDescent="0.25">
      <c r="A37" s="57" t="s">
        <v>17</v>
      </c>
      <c r="B37" s="36"/>
      <c r="C37" s="35"/>
      <c r="D37" s="56"/>
      <c r="E37" s="55"/>
      <c r="F37" s="55"/>
      <c r="G37" s="55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109"/>
      <c r="Y37" s="37"/>
    </row>
    <row r="38" spans="1:25" x14ac:dyDescent="0.2">
      <c r="A38" s="36"/>
      <c r="B38" s="36" t="s">
        <v>18</v>
      </c>
      <c r="C38" s="35"/>
      <c r="D38" s="54">
        <f>SUMIF(IS!J:J,B38,IS!I:I)</f>
        <v>257151.80265067331</v>
      </c>
      <c r="E38" s="55"/>
      <c r="F38" s="55"/>
      <c r="G38" s="55"/>
      <c r="H38" s="54">
        <f>SUMIF('IS - monthly'!$T:$T,$B38,'IS - monthly'!E:E)</f>
        <v>21429.31688755611</v>
      </c>
      <c r="I38" s="54">
        <f>SUMIF('IS - monthly'!$T:$T,$B38,'IS - monthly'!F:F)</f>
        <v>21429.31688755611</v>
      </c>
      <c r="J38" s="54">
        <f>SUMIF('IS - monthly'!$T:$T,$B38,'IS - monthly'!G:G)</f>
        <v>21429.31688755611</v>
      </c>
      <c r="K38" s="56">
        <f t="shared" ref="K38:K43" si="16">SUM(H38:J38)</f>
        <v>64287.950662668329</v>
      </c>
      <c r="L38" s="54">
        <f>SUMIF('IS - monthly'!$T:$T,$B38,'IS - monthly'!H:H)</f>
        <v>21429.31688755611</v>
      </c>
      <c r="M38" s="54">
        <f>SUMIF('IS - monthly'!$T:$T,$B38,'IS - monthly'!I:I)</f>
        <v>21429.31688755611</v>
      </c>
      <c r="N38" s="54">
        <f>SUMIF('IS - monthly'!$T:$T,$B38,'IS - monthly'!J:J)</f>
        <v>21429.31688755611</v>
      </c>
      <c r="O38" s="56">
        <f t="shared" ref="O38:O43" si="17">SUM(L38:N38)</f>
        <v>64287.950662668329</v>
      </c>
      <c r="P38" s="54">
        <f>SUMIF('IS - monthly'!$T:$T,$B38,'IS - monthly'!K:K)</f>
        <v>21429.31688755611</v>
      </c>
      <c r="Q38" s="54">
        <f>SUMIF('IS - monthly'!$T:$T,$B38,'IS - monthly'!L:L)</f>
        <v>21429.31688755611</v>
      </c>
      <c r="R38" s="54">
        <f>SUMIF('IS - monthly'!$T:$T,$B38,'IS - monthly'!M:M)</f>
        <v>21429.31688755611</v>
      </c>
      <c r="S38" s="56">
        <f t="shared" ref="S38:S43" si="18">SUM(P38:R38)</f>
        <v>64287.950662668329</v>
      </c>
      <c r="T38" s="54">
        <f>SUMIF('IS - monthly'!$T:$T,$B38,'IS - monthly'!N:N)</f>
        <v>21429.31688755611</v>
      </c>
      <c r="U38" s="54">
        <f>SUMIF('IS - monthly'!$T:$T,$B38,'IS - monthly'!O:O)</f>
        <v>21429.31688755611</v>
      </c>
      <c r="V38" s="54">
        <f>SUMIF('IS - monthly'!$T:$T,$B38,'IS - monthly'!P:P)</f>
        <v>21429.31688755611</v>
      </c>
      <c r="W38" s="56">
        <f t="shared" ref="W38:W43" si="19">SUM(T38:V38)</f>
        <v>64287.950662668329</v>
      </c>
      <c r="X38" s="109"/>
      <c r="Y38" s="37">
        <f t="shared" ref="Y38:Y44" si="20">SUM(K38,O38,S38,W38)</f>
        <v>257151.80265067331</v>
      </c>
    </row>
    <row r="39" spans="1:25" x14ac:dyDescent="0.2">
      <c r="A39" s="36"/>
      <c r="B39" s="36" t="s">
        <v>108</v>
      </c>
      <c r="C39" s="35"/>
      <c r="D39" s="64">
        <f>SUMIF(IS!J:J,B39,IS!I:I)</f>
        <v>1376965</v>
      </c>
      <c r="E39" s="55"/>
      <c r="F39" s="55"/>
      <c r="G39" s="55"/>
      <c r="H39" s="64">
        <f>SUMIF('IS - monthly'!$T:$T,$B39,'IS - monthly'!E:E)</f>
        <v>114747.08333333333</v>
      </c>
      <c r="I39" s="64">
        <f>SUMIF('IS - monthly'!$T:$T,$B39,'IS - monthly'!F:F)</f>
        <v>114747.08333333333</v>
      </c>
      <c r="J39" s="64">
        <f>SUMIF('IS - monthly'!$T:$T,$B39,'IS - monthly'!G:G)</f>
        <v>114747.08333333333</v>
      </c>
      <c r="K39" s="56">
        <f t="shared" si="16"/>
        <v>344241.25</v>
      </c>
      <c r="L39" s="64">
        <f>SUMIF('IS - monthly'!$T:$T,$B39,'IS - monthly'!H:H)</f>
        <v>114747.08333333333</v>
      </c>
      <c r="M39" s="64">
        <f>SUMIF('IS - monthly'!$T:$T,$B39,'IS - monthly'!I:I)</f>
        <v>114747.08333333333</v>
      </c>
      <c r="N39" s="64">
        <f>SUMIF('IS - monthly'!$T:$T,$B39,'IS - monthly'!J:J)</f>
        <v>114747.08333333333</v>
      </c>
      <c r="O39" s="56">
        <f t="shared" si="17"/>
        <v>344241.25</v>
      </c>
      <c r="P39" s="64">
        <f>SUMIF('IS - monthly'!$T:$T,$B39,'IS - monthly'!K:K)</f>
        <v>114747.08333333333</v>
      </c>
      <c r="Q39" s="64">
        <f>SUMIF('IS - monthly'!$T:$T,$B39,'IS - monthly'!L:L)</f>
        <v>114747.08333333333</v>
      </c>
      <c r="R39" s="64">
        <f>SUMIF('IS - monthly'!$T:$T,$B39,'IS - monthly'!M:M)</f>
        <v>114747.08333333333</v>
      </c>
      <c r="S39" s="56">
        <f t="shared" si="18"/>
        <v>344241.25</v>
      </c>
      <c r="T39" s="64">
        <f>SUMIF('IS - monthly'!$T:$T,$B39,'IS - monthly'!N:N)</f>
        <v>114747.08333333333</v>
      </c>
      <c r="U39" s="64">
        <f>SUMIF('IS - monthly'!$T:$T,$B39,'IS - monthly'!O:O)</f>
        <v>114747.08333333333</v>
      </c>
      <c r="V39" s="64">
        <f>SUMIF('IS - monthly'!$T:$T,$B39,'IS - monthly'!P:P)</f>
        <v>114747.08333333333</v>
      </c>
      <c r="W39" s="56">
        <f t="shared" si="19"/>
        <v>344241.25</v>
      </c>
      <c r="X39" s="109"/>
      <c r="Y39" s="37">
        <f t="shared" si="20"/>
        <v>1376965</v>
      </c>
    </row>
    <row r="40" spans="1:25" x14ac:dyDescent="0.2">
      <c r="A40" s="36"/>
      <c r="B40" s="36" t="s">
        <v>109</v>
      </c>
      <c r="C40" s="35"/>
      <c r="D40" s="64">
        <f>SUMIF(IS!J:J,B40,IS!I:I)</f>
        <v>1287004.9555393911</v>
      </c>
      <c r="E40" s="55"/>
      <c r="F40" s="55"/>
      <c r="G40" s="55"/>
      <c r="H40" s="64">
        <f>SUMIF('IS - monthly'!$T:$T,$B40,'IS - monthly'!E:E)</f>
        <v>107250.41296161592</v>
      </c>
      <c r="I40" s="64">
        <f>SUMIF('IS - monthly'!$T:$T,$B40,'IS - monthly'!F:F)</f>
        <v>107250.41296161592</v>
      </c>
      <c r="J40" s="64">
        <f>SUMIF('IS - monthly'!$T:$T,$B40,'IS - monthly'!G:G)</f>
        <v>107250.41296161592</v>
      </c>
      <c r="K40" s="56">
        <f t="shared" si="16"/>
        <v>321751.23888484773</v>
      </c>
      <c r="L40" s="64">
        <f>SUMIF('IS - monthly'!$T:$T,$B40,'IS - monthly'!H:H)</f>
        <v>107250.41296161592</v>
      </c>
      <c r="M40" s="64">
        <f>SUMIF('IS - monthly'!$T:$T,$B40,'IS - monthly'!I:I)</f>
        <v>107250.41296161592</v>
      </c>
      <c r="N40" s="64">
        <f>SUMIF('IS - monthly'!$T:$T,$B40,'IS - monthly'!J:J)</f>
        <v>107250.41296161592</v>
      </c>
      <c r="O40" s="56">
        <f t="shared" si="17"/>
        <v>321751.23888484773</v>
      </c>
      <c r="P40" s="64">
        <f>SUMIF('IS - monthly'!$T:$T,$B40,'IS - monthly'!K:K)</f>
        <v>107250.41296161592</v>
      </c>
      <c r="Q40" s="64">
        <f>SUMIF('IS - monthly'!$T:$T,$B40,'IS - monthly'!L:L)</f>
        <v>107250.41296161592</v>
      </c>
      <c r="R40" s="64">
        <f>SUMIF('IS - monthly'!$T:$T,$B40,'IS - monthly'!M:M)</f>
        <v>107250.41296161592</v>
      </c>
      <c r="S40" s="56">
        <f t="shared" si="18"/>
        <v>321751.23888484773</v>
      </c>
      <c r="T40" s="64">
        <f>SUMIF('IS - monthly'!$T:$T,$B40,'IS - monthly'!N:N)</f>
        <v>107250.41296161592</v>
      </c>
      <c r="U40" s="64">
        <f>SUMIF('IS - monthly'!$T:$T,$B40,'IS - monthly'!O:O)</f>
        <v>107250.41296161592</v>
      </c>
      <c r="V40" s="64">
        <f>SUMIF('IS - monthly'!$T:$T,$B40,'IS - monthly'!P:P)</f>
        <v>107250.41296161592</v>
      </c>
      <c r="W40" s="56">
        <f t="shared" si="19"/>
        <v>321751.23888484773</v>
      </c>
      <c r="X40" s="109"/>
      <c r="Y40" s="37">
        <f t="shared" si="20"/>
        <v>1287004.9555393909</v>
      </c>
    </row>
    <row r="41" spans="1:25" x14ac:dyDescent="0.2">
      <c r="A41" s="36"/>
      <c r="B41" s="36" t="s">
        <v>19</v>
      </c>
      <c r="C41" s="35"/>
      <c r="D41" s="54">
        <f>SUMIF(IS!J:J,B41,IS!I:I)</f>
        <v>575000</v>
      </c>
      <c r="E41" s="55"/>
      <c r="F41" s="55"/>
      <c r="G41" s="55"/>
      <c r="H41" s="54">
        <f>SUMIF('IS - monthly'!$T:$T,$B41,'IS - monthly'!E:E)</f>
        <v>47916.666666666664</v>
      </c>
      <c r="I41" s="54">
        <f>SUMIF('IS - monthly'!$T:$T,$B41,'IS - monthly'!F:F)</f>
        <v>47916.666666666664</v>
      </c>
      <c r="J41" s="54">
        <f>SUMIF('IS - monthly'!$T:$T,$B41,'IS - monthly'!G:G)</f>
        <v>47916.666666666664</v>
      </c>
      <c r="K41" s="56">
        <f t="shared" si="16"/>
        <v>143750</v>
      </c>
      <c r="L41" s="54">
        <f>SUMIF('IS - monthly'!$T:$T,$B41,'IS - monthly'!H:H)</f>
        <v>47916.666666666664</v>
      </c>
      <c r="M41" s="54">
        <f>SUMIF('IS - monthly'!$T:$T,$B41,'IS - monthly'!I:I)</f>
        <v>47916.666666666664</v>
      </c>
      <c r="N41" s="54">
        <f>SUMIF('IS - monthly'!$T:$T,$B41,'IS - monthly'!J:J)</f>
        <v>47916.666666666664</v>
      </c>
      <c r="O41" s="56">
        <f t="shared" si="17"/>
        <v>143750</v>
      </c>
      <c r="P41" s="54">
        <f>SUMIF('IS - monthly'!$T:$T,$B41,'IS - monthly'!K:K)</f>
        <v>47916.666666666664</v>
      </c>
      <c r="Q41" s="54">
        <f>SUMIF('IS - monthly'!$T:$T,$B41,'IS - monthly'!L:L)</f>
        <v>47916.666666666664</v>
      </c>
      <c r="R41" s="54">
        <f>SUMIF('IS - monthly'!$T:$T,$B41,'IS - monthly'!M:M)</f>
        <v>47916.666666666664</v>
      </c>
      <c r="S41" s="56">
        <f t="shared" si="18"/>
        <v>143750</v>
      </c>
      <c r="T41" s="54">
        <f>SUMIF('IS - monthly'!$T:$T,$B41,'IS - monthly'!N:N)</f>
        <v>47916.666666666664</v>
      </c>
      <c r="U41" s="54">
        <f>SUMIF('IS - monthly'!$T:$T,$B41,'IS - monthly'!O:O)</f>
        <v>47916.666666666664</v>
      </c>
      <c r="V41" s="54">
        <f>SUMIF('IS - monthly'!$T:$T,$B41,'IS - monthly'!P:P)</f>
        <v>47916.666666666664</v>
      </c>
      <c r="W41" s="56">
        <f t="shared" si="19"/>
        <v>143750</v>
      </c>
      <c r="X41" s="109"/>
      <c r="Y41" s="37">
        <f t="shared" si="20"/>
        <v>575000</v>
      </c>
    </row>
    <row r="42" spans="1:25" x14ac:dyDescent="0.2">
      <c r="A42" s="36"/>
      <c r="B42" s="36" t="s">
        <v>20</v>
      </c>
      <c r="C42" s="35"/>
      <c r="D42" s="54">
        <f>SUMIF(IS!J:J,B42,IS!I:I)</f>
        <v>482006</v>
      </c>
      <c r="E42" s="55"/>
      <c r="F42" s="55"/>
      <c r="G42" s="55"/>
      <c r="H42" s="54">
        <f>SUMIF('IS - monthly'!$T:$T,$B42,'IS - monthly'!E:E)</f>
        <v>40167.166666666664</v>
      </c>
      <c r="I42" s="54">
        <f>SUMIF('IS - monthly'!$T:$T,$B42,'IS - monthly'!F:F)</f>
        <v>40167.166666666664</v>
      </c>
      <c r="J42" s="54">
        <f>SUMIF('IS - monthly'!$T:$T,$B42,'IS - monthly'!G:G)</f>
        <v>40167.166666666664</v>
      </c>
      <c r="K42" s="56">
        <f t="shared" si="16"/>
        <v>120501.5</v>
      </c>
      <c r="L42" s="54">
        <f>SUMIF('IS - monthly'!$T:$T,$B42,'IS - monthly'!H:H)</f>
        <v>40167.166666666664</v>
      </c>
      <c r="M42" s="54">
        <f>SUMIF('IS - monthly'!$T:$T,$B42,'IS - monthly'!I:I)</f>
        <v>40167.166666666664</v>
      </c>
      <c r="N42" s="54">
        <f>SUMIF('IS - monthly'!$T:$T,$B42,'IS - monthly'!J:J)</f>
        <v>40167.166666666664</v>
      </c>
      <c r="O42" s="56">
        <f t="shared" si="17"/>
        <v>120501.5</v>
      </c>
      <c r="P42" s="54">
        <f>SUMIF('IS - monthly'!$T:$T,$B42,'IS - monthly'!K:K)</f>
        <v>40167.166666666664</v>
      </c>
      <c r="Q42" s="54">
        <f>SUMIF('IS - monthly'!$T:$T,$B42,'IS - monthly'!L:L)</f>
        <v>40167.166666666664</v>
      </c>
      <c r="R42" s="54">
        <f>SUMIF('IS - monthly'!$T:$T,$B42,'IS - monthly'!M:M)</f>
        <v>40167.166666666664</v>
      </c>
      <c r="S42" s="56">
        <f t="shared" si="18"/>
        <v>120501.5</v>
      </c>
      <c r="T42" s="54">
        <f>SUMIF('IS - monthly'!$T:$T,$B42,'IS - monthly'!N:N)</f>
        <v>40167.166666666664</v>
      </c>
      <c r="U42" s="54">
        <f>SUMIF('IS - monthly'!$T:$T,$B42,'IS - monthly'!O:O)</f>
        <v>40167.166666666664</v>
      </c>
      <c r="V42" s="54">
        <f>SUMIF('IS - monthly'!$T:$T,$B42,'IS - monthly'!P:P)</f>
        <v>40167.166666666664</v>
      </c>
      <c r="W42" s="56">
        <f t="shared" si="19"/>
        <v>120501.5</v>
      </c>
      <c r="X42" s="109"/>
      <c r="Y42" s="37">
        <f t="shared" si="20"/>
        <v>482006</v>
      </c>
    </row>
    <row r="43" spans="1:25" x14ac:dyDescent="0.2">
      <c r="A43" s="36"/>
      <c r="B43" s="36" t="s">
        <v>110</v>
      </c>
      <c r="C43" s="35"/>
      <c r="D43" s="54">
        <f>SUMIF(IS!J:J,B43,IS!I:I)</f>
        <v>505830.44627618545</v>
      </c>
      <c r="E43" s="55"/>
      <c r="F43" s="55"/>
      <c r="G43" s="55"/>
      <c r="H43" s="54">
        <f>SUMIF('IS - monthly'!$T:$T,$B43,'IS - monthly'!E:E)</f>
        <v>42152.537189682116</v>
      </c>
      <c r="I43" s="54">
        <f>SUMIF('IS - monthly'!$T:$T,$B43,'IS - monthly'!F:F)</f>
        <v>42152.537189682116</v>
      </c>
      <c r="J43" s="54">
        <f>SUMIF('IS - monthly'!$T:$T,$B43,'IS - monthly'!G:G)</f>
        <v>42152.537189682116</v>
      </c>
      <c r="K43" s="56">
        <f t="shared" si="16"/>
        <v>126457.61156904635</v>
      </c>
      <c r="L43" s="54">
        <f>SUMIF('IS - monthly'!$T:$T,$B43,'IS - monthly'!H:H)</f>
        <v>42152.537189682116</v>
      </c>
      <c r="M43" s="54">
        <f>SUMIF('IS - monthly'!$T:$T,$B43,'IS - monthly'!I:I)</f>
        <v>42152.537189682116</v>
      </c>
      <c r="N43" s="54">
        <f>SUMIF('IS - monthly'!$T:$T,$B43,'IS - monthly'!J:J)</f>
        <v>42152.537189682116</v>
      </c>
      <c r="O43" s="56">
        <f t="shared" si="17"/>
        <v>126457.61156904635</v>
      </c>
      <c r="P43" s="54">
        <f>SUMIF('IS - monthly'!$T:$T,$B43,'IS - monthly'!K:K)</f>
        <v>42152.537189682116</v>
      </c>
      <c r="Q43" s="54">
        <f>SUMIF('IS - monthly'!$T:$T,$B43,'IS - monthly'!L:L)</f>
        <v>42152.537189682116</v>
      </c>
      <c r="R43" s="54">
        <f>SUMIF('IS - monthly'!$T:$T,$B43,'IS - monthly'!M:M)</f>
        <v>42152.537189682116</v>
      </c>
      <c r="S43" s="56">
        <f t="shared" si="18"/>
        <v>126457.61156904635</v>
      </c>
      <c r="T43" s="54">
        <f>SUMIF('IS - monthly'!$T:$T,$B43,'IS - monthly'!N:N)</f>
        <v>42152.537189682116</v>
      </c>
      <c r="U43" s="54">
        <f>SUMIF('IS - monthly'!$T:$T,$B43,'IS - monthly'!O:O)</f>
        <v>42152.537189682116</v>
      </c>
      <c r="V43" s="54">
        <f>SUMIF('IS - monthly'!$T:$T,$B43,'IS - monthly'!P:P)</f>
        <v>42152.537189682116</v>
      </c>
      <c r="W43" s="56">
        <f t="shared" si="19"/>
        <v>126457.61156904635</v>
      </c>
      <c r="X43" s="109"/>
      <c r="Y43" s="38">
        <f t="shared" si="20"/>
        <v>505830.44627618539</v>
      </c>
    </row>
    <row r="44" spans="1:25" x14ac:dyDescent="0.2">
      <c r="A44" s="36"/>
      <c r="B44" s="46" t="s">
        <v>21</v>
      </c>
      <c r="C44" s="35"/>
      <c r="D44" s="90">
        <f>SUM(D38:D43)</f>
        <v>4483958.2044662498</v>
      </c>
      <c r="E44" s="48"/>
      <c r="F44" s="48"/>
      <c r="G44" s="48"/>
      <c r="H44" s="47">
        <f>SUM(H38:H43)</f>
        <v>373663.18370552082</v>
      </c>
      <c r="I44" s="47">
        <f>SUM(I38:I43)</f>
        <v>373663.18370552082</v>
      </c>
      <c r="J44" s="47">
        <f>SUM(J38:J43)</f>
        <v>373663.18370552082</v>
      </c>
      <c r="K44" s="47">
        <f>SUM(H44:J44)</f>
        <v>1120989.5511165624</v>
      </c>
      <c r="L44" s="47">
        <f>SUM(L38:L43)</f>
        <v>373663.18370552082</v>
      </c>
      <c r="M44" s="47">
        <f>SUM(M38:M43)</f>
        <v>373663.18370552082</v>
      </c>
      <c r="N44" s="47">
        <f>SUM(N38:N43)</f>
        <v>373663.18370552082</v>
      </c>
      <c r="O44" s="47">
        <f>SUM(L44:N44)</f>
        <v>1120989.5511165624</v>
      </c>
      <c r="P44" s="47">
        <f>SUM(P38:P43)</f>
        <v>373663.18370552082</v>
      </c>
      <c r="Q44" s="47">
        <f>SUM(Q38:Q43)</f>
        <v>373663.18370552082</v>
      </c>
      <c r="R44" s="47">
        <f>SUM(R38:R43)</f>
        <v>373663.18370552082</v>
      </c>
      <c r="S44" s="47">
        <f>SUM(P44:R44)</f>
        <v>1120989.5511165624</v>
      </c>
      <c r="T44" s="47">
        <f>SUM(T38:T43)</f>
        <v>373663.18370552082</v>
      </c>
      <c r="U44" s="47">
        <f>SUM(U38:U43)</f>
        <v>373663.18370552082</v>
      </c>
      <c r="V44" s="47">
        <f>SUM(V38:V43)</f>
        <v>373663.18370552082</v>
      </c>
      <c r="W44" s="47">
        <f>SUM(T44:V44)</f>
        <v>1120989.5511165624</v>
      </c>
      <c r="X44" s="109"/>
      <c r="Y44" s="37">
        <f t="shared" si="20"/>
        <v>4483958.2044662498</v>
      </c>
    </row>
    <row r="45" spans="1:25" x14ac:dyDescent="0.2">
      <c r="A45" s="36"/>
      <c r="B45" s="43"/>
      <c r="C45" s="35"/>
      <c r="D45" s="92"/>
      <c r="E45" s="50"/>
      <c r="F45" s="50"/>
      <c r="G45" s="50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109"/>
      <c r="Y45" s="37"/>
    </row>
    <row r="46" spans="1:25" ht="13.5" x14ac:dyDescent="0.25">
      <c r="A46" s="57" t="s">
        <v>112</v>
      </c>
      <c r="B46" s="36"/>
      <c r="C46" s="35"/>
      <c r="D46" s="56"/>
      <c r="F46" s="1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09"/>
      <c r="Y46" s="37"/>
    </row>
    <row r="47" spans="1:25" x14ac:dyDescent="0.2">
      <c r="A47" s="36"/>
      <c r="B47" s="36" t="s">
        <v>22</v>
      </c>
      <c r="C47" s="35"/>
      <c r="D47" s="54">
        <f>SUMIF(IS!J:J,B47,IS!I:I)</f>
        <v>243493.52785145887</v>
      </c>
      <c r="E47" s="55"/>
      <c r="F47" s="55"/>
      <c r="G47" s="55"/>
      <c r="H47" s="54">
        <f>SUMIF('IS - monthly'!$T:$T,$B47,'IS - monthly'!E:E)</f>
        <v>20291.127320954904</v>
      </c>
      <c r="I47" s="54">
        <f>SUMIF('IS - monthly'!$T:$T,$B47,'IS - monthly'!F:F)</f>
        <v>20291.127320954904</v>
      </c>
      <c r="J47" s="54">
        <f>SUMIF('IS - monthly'!$T:$T,$B47,'IS - monthly'!G:G)</f>
        <v>20291.127320954904</v>
      </c>
      <c r="K47" s="56">
        <f t="shared" ref="K47:K58" si="21">SUM(H47:J47)</f>
        <v>60873.381962864711</v>
      </c>
      <c r="L47" s="54">
        <f>SUMIF('IS - monthly'!$T:$T,$B47,'IS - monthly'!H:H)</f>
        <v>20291.127320954904</v>
      </c>
      <c r="M47" s="54">
        <f>SUMIF('IS - monthly'!$T:$T,$B47,'IS - monthly'!I:I)</f>
        <v>20291.127320954904</v>
      </c>
      <c r="N47" s="54">
        <f>SUMIF('IS - monthly'!$T:$T,$B47,'IS - monthly'!J:J)</f>
        <v>20291.127320954904</v>
      </c>
      <c r="O47" s="56">
        <f t="shared" ref="O47:O58" si="22">SUM(L47:N47)</f>
        <v>60873.381962864711</v>
      </c>
      <c r="P47" s="54">
        <f>SUMIF('IS - monthly'!$T:$T,$B47,'IS - monthly'!K:K)</f>
        <v>20291.127320954904</v>
      </c>
      <c r="Q47" s="54">
        <f>SUMIF('IS - monthly'!$T:$T,$B47,'IS - monthly'!L:L)</f>
        <v>20291.127320954904</v>
      </c>
      <c r="R47" s="54">
        <f>SUMIF('IS - monthly'!$T:$T,$B47,'IS - monthly'!M:M)</f>
        <v>20291.127320954904</v>
      </c>
      <c r="S47" s="56">
        <f t="shared" ref="S47:S58" si="23">SUM(P47:R47)</f>
        <v>60873.381962864711</v>
      </c>
      <c r="T47" s="54">
        <f>SUMIF('IS - monthly'!$T:$T,$B47,'IS - monthly'!N:N)</f>
        <v>20291.127320954904</v>
      </c>
      <c r="U47" s="54">
        <f>SUMIF('IS - monthly'!$T:$T,$B47,'IS - monthly'!O:O)</f>
        <v>20291.127320954904</v>
      </c>
      <c r="V47" s="54">
        <f>SUMIF('IS - monthly'!$T:$T,$B47,'IS - monthly'!P:P)</f>
        <v>20291.127320954904</v>
      </c>
      <c r="W47" s="56">
        <f t="shared" ref="W47:W58" si="24">SUM(T47:V47)</f>
        <v>60873.381962864711</v>
      </c>
      <c r="X47" s="109"/>
      <c r="Y47" s="37">
        <f t="shared" ref="Y47:Y59" si="25">SUM(K47,O47,S47,W47)</f>
        <v>243493.52785145884</v>
      </c>
    </row>
    <row r="48" spans="1:25" x14ac:dyDescent="0.2">
      <c r="A48" s="36"/>
      <c r="B48" s="36" t="s">
        <v>23</v>
      </c>
      <c r="C48" s="35"/>
      <c r="D48" s="54">
        <f>SUMIF(IS!J:J,B48,IS!I:I)</f>
        <v>156611.93633952254</v>
      </c>
      <c r="E48" s="55"/>
      <c r="F48" s="55"/>
      <c r="G48" s="55"/>
      <c r="H48" s="54">
        <f>SUMIF('IS - monthly'!$T:$T,$B48,'IS - monthly'!E:E)</f>
        <v>13050.994694960211</v>
      </c>
      <c r="I48" s="54">
        <f>SUMIF('IS - monthly'!$T:$T,$B48,'IS - monthly'!F:F)</f>
        <v>13050.994694960211</v>
      </c>
      <c r="J48" s="54">
        <f>SUMIF('IS - monthly'!$T:$T,$B48,'IS - monthly'!G:G)</f>
        <v>13050.994694960211</v>
      </c>
      <c r="K48" s="56">
        <f t="shared" si="21"/>
        <v>39152.984084880634</v>
      </c>
      <c r="L48" s="54">
        <f>SUMIF('IS - monthly'!$T:$T,$B48,'IS - monthly'!H:H)</f>
        <v>13050.994694960211</v>
      </c>
      <c r="M48" s="54">
        <f>SUMIF('IS - monthly'!$T:$T,$B48,'IS - monthly'!I:I)</f>
        <v>13050.994694960211</v>
      </c>
      <c r="N48" s="54">
        <f>SUMIF('IS - monthly'!$T:$T,$B48,'IS - monthly'!J:J)</f>
        <v>13050.994694960211</v>
      </c>
      <c r="O48" s="56">
        <f t="shared" si="22"/>
        <v>39152.984084880634</v>
      </c>
      <c r="P48" s="54">
        <f>SUMIF('IS - monthly'!$T:$T,$B48,'IS - monthly'!K:K)</f>
        <v>13050.994694960211</v>
      </c>
      <c r="Q48" s="54">
        <f>SUMIF('IS - monthly'!$T:$T,$B48,'IS - monthly'!L:L)</f>
        <v>13050.994694960211</v>
      </c>
      <c r="R48" s="54">
        <f>SUMIF('IS - monthly'!$T:$T,$B48,'IS - monthly'!M:M)</f>
        <v>13050.994694960211</v>
      </c>
      <c r="S48" s="56">
        <f t="shared" si="23"/>
        <v>39152.984084880634</v>
      </c>
      <c r="T48" s="54">
        <f>SUMIF('IS - monthly'!$T:$T,$B48,'IS - monthly'!N:N)</f>
        <v>13050.994694960211</v>
      </c>
      <c r="U48" s="54">
        <f>SUMIF('IS - monthly'!$T:$T,$B48,'IS - monthly'!O:O)</f>
        <v>13050.994694960211</v>
      </c>
      <c r="V48" s="54">
        <f>SUMIF('IS - monthly'!$T:$T,$B48,'IS - monthly'!P:P)</f>
        <v>13050.994694960211</v>
      </c>
      <c r="W48" s="56">
        <f t="shared" si="24"/>
        <v>39152.984084880634</v>
      </c>
      <c r="X48" s="109"/>
      <c r="Y48" s="37">
        <f t="shared" si="25"/>
        <v>156611.93633952254</v>
      </c>
    </row>
    <row r="49" spans="1:25" x14ac:dyDescent="0.2">
      <c r="A49" s="36"/>
      <c r="B49" s="36" t="s">
        <v>24</v>
      </c>
      <c r="C49" s="35"/>
      <c r="D49" s="54">
        <f>SUMIF(IS!J:J,B49,IS!I:I)</f>
        <v>105060</v>
      </c>
      <c r="E49" s="55"/>
      <c r="F49" s="55"/>
      <c r="G49" s="55"/>
      <c r="H49" s="54">
        <f>SUMIF('IS - monthly'!$T:$T,$B49,'IS - monthly'!E:E)</f>
        <v>8755</v>
      </c>
      <c r="I49" s="54">
        <f>SUMIF('IS - monthly'!$T:$T,$B49,'IS - monthly'!F:F)</f>
        <v>8755</v>
      </c>
      <c r="J49" s="54">
        <f>SUMIF('IS - monthly'!$T:$T,$B49,'IS - monthly'!G:G)</f>
        <v>8755</v>
      </c>
      <c r="K49" s="56">
        <f t="shared" si="21"/>
        <v>26265</v>
      </c>
      <c r="L49" s="54">
        <f>SUMIF('IS - monthly'!$T:$T,$B49,'IS - monthly'!H:H)</f>
        <v>8755</v>
      </c>
      <c r="M49" s="54">
        <f>SUMIF('IS - monthly'!$T:$T,$B49,'IS - monthly'!I:I)</f>
        <v>8755</v>
      </c>
      <c r="N49" s="54">
        <f>SUMIF('IS - monthly'!$T:$T,$B49,'IS - monthly'!J:J)</f>
        <v>8755</v>
      </c>
      <c r="O49" s="56">
        <f t="shared" si="22"/>
        <v>26265</v>
      </c>
      <c r="P49" s="54">
        <f>SUMIF('IS - monthly'!$T:$T,$B49,'IS - monthly'!K:K)</f>
        <v>8755</v>
      </c>
      <c r="Q49" s="54">
        <f>SUMIF('IS - monthly'!$T:$T,$B49,'IS - monthly'!L:L)</f>
        <v>8755</v>
      </c>
      <c r="R49" s="54">
        <f>SUMIF('IS - monthly'!$T:$T,$B49,'IS - monthly'!M:M)</f>
        <v>8755</v>
      </c>
      <c r="S49" s="56">
        <f t="shared" si="23"/>
        <v>26265</v>
      </c>
      <c r="T49" s="54">
        <f>SUMIF('IS - monthly'!$T:$T,$B49,'IS - monthly'!N:N)</f>
        <v>8755</v>
      </c>
      <c r="U49" s="54">
        <f>SUMIF('IS - monthly'!$T:$T,$B49,'IS - monthly'!O:O)</f>
        <v>8755</v>
      </c>
      <c r="V49" s="54">
        <f>SUMIF('IS - monthly'!$T:$T,$B49,'IS - monthly'!P:P)</f>
        <v>8755</v>
      </c>
      <c r="W49" s="56">
        <f t="shared" si="24"/>
        <v>26265</v>
      </c>
      <c r="X49" s="109"/>
      <c r="Y49" s="37">
        <f t="shared" si="25"/>
        <v>105060</v>
      </c>
    </row>
    <row r="50" spans="1:25" x14ac:dyDescent="0.2">
      <c r="A50" s="36"/>
      <c r="B50" s="36" t="s">
        <v>25</v>
      </c>
      <c r="C50" s="35"/>
      <c r="D50" s="54">
        <f>SUMIF(IS!J:J,B50,IS!I:I)</f>
        <v>363892.39956742979</v>
      </c>
      <c r="E50" s="55"/>
      <c r="F50" s="55"/>
      <c r="G50" s="55"/>
      <c r="H50" s="54">
        <f>SUMIF('IS - monthly'!$T:$T,$B50,'IS - monthly'!E:E)</f>
        <v>30324.366630619144</v>
      </c>
      <c r="I50" s="54">
        <f>SUMIF('IS - monthly'!$T:$T,$B50,'IS - monthly'!F:F)</f>
        <v>30324.366630619144</v>
      </c>
      <c r="J50" s="54">
        <f>SUMIF('IS - monthly'!$T:$T,$B50,'IS - monthly'!G:G)</f>
        <v>30324.366630619144</v>
      </c>
      <c r="K50" s="56">
        <f t="shared" si="21"/>
        <v>90973.099891857433</v>
      </c>
      <c r="L50" s="54">
        <f>SUMIF('IS - monthly'!$T:$T,$B50,'IS - monthly'!H:H)</f>
        <v>30324.366630619144</v>
      </c>
      <c r="M50" s="54">
        <f>SUMIF('IS - monthly'!$T:$T,$B50,'IS - monthly'!I:I)</f>
        <v>30324.366630619144</v>
      </c>
      <c r="N50" s="54">
        <f>SUMIF('IS - monthly'!$T:$T,$B50,'IS - monthly'!J:J)</f>
        <v>30324.366630619144</v>
      </c>
      <c r="O50" s="56">
        <f t="shared" si="22"/>
        <v>90973.099891857433</v>
      </c>
      <c r="P50" s="54">
        <f>SUMIF('IS - monthly'!$T:$T,$B50,'IS - monthly'!K:K)</f>
        <v>30324.366630619144</v>
      </c>
      <c r="Q50" s="54">
        <f>SUMIF('IS - monthly'!$T:$T,$B50,'IS - monthly'!L:L)</f>
        <v>30324.366630619144</v>
      </c>
      <c r="R50" s="54">
        <f>SUMIF('IS - monthly'!$T:$T,$B50,'IS - monthly'!M:M)</f>
        <v>30324.366630619144</v>
      </c>
      <c r="S50" s="56">
        <f t="shared" si="23"/>
        <v>90973.099891857433</v>
      </c>
      <c r="T50" s="54">
        <f>SUMIF('IS - monthly'!$T:$T,$B50,'IS - monthly'!N:N)</f>
        <v>30324.366630619144</v>
      </c>
      <c r="U50" s="54">
        <f>SUMIF('IS - monthly'!$T:$T,$B50,'IS - monthly'!O:O)</f>
        <v>30324.366630619144</v>
      </c>
      <c r="V50" s="54">
        <f>SUMIF('IS - monthly'!$T:$T,$B50,'IS - monthly'!P:P)</f>
        <v>30324.366630619144</v>
      </c>
      <c r="W50" s="56">
        <f t="shared" si="24"/>
        <v>90973.099891857433</v>
      </c>
      <c r="X50" s="109"/>
      <c r="Y50" s="37">
        <f t="shared" si="25"/>
        <v>363892.39956742973</v>
      </c>
    </row>
    <row r="51" spans="1:25" x14ac:dyDescent="0.2">
      <c r="A51" s="36"/>
      <c r="B51" s="36" t="s">
        <v>26</v>
      </c>
      <c r="C51" s="35"/>
      <c r="D51" s="64">
        <f>SUMIF(IS!J:J,B51,IS!I:I)</f>
        <v>88746.763925729465</v>
      </c>
      <c r="E51" s="55"/>
      <c r="F51" s="55"/>
      <c r="G51" s="55"/>
      <c r="H51" s="64">
        <f>SUMIF('IS - monthly'!$T:$T,$B51,'IS - monthly'!E:E)</f>
        <v>7395.5636604774554</v>
      </c>
      <c r="I51" s="64">
        <f>SUMIF('IS - monthly'!$T:$T,$B51,'IS - monthly'!F:F)</f>
        <v>7395.5636604774554</v>
      </c>
      <c r="J51" s="64">
        <f>SUMIF('IS - monthly'!$T:$T,$B51,'IS - monthly'!G:G)</f>
        <v>7395.5636604774554</v>
      </c>
      <c r="K51" s="56">
        <f t="shared" si="21"/>
        <v>22186.690981432366</v>
      </c>
      <c r="L51" s="64">
        <f>SUMIF('IS - monthly'!$T:$T,$B51,'IS - monthly'!H:H)</f>
        <v>7395.5636604774554</v>
      </c>
      <c r="M51" s="64">
        <f>SUMIF('IS - monthly'!$T:$T,$B51,'IS - monthly'!I:I)</f>
        <v>7395.5636604774554</v>
      </c>
      <c r="N51" s="64">
        <f>SUMIF('IS - monthly'!$T:$T,$B51,'IS - monthly'!J:J)</f>
        <v>7395.5636604774554</v>
      </c>
      <c r="O51" s="56">
        <f t="shared" si="22"/>
        <v>22186.690981432366</v>
      </c>
      <c r="P51" s="64">
        <f>SUMIF('IS - monthly'!$T:$T,$B51,'IS - monthly'!K:K)</f>
        <v>7395.5636604774554</v>
      </c>
      <c r="Q51" s="64">
        <f>SUMIF('IS - monthly'!$T:$T,$B51,'IS - monthly'!L:L)</f>
        <v>7395.5636604774554</v>
      </c>
      <c r="R51" s="64">
        <f>SUMIF('IS - monthly'!$T:$T,$B51,'IS - monthly'!M:M)</f>
        <v>7395.5636604774554</v>
      </c>
      <c r="S51" s="56">
        <f t="shared" si="23"/>
        <v>22186.690981432366</v>
      </c>
      <c r="T51" s="64">
        <f>SUMIF('IS - monthly'!$T:$T,$B51,'IS - monthly'!N:N)</f>
        <v>7395.5636604774554</v>
      </c>
      <c r="U51" s="64">
        <f>SUMIF('IS - monthly'!$T:$T,$B51,'IS - monthly'!O:O)</f>
        <v>7395.5636604774554</v>
      </c>
      <c r="V51" s="64">
        <f>SUMIF('IS - monthly'!$T:$T,$B51,'IS - monthly'!P:P)</f>
        <v>7395.5636604774554</v>
      </c>
      <c r="W51" s="56">
        <f t="shared" si="24"/>
        <v>22186.690981432366</v>
      </c>
      <c r="X51" s="109"/>
      <c r="Y51" s="37">
        <f t="shared" si="25"/>
        <v>88746.763925729465</v>
      </c>
    </row>
    <row r="52" spans="1:25" x14ac:dyDescent="0.2">
      <c r="A52" s="36"/>
      <c r="B52" s="36" t="s">
        <v>27</v>
      </c>
      <c r="C52" s="35"/>
      <c r="D52" s="64">
        <f>SUMIF(IS!J:J,B52,IS!I:I)</f>
        <v>169798.1474752858</v>
      </c>
      <c r="E52" s="55"/>
      <c r="F52" s="55"/>
      <c r="G52" s="55"/>
      <c r="H52" s="64">
        <f>SUMIF('IS - monthly'!$T:$T,$B52,'IS - monthly'!E:E)</f>
        <v>874.67188288743057</v>
      </c>
      <c r="I52" s="64">
        <f>SUMIF('IS - monthly'!$T:$T,$B52,'IS - monthly'!F:F)</f>
        <v>874.67188288743057</v>
      </c>
      <c r="J52" s="64">
        <f>SUMIF('IS - monthly'!$T:$T,$B52,'IS - monthly'!G:G)</f>
        <v>18574.903536291498</v>
      </c>
      <c r="K52" s="56">
        <f t="shared" si="21"/>
        <v>20324.24730206636</v>
      </c>
      <c r="L52" s="64">
        <f>SUMIF('IS - monthly'!$T:$T,$B52,'IS - monthly'!H:H)</f>
        <v>18574.903536291498</v>
      </c>
      <c r="M52" s="64">
        <f>SUMIF('IS - monthly'!$T:$T,$B52,'IS - monthly'!I:I)</f>
        <v>18574.903536291498</v>
      </c>
      <c r="N52" s="64">
        <f>SUMIF('IS - monthly'!$T:$T,$B52,'IS - monthly'!J:J)</f>
        <v>18574.903536291498</v>
      </c>
      <c r="O52" s="56">
        <f t="shared" si="22"/>
        <v>55724.710608874491</v>
      </c>
      <c r="P52" s="64">
        <f>SUMIF('IS - monthly'!$T:$T,$B52,'IS - monthly'!K:K)</f>
        <v>18574.903536291498</v>
      </c>
      <c r="Q52" s="64">
        <f>SUMIF('IS - monthly'!$T:$T,$B52,'IS - monthly'!L:L)</f>
        <v>18574.903536291498</v>
      </c>
      <c r="R52" s="64">
        <f>SUMIF('IS - monthly'!$T:$T,$B52,'IS - monthly'!M:M)</f>
        <v>18574.903536291498</v>
      </c>
      <c r="S52" s="56">
        <f t="shared" si="23"/>
        <v>55724.710608874491</v>
      </c>
      <c r="T52" s="64">
        <f>SUMIF('IS - monthly'!$T:$T,$B52,'IS - monthly'!N:N)</f>
        <v>18574.903536291498</v>
      </c>
      <c r="U52" s="64">
        <f>SUMIF('IS - monthly'!$T:$T,$B52,'IS - monthly'!O:O)</f>
        <v>18574.903536291498</v>
      </c>
      <c r="V52" s="64">
        <f>SUMIF('IS - monthly'!$T:$T,$B52,'IS - monthly'!P:P)</f>
        <v>874.67188288743057</v>
      </c>
      <c r="W52" s="56">
        <f t="shared" si="24"/>
        <v>38024.478955470426</v>
      </c>
      <c r="X52" s="109"/>
      <c r="Y52" s="37">
        <f t="shared" si="25"/>
        <v>169798.14747528578</v>
      </c>
    </row>
    <row r="53" spans="1:25" x14ac:dyDescent="0.2">
      <c r="A53" s="36"/>
      <c r="B53" s="36" t="s">
        <v>113</v>
      </c>
      <c r="C53" s="35"/>
      <c r="D53" s="64">
        <f>SUMIF(IS!J:J,B53,IS!I:I)</f>
        <v>634912.22094594885</v>
      </c>
      <c r="E53" s="55"/>
      <c r="F53" s="55"/>
      <c r="G53" s="55"/>
      <c r="H53" s="64">
        <f>SUMIF('IS - monthly'!$T:$T,$B53,'IS - monthly'!E:E)</f>
        <v>65050.696579243377</v>
      </c>
      <c r="I53" s="64">
        <f>SUMIF('IS - monthly'!$T:$T,$B53,'IS - monthly'!F:F)</f>
        <v>65050.696579243377</v>
      </c>
      <c r="J53" s="64">
        <f>SUMIF('IS - monthly'!$T:$T,$B53,'IS - monthly'!G:G)</f>
        <v>50481.082778746204</v>
      </c>
      <c r="K53" s="56">
        <f t="shared" si="21"/>
        <v>180582.47593723296</v>
      </c>
      <c r="L53" s="64">
        <f>SUMIF('IS - monthly'!$T:$T,$B53,'IS - monthly'!H:H)</f>
        <v>50481.082778746204</v>
      </c>
      <c r="M53" s="64">
        <f>SUMIF('IS - monthly'!$T:$T,$B53,'IS - monthly'!I:I)</f>
        <v>46838.679328621904</v>
      </c>
      <c r="N53" s="64">
        <f>SUMIF('IS - monthly'!$T:$T,$B53,'IS - monthly'!J:J)</f>
        <v>46838.679328621904</v>
      </c>
      <c r="O53" s="56">
        <f t="shared" si="22"/>
        <v>144158.44143599001</v>
      </c>
      <c r="P53" s="64">
        <f>SUMIF('IS - monthly'!$T:$T,$B53,'IS - monthly'!K:K)</f>
        <v>46838.679328621904</v>
      </c>
      <c r="Q53" s="64">
        <f>SUMIF('IS - monthly'!$T:$T,$B53,'IS - monthly'!L:L)</f>
        <v>46838.679328621904</v>
      </c>
      <c r="R53" s="64">
        <f>SUMIF('IS - monthly'!$T:$T,$B53,'IS - monthly'!M:M)</f>
        <v>46838.679328621904</v>
      </c>
      <c r="S53" s="56">
        <f t="shared" si="23"/>
        <v>140516.03798586573</v>
      </c>
      <c r="T53" s="64">
        <f>SUMIF('IS - monthly'!$T:$T,$B53,'IS - monthly'!N:N)</f>
        <v>46838.679328621904</v>
      </c>
      <c r="U53" s="64">
        <f>SUMIF('IS - monthly'!$T:$T,$B53,'IS - monthly'!O:O)</f>
        <v>57765.88967899479</v>
      </c>
      <c r="V53" s="64">
        <f>SUMIF('IS - monthly'!$T:$T,$B53,'IS - monthly'!P:P)</f>
        <v>65050.696579243377</v>
      </c>
      <c r="W53" s="56">
        <f t="shared" si="24"/>
        <v>169655.26558686007</v>
      </c>
      <c r="X53" s="109"/>
      <c r="Y53" s="37">
        <f t="shared" si="25"/>
        <v>634912.22094594873</v>
      </c>
    </row>
    <row r="54" spans="1:25" x14ac:dyDescent="0.2">
      <c r="A54" s="36"/>
      <c r="B54" s="36" t="s">
        <v>114</v>
      </c>
      <c r="C54" s="35"/>
      <c r="D54" s="64">
        <f>SUMIF(IS!J:J,B54,IS!I:I)</f>
        <v>266998.58247649355</v>
      </c>
      <c r="E54" s="55"/>
      <c r="F54" s="55"/>
      <c r="G54" s="55"/>
      <c r="H54" s="64">
        <f>SUMIF('IS - monthly'!$T:$T,$B54,'IS - monthly'!E:E)</f>
        <v>0</v>
      </c>
      <c r="I54" s="64">
        <f>SUMIF('IS - monthly'!$T:$T,$B54,'IS - monthly'!F:F)</f>
        <v>0</v>
      </c>
      <c r="J54" s="64">
        <f>SUMIF('IS - monthly'!$T:$T,$B54,'IS - monthly'!G:G)</f>
        <v>0</v>
      </c>
      <c r="K54" s="56">
        <f t="shared" si="21"/>
        <v>0</v>
      </c>
      <c r="L54" s="64">
        <f>SUMIF('IS - monthly'!$T:$T,$B54,'IS - monthly'!H:H)</f>
        <v>133499.29123824678</v>
      </c>
      <c r="M54" s="64">
        <f>SUMIF('IS - monthly'!$T:$T,$B54,'IS - monthly'!I:I)</f>
        <v>0</v>
      </c>
      <c r="N54" s="64">
        <f>SUMIF('IS - monthly'!$T:$T,$B54,'IS - monthly'!J:J)</f>
        <v>0</v>
      </c>
      <c r="O54" s="56">
        <f t="shared" si="22"/>
        <v>133499.29123824678</v>
      </c>
      <c r="P54" s="64">
        <f>SUMIF('IS - monthly'!$T:$T,$B54,'IS - monthly'!K:K)</f>
        <v>133499.29123824678</v>
      </c>
      <c r="Q54" s="64">
        <f>SUMIF('IS - monthly'!$T:$T,$B54,'IS - monthly'!L:L)</f>
        <v>0</v>
      </c>
      <c r="R54" s="64">
        <f>SUMIF('IS - monthly'!$T:$T,$B54,'IS - monthly'!M:M)</f>
        <v>0</v>
      </c>
      <c r="S54" s="56">
        <f t="shared" si="23"/>
        <v>133499.29123824678</v>
      </c>
      <c r="T54" s="64">
        <f>SUMIF('IS - monthly'!$T:$T,$B54,'IS - monthly'!N:N)</f>
        <v>0</v>
      </c>
      <c r="U54" s="64">
        <f>SUMIF('IS - monthly'!$T:$T,$B54,'IS - monthly'!O:O)</f>
        <v>0</v>
      </c>
      <c r="V54" s="64">
        <f>SUMIF('IS - monthly'!$T:$T,$B54,'IS - monthly'!P:P)</f>
        <v>0</v>
      </c>
      <c r="W54" s="56">
        <f t="shared" si="24"/>
        <v>0</v>
      </c>
      <c r="X54" s="109"/>
      <c r="Y54" s="37">
        <f t="shared" si="25"/>
        <v>266998.58247649355</v>
      </c>
    </row>
    <row r="55" spans="1:25" x14ac:dyDescent="0.2">
      <c r="A55" s="36"/>
      <c r="B55" s="36" t="s">
        <v>29</v>
      </c>
      <c r="C55" s="35"/>
      <c r="D55" s="64">
        <f>SUMIF(IS!J:J,B55,IS!I:I)</f>
        <v>0</v>
      </c>
      <c r="E55" s="55"/>
      <c r="F55" s="55"/>
      <c r="G55" s="55"/>
      <c r="H55" s="64">
        <f>SUMIF('IS - monthly'!$T:$T,$B55,'IS - monthly'!E:E)</f>
        <v>0</v>
      </c>
      <c r="I55" s="64">
        <f>SUMIF('IS - monthly'!$T:$T,$B55,'IS - monthly'!F:F)</f>
        <v>0</v>
      </c>
      <c r="J55" s="64">
        <f>SUMIF('IS - monthly'!$T:$T,$B55,'IS - monthly'!G:G)</f>
        <v>0</v>
      </c>
      <c r="K55" s="56">
        <f t="shared" si="21"/>
        <v>0</v>
      </c>
      <c r="L55" s="64">
        <f>SUMIF('IS - monthly'!$T:$T,$B55,'IS - monthly'!H:H)</f>
        <v>0</v>
      </c>
      <c r="M55" s="64">
        <f>SUMIF('IS - monthly'!$T:$T,$B55,'IS - monthly'!I:I)</f>
        <v>0</v>
      </c>
      <c r="N55" s="64">
        <f>SUMIF('IS - monthly'!$T:$T,$B55,'IS - monthly'!J:J)</f>
        <v>0</v>
      </c>
      <c r="O55" s="56">
        <f t="shared" si="22"/>
        <v>0</v>
      </c>
      <c r="P55" s="64">
        <f>SUMIF('IS - monthly'!$T:$T,$B55,'IS - monthly'!K:K)</f>
        <v>0</v>
      </c>
      <c r="Q55" s="64">
        <f>SUMIF('IS - monthly'!$T:$T,$B55,'IS - monthly'!L:L)</f>
        <v>0</v>
      </c>
      <c r="R55" s="64">
        <f>SUMIF('IS - monthly'!$T:$T,$B55,'IS - monthly'!M:M)</f>
        <v>0</v>
      </c>
      <c r="S55" s="56">
        <f t="shared" si="23"/>
        <v>0</v>
      </c>
      <c r="T55" s="64">
        <f>SUMIF('IS - monthly'!$T:$T,$B55,'IS - monthly'!N:N)</f>
        <v>0</v>
      </c>
      <c r="U55" s="64">
        <f>SUMIF('IS - monthly'!$T:$T,$B55,'IS - monthly'!O:O)</f>
        <v>0</v>
      </c>
      <c r="V55" s="64">
        <f>SUMIF('IS - monthly'!$T:$T,$B55,'IS - monthly'!P:P)</f>
        <v>0</v>
      </c>
      <c r="W55" s="56">
        <f t="shared" si="24"/>
        <v>0</v>
      </c>
      <c r="X55" s="109"/>
      <c r="Y55" s="37">
        <f t="shared" si="25"/>
        <v>0</v>
      </c>
    </row>
    <row r="56" spans="1:25" x14ac:dyDescent="0.2">
      <c r="A56" s="36"/>
      <c r="B56" s="36" t="s">
        <v>115</v>
      </c>
      <c r="C56" s="35"/>
      <c r="D56" s="64">
        <f>SUMIF(IS!J:J,B56,IS!I:I)</f>
        <v>0</v>
      </c>
      <c r="E56" s="55"/>
      <c r="F56" s="55"/>
      <c r="G56" s="55"/>
      <c r="H56" s="64">
        <f>SUMIF('IS - monthly'!$T:$T,$B56,'IS - monthly'!E:E)</f>
        <v>0</v>
      </c>
      <c r="I56" s="64">
        <f>SUMIF('IS - monthly'!$T:$T,$B56,'IS - monthly'!F:F)</f>
        <v>0</v>
      </c>
      <c r="J56" s="64">
        <f>SUMIF('IS - monthly'!$T:$T,$B56,'IS - monthly'!G:G)</f>
        <v>0</v>
      </c>
      <c r="K56" s="56">
        <f t="shared" si="21"/>
        <v>0</v>
      </c>
      <c r="L56" s="64">
        <f>SUMIF('IS - monthly'!$T:$T,$B56,'IS - monthly'!H:H)</f>
        <v>0</v>
      </c>
      <c r="M56" s="64">
        <f>SUMIF('IS - monthly'!$T:$T,$B56,'IS - monthly'!I:I)</f>
        <v>0</v>
      </c>
      <c r="N56" s="64">
        <f>SUMIF('IS - monthly'!$T:$T,$B56,'IS - monthly'!J:J)</f>
        <v>0</v>
      </c>
      <c r="O56" s="56">
        <f t="shared" si="22"/>
        <v>0</v>
      </c>
      <c r="P56" s="64">
        <f>SUMIF('IS - monthly'!$T:$T,$B56,'IS - monthly'!K:K)</f>
        <v>0</v>
      </c>
      <c r="Q56" s="64">
        <f>SUMIF('IS - monthly'!$T:$T,$B56,'IS - monthly'!L:L)</f>
        <v>0</v>
      </c>
      <c r="R56" s="64">
        <f>SUMIF('IS - monthly'!$T:$T,$B56,'IS - monthly'!M:M)</f>
        <v>0</v>
      </c>
      <c r="S56" s="56">
        <f t="shared" si="23"/>
        <v>0</v>
      </c>
      <c r="T56" s="64">
        <f>SUMIF('IS - monthly'!$T:$T,$B56,'IS - monthly'!N:N)</f>
        <v>0</v>
      </c>
      <c r="U56" s="64">
        <f>SUMIF('IS - monthly'!$T:$T,$B56,'IS - monthly'!O:O)</f>
        <v>0</v>
      </c>
      <c r="V56" s="64">
        <f>SUMIF('IS - monthly'!$T:$T,$B56,'IS - monthly'!P:P)</f>
        <v>0</v>
      </c>
      <c r="W56" s="56">
        <f t="shared" si="24"/>
        <v>0</v>
      </c>
      <c r="X56" s="109"/>
      <c r="Y56" s="37">
        <f t="shared" si="25"/>
        <v>0</v>
      </c>
    </row>
    <row r="57" spans="1:25" x14ac:dyDescent="0.2">
      <c r="A57" s="36"/>
      <c r="B57" s="36" t="s">
        <v>116</v>
      </c>
      <c r="C57" s="35"/>
      <c r="D57" s="54">
        <f>SUMIF(IS!J:J,B57,IS!I:I)</f>
        <v>517010</v>
      </c>
      <c r="E57" s="55"/>
      <c r="F57" s="55"/>
      <c r="G57" s="55"/>
      <c r="H57" s="54">
        <f>SUMIF('IS - monthly'!$T:$T,$B57,'IS - monthly'!E:E)</f>
        <v>43084.166666666664</v>
      </c>
      <c r="I57" s="54">
        <f>SUMIF('IS - monthly'!$T:$T,$B57,'IS - monthly'!F:F)</f>
        <v>43084.166666666664</v>
      </c>
      <c r="J57" s="54">
        <f>SUMIF('IS - monthly'!$T:$T,$B57,'IS - monthly'!G:G)</f>
        <v>43084.166666666664</v>
      </c>
      <c r="K57" s="56">
        <f t="shared" si="21"/>
        <v>129252.5</v>
      </c>
      <c r="L57" s="54">
        <f>SUMIF('IS - monthly'!$T:$T,$B57,'IS - monthly'!H:H)</f>
        <v>43084.166666666664</v>
      </c>
      <c r="M57" s="54">
        <f>SUMIF('IS - monthly'!$T:$T,$B57,'IS - monthly'!I:I)</f>
        <v>43084.166666666664</v>
      </c>
      <c r="N57" s="54">
        <f>SUMIF('IS - monthly'!$T:$T,$B57,'IS - monthly'!J:J)</f>
        <v>43084.166666666664</v>
      </c>
      <c r="O57" s="56">
        <f t="shared" si="22"/>
        <v>129252.5</v>
      </c>
      <c r="P57" s="54">
        <f>SUMIF('IS - monthly'!$T:$T,$B57,'IS - monthly'!K:K)</f>
        <v>43084.166666666664</v>
      </c>
      <c r="Q57" s="54">
        <f>SUMIF('IS - monthly'!$T:$T,$B57,'IS - monthly'!L:L)</f>
        <v>43084.166666666664</v>
      </c>
      <c r="R57" s="54">
        <f>SUMIF('IS - monthly'!$T:$T,$B57,'IS - monthly'!M:M)</f>
        <v>43084.166666666664</v>
      </c>
      <c r="S57" s="56">
        <f t="shared" si="23"/>
        <v>129252.5</v>
      </c>
      <c r="T57" s="54">
        <f>SUMIF('IS - monthly'!$T:$T,$B57,'IS - monthly'!N:N)</f>
        <v>43084.166666666664</v>
      </c>
      <c r="U57" s="54">
        <f>SUMIF('IS - monthly'!$T:$T,$B57,'IS - monthly'!O:O)</f>
        <v>43084.166666666664</v>
      </c>
      <c r="V57" s="54">
        <f>SUMIF('IS - monthly'!$T:$T,$B57,'IS - monthly'!P:P)</f>
        <v>43084.166666666664</v>
      </c>
      <c r="W57" s="56">
        <f t="shared" si="24"/>
        <v>129252.5</v>
      </c>
      <c r="X57" s="109"/>
      <c r="Y57" s="37">
        <f t="shared" si="25"/>
        <v>517010</v>
      </c>
    </row>
    <row r="58" spans="1:25" x14ac:dyDescent="0.2">
      <c r="A58" s="36"/>
      <c r="B58" s="36" t="s">
        <v>30</v>
      </c>
      <c r="C58" s="35"/>
      <c r="D58" s="54">
        <f>SUMIF(IS!J:J,B58,IS!I:I)</f>
        <v>725772</v>
      </c>
      <c r="E58" s="55"/>
      <c r="F58" s="55"/>
      <c r="G58" s="55"/>
      <c r="H58" s="54">
        <f>SUMIF('IS - monthly'!$T:$T,$B58,'IS - monthly'!E:E)</f>
        <v>60481</v>
      </c>
      <c r="I58" s="54">
        <f>SUMIF('IS - monthly'!$T:$T,$B58,'IS - monthly'!F:F)</f>
        <v>60481</v>
      </c>
      <c r="J58" s="54">
        <f>SUMIF('IS - monthly'!$T:$T,$B58,'IS - monthly'!G:G)</f>
        <v>60481</v>
      </c>
      <c r="K58" s="56">
        <f t="shared" si="21"/>
        <v>181443</v>
      </c>
      <c r="L58" s="54">
        <f>SUMIF('IS - monthly'!$T:$T,$B58,'IS - monthly'!H:H)</f>
        <v>60481</v>
      </c>
      <c r="M58" s="54">
        <f>SUMIF('IS - monthly'!$T:$T,$B58,'IS - monthly'!I:I)</f>
        <v>60481</v>
      </c>
      <c r="N58" s="54">
        <f>SUMIF('IS - monthly'!$T:$T,$B58,'IS - monthly'!J:J)</f>
        <v>60481</v>
      </c>
      <c r="O58" s="56">
        <f t="shared" si="22"/>
        <v>181443</v>
      </c>
      <c r="P58" s="54">
        <f>SUMIF('IS - monthly'!$T:$T,$B58,'IS - monthly'!K:K)</f>
        <v>60481</v>
      </c>
      <c r="Q58" s="54">
        <f>SUMIF('IS - monthly'!$T:$T,$B58,'IS - monthly'!L:L)</f>
        <v>60481</v>
      </c>
      <c r="R58" s="54">
        <f>SUMIF('IS - monthly'!$T:$T,$B58,'IS - monthly'!M:M)</f>
        <v>60481</v>
      </c>
      <c r="S58" s="56">
        <f t="shared" si="23"/>
        <v>181443</v>
      </c>
      <c r="T58" s="54">
        <f>SUMIF('IS - monthly'!$T:$T,$B58,'IS - monthly'!N:N)</f>
        <v>60481</v>
      </c>
      <c r="U58" s="54">
        <f>SUMIF('IS - monthly'!$T:$T,$B58,'IS - monthly'!O:O)</f>
        <v>60481</v>
      </c>
      <c r="V58" s="54">
        <f>SUMIF('IS - monthly'!$T:$T,$B58,'IS - monthly'!P:P)</f>
        <v>60481</v>
      </c>
      <c r="W58" s="56">
        <f t="shared" si="24"/>
        <v>181443</v>
      </c>
      <c r="X58" s="109"/>
      <c r="Y58" s="38">
        <f t="shared" si="25"/>
        <v>725772</v>
      </c>
    </row>
    <row r="59" spans="1:25" x14ac:dyDescent="0.2">
      <c r="A59" s="36"/>
      <c r="B59" s="46" t="s">
        <v>31</v>
      </c>
      <c r="C59" s="35"/>
      <c r="D59" s="90">
        <f>SUM(D47:D58)</f>
        <v>3272295.5785818687</v>
      </c>
      <c r="E59" s="48"/>
      <c r="F59" s="48"/>
      <c r="G59" s="48"/>
      <c r="H59" s="47">
        <f>SUM(H47:H58)</f>
        <v>249307.58743580917</v>
      </c>
      <c r="I59" s="47">
        <f>SUM(I47:I58)</f>
        <v>249307.58743580917</v>
      </c>
      <c r="J59" s="47">
        <f>SUM(J47:J58)</f>
        <v>252438.20528871607</v>
      </c>
      <c r="K59" s="47">
        <f>SUM(H59:J59)</f>
        <v>751053.3801603344</v>
      </c>
      <c r="L59" s="47">
        <f>SUM(L47:L58)</f>
        <v>385937.4965269629</v>
      </c>
      <c r="M59" s="47">
        <f>SUM(M47:M58)</f>
        <v>248795.80183859178</v>
      </c>
      <c r="N59" s="47">
        <f>SUM(N47:N58)</f>
        <v>248795.80183859178</v>
      </c>
      <c r="O59" s="47">
        <f>SUM(L59:N59)</f>
        <v>883529.10020414647</v>
      </c>
      <c r="P59" s="47">
        <f>SUM(P47:P58)</f>
        <v>382295.09307683859</v>
      </c>
      <c r="Q59" s="47">
        <f>SUM(Q47:Q58)</f>
        <v>248795.80183859178</v>
      </c>
      <c r="R59" s="47">
        <f>SUM(R47:R58)</f>
        <v>248795.80183859178</v>
      </c>
      <c r="S59" s="47">
        <f>SUM(P59:R59)</f>
        <v>879886.69675402215</v>
      </c>
      <c r="T59" s="47">
        <f>SUM(T47:T58)</f>
        <v>248795.80183859178</v>
      </c>
      <c r="U59" s="47">
        <f>SUM(U47:U58)</f>
        <v>259723.01218896467</v>
      </c>
      <c r="V59" s="47">
        <f>SUM(V47:V58)</f>
        <v>249307.58743580917</v>
      </c>
      <c r="W59" s="47">
        <f>SUM(T59:V59)</f>
        <v>757826.40146336565</v>
      </c>
      <c r="X59" s="109"/>
      <c r="Y59" s="37">
        <f t="shared" si="25"/>
        <v>3272295.5785818687</v>
      </c>
    </row>
    <row r="60" spans="1:25" x14ac:dyDescent="0.2">
      <c r="A60" s="36"/>
      <c r="B60" s="43"/>
      <c r="C60" s="35"/>
      <c r="D60" s="92"/>
      <c r="E60" s="50"/>
      <c r="F60" s="50"/>
      <c r="G60" s="50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109"/>
      <c r="Y60" s="37"/>
    </row>
    <row r="61" spans="1:25" x14ac:dyDescent="0.2">
      <c r="A61" s="36"/>
      <c r="B61" s="46" t="s">
        <v>117</v>
      </c>
      <c r="C61" s="35"/>
      <c r="D61" s="90">
        <f>D59+D44+D35+D27</f>
        <v>28449377.066853933</v>
      </c>
      <c r="E61" s="48"/>
      <c r="F61" s="48"/>
      <c r="G61" s="48"/>
      <c r="H61" s="47">
        <f t="shared" ref="H61:W61" si="26">H59+H44+H35+H27</f>
        <v>1535915.0470110897</v>
      </c>
      <c r="I61" s="47">
        <f t="shared" si="26"/>
        <v>2268463.6112358961</v>
      </c>
      <c r="J61" s="47">
        <f t="shared" si="26"/>
        <v>2473789.607719739</v>
      </c>
      <c r="K61" s="47">
        <f t="shared" si="26"/>
        <v>6278168.2659667246</v>
      </c>
      <c r="L61" s="47">
        <f t="shared" si="26"/>
        <v>2450583.3569610394</v>
      </c>
      <c r="M61" s="47">
        <f t="shared" si="26"/>
        <v>2413962.9602377848</v>
      </c>
      <c r="N61" s="47">
        <f t="shared" si="26"/>
        <v>2413962.9602377848</v>
      </c>
      <c r="O61" s="47">
        <f t="shared" si="26"/>
        <v>7278509.2774366084</v>
      </c>
      <c r="P61" s="47">
        <f t="shared" si="26"/>
        <v>2446440.9535109149</v>
      </c>
      <c r="Q61" s="47">
        <f t="shared" si="26"/>
        <v>2413962.9602377848</v>
      </c>
      <c r="R61" s="47">
        <f t="shared" si="26"/>
        <v>2413962.9602377848</v>
      </c>
      <c r="S61" s="47">
        <f t="shared" si="26"/>
        <v>7274366.8739864836</v>
      </c>
      <c r="T61" s="47">
        <f t="shared" si="26"/>
        <v>2312941.6622726684</v>
      </c>
      <c r="U61" s="47">
        <f t="shared" si="26"/>
        <v>2426390.1705881576</v>
      </c>
      <c r="V61" s="47">
        <f t="shared" si="26"/>
        <v>2879000.8166032899</v>
      </c>
      <c r="W61" s="58">
        <f t="shared" si="26"/>
        <v>7618332.6494641155</v>
      </c>
      <c r="X61" s="109"/>
      <c r="Y61" s="38">
        <f>SUM(K61,O61,S61,W61)</f>
        <v>28449377.066853933</v>
      </c>
    </row>
    <row r="62" spans="1:25" ht="12.75" customHeight="1" x14ac:dyDescent="0.2">
      <c r="A62" s="49" t="s">
        <v>118</v>
      </c>
      <c r="B62" s="46"/>
      <c r="C62" s="35"/>
      <c r="D62" s="90">
        <f>D16-D61</f>
        <v>-720858.81920458004</v>
      </c>
      <c r="E62" s="48"/>
      <c r="F62" s="48"/>
      <c r="G62" s="48"/>
      <c r="H62" s="47">
        <f t="shared" ref="H62:W62" si="27">H16-H61</f>
        <v>571765.85829800484</v>
      </c>
      <c r="I62" s="47">
        <f t="shared" si="27"/>
        <v>-116136.74676026916</v>
      </c>
      <c r="J62" s="47">
        <f t="shared" si="27"/>
        <v>-225267.5837766747</v>
      </c>
      <c r="K62" s="47">
        <f t="shared" si="27"/>
        <v>230361.52776106074</v>
      </c>
      <c r="L62" s="47">
        <f t="shared" si="27"/>
        <v>-290460.33216770831</v>
      </c>
      <c r="M62" s="47">
        <f t="shared" si="27"/>
        <v>328404.94846912893</v>
      </c>
      <c r="N62" s="47">
        <f t="shared" si="27"/>
        <v>-41979.465103758033</v>
      </c>
      <c r="O62" s="47">
        <f t="shared" si="27"/>
        <v>-4034.8488023364916</v>
      </c>
      <c r="P62" s="47">
        <f t="shared" si="27"/>
        <v>-162856.45752662187</v>
      </c>
      <c r="Q62" s="47">
        <f t="shared" si="27"/>
        <v>-41979.465103758033</v>
      </c>
      <c r="R62" s="47">
        <f t="shared" si="27"/>
        <v>-41979.465103758033</v>
      </c>
      <c r="S62" s="47">
        <f t="shared" si="27"/>
        <v>-246815.38773413748</v>
      </c>
      <c r="T62" s="47">
        <f t="shared" si="27"/>
        <v>-29357.166288375389</v>
      </c>
      <c r="U62" s="47">
        <f t="shared" si="27"/>
        <v>-54406.675454130862</v>
      </c>
      <c r="V62" s="47">
        <f t="shared" si="27"/>
        <v>-616606.2686866601</v>
      </c>
      <c r="W62" s="47">
        <f t="shared" si="27"/>
        <v>-700370.11042916588</v>
      </c>
      <c r="X62" s="109"/>
      <c r="Y62" s="37">
        <f>SUM(K62,O62,S62,W62)</f>
        <v>-720858.81920457911</v>
      </c>
    </row>
    <row r="63" spans="1:25" ht="12.75" customHeight="1" x14ac:dyDescent="0.2">
      <c r="A63" s="49"/>
      <c r="B63" s="43"/>
      <c r="C63" s="35"/>
      <c r="D63" s="93"/>
      <c r="E63" s="48"/>
      <c r="F63" s="48"/>
      <c r="G63" s="48"/>
      <c r="H63" s="59"/>
      <c r="I63" s="59"/>
      <c r="J63" s="59"/>
      <c r="K63" s="48"/>
      <c r="L63" s="59"/>
      <c r="M63" s="59"/>
      <c r="N63" s="59"/>
      <c r="O63" s="48"/>
      <c r="P63" s="59"/>
      <c r="Q63" s="59"/>
      <c r="R63" s="59"/>
      <c r="S63" s="48"/>
      <c r="T63" s="59"/>
      <c r="U63" s="59"/>
      <c r="V63" s="59"/>
      <c r="W63" s="48"/>
      <c r="X63" s="109"/>
      <c r="Y63" s="37"/>
    </row>
    <row r="64" spans="1:25" x14ac:dyDescent="0.2">
      <c r="A64" s="49" t="s">
        <v>32</v>
      </c>
      <c r="B64" s="46"/>
      <c r="C64" s="35"/>
      <c r="D64" s="90">
        <f>D62</f>
        <v>-720858.81920458004</v>
      </c>
      <c r="E64" s="62"/>
      <c r="F64" s="62"/>
      <c r="G64" s="62"/>
      <c r="H64" s="114">
        <f>H62</f>
        <v>571765.85829800484</v>
      </c>
      <c r="I64" s="114">
        <f t="shared" ref="I64:W64" si="28">I62</f>
        <v>-116136.74676026916</v>
      </c>
      <c r="J64" s="114">
        <f t="shared" si="28"/>
        <v>-225267.5837766747</v>
      </c>
      <c r="K64" s="114">
        <f t="shared" si="28"/>
        <v>230361.52776106074</v>
      </c>
      <c r="L64" s="114">
        <f t="shared" si="28"/>
        <v>-290460.33216770831</v>
      </c>
      <c r="M64" s="114">
        <f t="shared" si="28"/>
        <v>328404.94846912893</v>
      </c>
      <c r="N64" s="114">
        <f t="shared" si="28"/>
        <v>-41979.465103758033</v>
      </c>
      <c r="O64" s="114">
        <f t="shared" si="28"/>
        <v>-4034.8488023364916</v>
      </c>
      <c r="P64" s="114">
        <f t="shared" si="28"/>
        <v>-162856.45752662187</v>
      </c>
      <c r="Q64" s="114">
        <f t="shared" si="28"/>
        <v>-41979.465103758033</v>
      </c>
      <c r="R64" s="114">
        <f t="shared" si="28"/>
        <v>-41979.465103758033</v>
      </c>
      <c r="S64" s="114">
        <f t="shared" si="28"/>
        <v>-246815.38773413748</v>
      </c>
      <c r="T64" s="114">
        <f t="shared" si="28"/>
        <v>-29357.166288375389</v>
      </c>
      <c r="U64" s="114">
        <f t="shared" si="28"/>
        <v>-54406.675454130862</v>
      </c>
      <c r="V64" s="114">
        <f t="shared" si="28"/>
        <v>-616606.2686866601</v>
      </c>
      <c r="W64" s="114">
        <f t="shared" si="28"/>
        <v>-700370.11042916588</v>
      </c>
      <c r="X64" s="115"/>
      <c r="Y64" s="116">
        <f>SUM(K64,O64,S64,W64)</f>
        <v>-720858.81920457911</v>
      </c>
    </row>
  </sheetData>
  <pageMargins left="0.75" right="0.35" top="0.5" bottom="0.5" header="0.5" footer="0.5"/>
  <pageSetup scale="34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K662"/>
  <sheetViews>
    <sheetView topLeftCell="A445" workbookViewId="0">
      <selection activeCell="X74" sqref="X74"/>
    </sheetView>
  </sheetViews>
  <sheetFormatPr defaultRowHeight="15" outlineLevelCol="1" x14ac:dyDescent="0.25"/>
  <cols>
    <col min="1" max="1" width="10.7109375" style="105" customWidth="1"/>
    <col min="2" max="2" width="28.5703125" customWidth="1"/>
    <col min="3" max="3" width="12.140625" style="275" customWidth="1"/>
    <col min="4" max="4" width="45.140625" style="106" bestFit="1" customWidth="1"/>
    <col min="5" max="5" width="24.85546875" style="106" bestFit="1" customWidth="1"/>
    <col min="6" max="6" width="4.85546875" style="190" customWidth="1"/>
    <col min="7" max="7" width="4.7109375" style="190" bestFit="1" customWidth="1"/>
    <col min="8" max="8" width="7.140625" style="190" bestFit="1" customWidth="1"/>
    <col min="9" max="9" width="11.42578125" style="266" bestFit="1" customWidth="1"/>
    <col min="10" max="11" width="10" style="170" customWidth="1" outlineLevel="1"/>
  </cols>
  <sheetData>
    <row r="1" spans="1:11" x14ac:dyDescent="0.25">
      <c r="A1" s="66"/>
      <c r="B1" s="164" t="s">
        <v>126</v>
      </c>
      <c r="C1" s="223"/>
      <c r="D1" s="165"/>
      <c r="E1" s="165"/>
      <c r="F1" s="166"/>
      <c r="G1" s="166"/>
      <c r="H1" s="166"/>
      <c r="I1" s="224"/>
      <c r="J1" s="167">
        <v>6</v>
      </c>
      <c r="K1" s="167">
        <v>7</v>
      </c>
    </row>
    <row r="2" spans="1:11" ht="19.5" x14ac:dyDescent="0.4">
      <c r="A2" s="66"/>
      <c r="B2" s="75" t="s">
        <v>243</v>
      </c>
      <c r="C2" s="225"/>
      <c r="D2" s="94"/>
      <c r="E2" s="94"/>
      <c r="F2" s="168"/>
      <c r="G2" s="168"/>
      <c r="H2" s="168"/>
      <c r="I2" s="226"/>
    </row>
    <row r="3" spans="1:11" x14ac:dyDescent="0.25">
      <c r="A3" s="66"/>
      <c r="B3" s="76" t="s">
        <v>173</v>
      </c>
      <c r="C3" s="227"/>
      <c r="D3" s="95"/>
      <c r="E3" s="95"/>
      <c r="F3" s="171"/>
      <c r="G3" s="171"/>
      <c r="H3" s="171"/>
      <c r="I3" s="228"/>
      <c r="J3" s="229" t="s">
        <v>605</v>
      </c>
      <c r="K3" s="170">
        <v>70000</v>
      </c>
    </row>
    <row r="4" spans="1:11" x14ac:dyDescent="0.25">
      <c r="A4" s="66"/>
      <c r="B4" s="76"/>
      <c r="C4" s="227"/>
      <c r="D4" s="95"/>
      <c r="E4" s="95"/>
      <c r="F4" s="171"/>
      <c r="G4" s="171"/>
      <c r="H4" s="171"/>
      <c r="I4" s="228"/>
    </row>
    <row r="5" spans="1:11" x14ac:dyDescent="0.25">
      <c r="A5" s="66"/>
      <c r="B5" s="96" t="s">
        <v>151</v>
      </c>
      <c r="C5" s="230"/>
      <c r="D5" s="95"/>
      <c r="E5" s="95"/>
      <c r="F5" s="171"/>
      <c r="G5" s="171"/>
      <c r="H5" s="171"/>
      <c r="I5" s="228"/>
    </row>
    <row r="6" spans="1:11" x14ac:dyDescent="0.25">
      <c r="A6" s="66"/>
      <c r="B6" s="71" t="s">
        <v>129</v>
      </c>
      <c r="C6" s="103"/>
      <c r="D6" s="97"/>
      <c r="E6" s="97"/>
      <c r="F6" s="172"/>
      <c r="G6" s="172"/>
      <c r="H6" s="172"/>
      <c r="I6" s="231"/>
      <c r="J6" s="169">
        <v>1131</v>
      </c>
      <c r="K6" s="169">
        <v>1135</v>
      </c>
    </row>
    <row r="7" spans="1:11" x14ac:dyDescent="0.25">
      <c r="A7" s="66"/>
      <c r="B7" s="71" t="s">
        <v>152</v>
      </c>
      <c r="C7" s="103"/>
      <c r="D7" s="97"/>
      <c r="E7" s="97"/>
      <c r="F7" s="172"/>
      <c r="G7" s="172"/>
      <c r="H7" s="172"/>
      <c r="I7" s="231"/>
      <c r="J7" s="169">
        <v>292.57</v>
      </c>
      <c r="K7" s="169">
        <v>302.70999999999998</v>
      </c>
    </row>
    <row r="8" spans="1:11" x14ac:dyDescent="0.25">
      <c r="A8" s="66"/>
      <c r="B8" s="71" t="s">
        <v>153</v>
      </c>
      <c r="C8" s="103"/>
      <c r="D8" s="97"/>
      <c r="E8" s="97"/>
      <c r="F8" s="172"/>
      <c r="G8" s="172"/>
      <c r="H8" s="172"/>
      <c r="I8" s="231"/>
      <c r="J8" s="169">
        <v>265</v>
      </c>
      <c r="K8" s="169">
        <v>275</v>
      </c>
    </row>
    <row r="9" spans="1:11" x14ac:dyDescent="0.25">
      <c r="A9" s="66"/>
      <c r="B9" s="76" t="s">
        <v>244</v>
      </c>
      <c r="C9" s="227"/>
      <c r="D9" s="95"/>
      <c r="E9" s="95"/>
      <c r="F9" s="171"/>
      <c r="G9" s="171"/>
      <c r="H9" s="171"/>
      <c r="I9" s="228"/>
      <c r="J9" s="173">
        <v>1.03</v>
      </c>
      <c r="K9" s="173">
        <v>1.03</v>
      </c>
    </row>
    <row r="10" spans="1:11" x14ac:dyDescent="0.25">
      <c r="A10" s="66"/>
      <c r="B10" s="71" t="s">
        <v>154</v>
      </c>
      <c r="C10" s="103"/>
      <c r="D10" s="97"/>
      <c r="E10" s="97"/>
      <c r="F10" s="172"/>
      <c r="G10" s="172"/>
      <c r="H10" s="172"/>
      <c r="I10" s="231"/>
      <c r="J10" s="169"/>
      <c r="K10" s="169"/>
    </row>
    <row r="11" spans="1:11" x14ac:dyDescent="0.25">
      <c r="A11" s="66"/>
      <c r="B11" s="71"/>
      <c r="C11" s="103"/>
      <c r="D11" s="97"/>
      <c r="E11" s="97"/>
      <c r="F11" s="172"/>
      <c r="G11" s="172"/>
      <c r="H11" s="172"/>
      <c r="I11" s="231"/>
      <c r="J11" s="169">
        <v>0</v>
      </c>
      <c r="K11" s="169">
        <v>1</v>
      </c>
    </row>
    <row r="12" spans="1:11" x14ac:dyDescent="0.25">
      <c r="A12" s="66"/>
      <c r="B12" s="98" t="s">
        <v>131</v>
      </c>
      <c r="C12" s="232"/>
      <c r="D12" s="99" t="s">
        <v>155</v>
      </c>
      <c r="E12" s="99" t="s">
        <v>171</v>
      </c>
      <c r="F12" s="174"/>
      <c r="G12" s="174" t="s">
        <v>156</v>
      </c>
      <c r="H12" s="233"/>
      <c r="I12" s="234"/>
      <c r="J12" s="175" t="s">
        <v>127</v>
      </c>
      <c r="K12" s="175" t="s">
        <v>603</v>
      </c>
    </row>
    <row r="13" spans="1:11" x14ac:dyDescent="0.25">
      <c r="A13" s="66"/>
      <c r="B13" s="100" t="s">
        <v>128</v>
      </c>
      <c r="C13" s="235"/>
      <c r="D13" s="101"/>
      <c r="E13" s="101"/>
      <c r="F13" s="236"/>
      <c r="G13" s="176"/>
      <c r="H13" s="176"/>
      <c r="I13" s="176"/>
      <c r="J13" s="176">
        <v>0</v>
      </c>
      <c r="K13" s="176">
        <v>0</v>
      </c>
    </row>
    <row r="14" spans="1:11" x14ac:dyDescent="0.25">
      <c r="A14"/>
      <c r="B14" s="237" t="s">
        <v>133</v>
      </c>
      <c r="C14" s="238"/>
      <c r="D14" s="239"/>
      <c r="E14" s="239"/>
      <c r="F14" s="240"/>
      <c r="G14" s="240"/>
      <c r="H14" s="240"/>
      <c r="I14" s="241"/>
      <c r="J14" s="177"/>
      <c r="K14" s="177"/>
    </row>
    <row r="15" spans="1:11" x14ac:dyDescent="0.25">
      <c r="A15"/>
      <c r="B15" s="178" t="s">
        <v>245</v>
      </c>
      <c r="C15" s="242"/>
      <c r="D15" s="179"/>
      <c r="E15" s="179"/>
      <c r="F15" s="180"/>
      <c r="G15" s="180"/>
      <c r="H15" s="180"/>
      <c r="I15" s="243"/>
      <c r="J15" s="181"/>
      <c r="K15" s="181"/>
    </row>
    <row r="16" spans="1:11" x14ac:dyDescent="0.25">
      <c r="A16" s="102"/>
      <c r="B16" s="71"/>
      <c r="C16" s="103"/>
      <c r="D16" s="97"/>
      <c r="E16" s="97"/>
      <c r="F16" s="172"/>
      <c r="G16" s="172"/>
      <c r="H16" s="172"/>
      <c r="I16" s="244"/>
      <c r="J16" s="169"/>
      <c r="K16" s="169"/>
    </row>
    <row r="17" spans="1:11" x14ac:dyDescent="0.25">
      <c r="A17" s="102"/>
      <c r="B17" s="182" t="s">
        <v>246</v>
      </c>
      <c r="C17" s="245"/>
      <c r="D17" s="97"/>
      <c r="E17" s="97"/>
      <c r="F17" s="172"/>
      <c r="G17" s="172"/>
      <c r="H17" s="172"/>
      <c r="I17" s="244"/>
      <c r="J17" s="169"/>
      <c r="K17" s="169"/>
    </row>
    <row r="18" spans="1:11" x14ac:dyDescent="0.25">
      <c r="A18" s="102"/>
      <c r="B18" s="71" t="s">
        <v>133</v>
      </c>
      <c r="C18" s="246"/>
      <c r="D18" s="97" t="s">
        <v>247</v>
      </c>
      <c r="E18" s="97" t="s">
        <v>248</v>
      </c>
      <c r="F18" s="172"/>
      <c r="G18" s="172">
        <v>1</v>
      </c>
      <c r="H18" s="172"/>
      <c r="I18" s="244"/>
      <c r="J18" s="169">
        <v>131735</v>
      </c>
      <c r="K18" s="169">
        <v>135235</v>
      </c>
    </row>
    <row r="19" spans="1:11" x14ac:dyDescent="0.25">
      <c r="A19" s="102"/>
      <c r="B19" s="71" t="s">
        <v>133</v>
      </c>
      <c r="C19" s="246"/>
      <c r="D19" s="97" t="s">
        <v>249</v>
      </c>
      <c r="E19" s="97" t="s">
        <v>250</v>
      </c>
      <c r="F19" s="172"/>
      <c r="G19" s="172">
        <v>1</v>
      </c>
      <c r="H19" s="172"/>
      <c r="I19" s="244"/>
      <c r="J19" s="169">
        <v>96230</v>
      </c>
      <c r="K19" s="169">
        <v>98730</v>
      </c>
    </row>
    <row r="20" spans="1:11" x14ac:dyDescent="0.25">
      <c r="A20" s="102"/>
      <c r="B20" s="71" t="s">
        <v>133</v>
      </c>
      <c r="C20" s="246"/>
      <c r="D20" s="97" t="s">
        <v>249</v>
      </c>
      <c r="E20" s="97" t="s">
        <v>251</v>
      </c>
      <c r="F20" s="172"/>
      <c r="G20" s="172">
        <v>1</v>
      </c>
      <c r="H20" s="172"/>
      <c r="I20" s="244"/>
      <c r="J20" s="169">
        <v>102410</v>
      </c>
      <c r="K20" s="169">
        <v>104910</v>
      </c>
    </row>
    <row r="21" spans="1:11" x14ac:dyDescent="0.25">
      <c r="A21" s="102"/>
      <c r="B21" s="71"/>
      <c r="C21" s="246"/>
      <c r="D21" s="97"/>
      <c r="E21" s="97"/>
      <c r="F21" s="172"/>
      <c r="G21" s="172"/>
      <c r="H21" s="172"/>
      <c r="I21" s="244"/>
      <c r="J21" s="169"/>
      <c r="K21" s="169"/>
    </row>
    <row r="22" spans="1:11" x14ac:dyDescent="0.25">
      <c r="A22" s="102"/>
      <c r="B22" s="182" t="s">
        <v>252</v>
      </c>
      <c r="C22" s="246"/>
      <c r="D22" s="97"/>
      <c r="E22" s="97"/>
      <c r="F22" s="172"/>
      <c r="G22" s="172"/>
      <c r="H22" s="172"/>
      <c r="I22" s="244"/>
      <c r="J22" s="169"/>
      <c r="K22" s="169"/>
    </row>
    <row r="23" spans="1:11" x14ac:dyDescent="0.25">
      <c r="A23" s="102"/>
      <c r="B23" s="71" t="s">
        <v>133</v>
      </c>
      <c r="C23" s="246"/>
      <c r="D23" s="97" t="s">
        <v>253</v>
      </c>
      <c r="E23" s="97" t="s">
        <v>254</v>
      </c>
      <c r="F23" s="172"/>
      <c r="G23" s="172">
        <v>1</v>
      </c>
      <c r="H23" s="172"/>
      <c r="I23" s="244"/>
      <c r="J23" s="169">
        <v>128500.08</v>
      </c>
      <c r="K23" s="169">
        <v>132000.08000000002</v>
      </c>
    </row>
    <row r="24" spans="1:11" x14ac:dyDescent="0.25">
      <c r="A24" s="102"/>
      <c r="B24" s="71" t="s">
        <v>133</v>
      </c>
      <c r="C24" s="246"/>
      <c r="D24" s="97" t="s">
        <v>255</v>
      </c>
      <c r="E24" s="97" t="s">
        <v>256</v>
      </c>
      <c r="F24" s="172"/>
      <c r="G24" s="172">
        <v>1</v>
      </c>
      <c r="H24" s="172"/>
      <c r="I24" s="244"/>
      <c r="J24" s="169">
        <v>92500</v>
      </c>
      <c r="K24" s="169">
        <v>95000</v>
      </c>
    </row>
    <row r="25" spans="1:11" x14ac:dyDescent="0.25">
      <c r="A25" s="102"/>
      <c r="B25" s="71" t="s">
        <v>133</v>
      </c>
      <c r="C25" s="246"/>
      <c r="D25" s="97" t="s">
        <v>255</v>
      </c>
      <c r="E25" s="97" t="s">
        <v>257</v>
      </c>
      <c r="F25" s="172"/>
      <c r="G25" s="172">
        <v>1</v>
      </c>
      <c r="H25" s="172"/>
      <c r="I25" s="244"/>
      <c r="J25" s="169">
        <v>101000</v>
      </c>
      <c r="K25" s="169">
        <v>103500</v>
      </c>
    </row>
    <row r="26" spans="1:11" x14ac:dyDescent="0.25">
      <c r="A26" s="102"/>
      <c r="B26" s="71"/>
      <c r="C26" s="246"/>
      <c r="D26" s="97"/>
      <c r="E26" s="97"/>
      <c r="F26" s="172"/>
      <c r="G26" s="172"/>
      <c r="H26" s="172"/>
      <c r="I26" s="244"/>
      <c r="J26" s="169"/>
      <c r="K26" s="169"/>
    </row>
    <row r="27" spans="1:11" x14ac:dyDescent="0.25">
      <c r="A27" s="102"/>
      <c r="B27" s="182" t="s">
        <v>258</v>
      </c>
      <c r="C27" s="246"/>
      <c r="D27" s="97"/>
      <c r="E27" s="97"/>
      <c r="F27" s="172"/>
      <c r="G27" s="172"/>
      <c r="H27" s="172"/>
      <c r="I27" s="244"/>
      <c r="J27" s="169"/>
      <c r="K27" s="169"/>
    </row>
    <row r="28" spans="1:11" x14ac:dyDescent="0.25">
      <c r="A28" s="102"/>
      <c r="B28" s="71" t="s">
        <v>133</v>
      </c>
      <c r="C28" s="246"/>
      <c r="D28" s="97" t="s">
        <v>259</v>
      </c>
      <c r="E28" s="97" t="s">
        <v>260</v>
      </c>
      <c r="F28" s="172"/>
      <c r="G28" s="172">
        <v>1</v>
      </c>
      <c r="H28" s="172"/>
      <c r="I28" s="244"/>
      <c r="J28" s="169">
        <v>121435.16480000001</v>
      </c>
      <c r="K28" s="169">
        <v>124935.16480000001</v>
      </c>
    </row>
    <row r="29" spans="1:11" x14ac:dyDescent="0.25">
      <c r="A29" s="102"/>
      <c r="B29" s="71" t="s">
        <v>133</v>
      </c>
      <c r="C29" s="246"/>
      <c r="D29" s="97" t="s">
        <v>261</v>
      </c>
      <c r="E29" s="104" t="s">
        <v>262</v>
      </c>
      <c r="F29" s="172"/>
      <c r="G29" s="172">
        <v>1</v>
      </c>
      <c r="H29" s="172"/>
      <c r="I29" s="244"/>
      <c r="J29" s="169">
        <v>86601.12</v>
      </c>
      <c r="K29" s="169">
        <v>92500</v>
      </c>
    </row>
    <row r="30" spans="1:11" x14ac:dyDescent="0.25">
      <c r="A30" s="102"/>
      <c r="B30" s="71" t="s">
        <v>133</v>
      </c>
      <c r="C30" s="246"/>
      <c r="D30" s="97" t="s">
        <v>261</v>
      </c>
      <c r="E30" s="97" t="s">
        <v>263</v>
      </c>
      <c r="F30" s="172"/>
      <c r="G30" s="172">
        <v>1</v>
      </c>
      <c r="H30" s="172"/>
      <c r="I30" s="244"/>
      <c r="J30" s="169">
        <v>94610.16</v>
      </c>
      <c r="K30" s="169">
        <v>97110.16</v>
      </c>
    </row>
    <row r="31" spans="1:11" x14ac:dyDescent="0.25">
      <c r="A31" s="102"/>
      <c r="B31" s="71" t="s">
        <v>133</v>
      </c>
      <c r="C31" s="246"/>
      <c r="D31" s="97" t="s">
        <v>261</v>
      </c>
      <c r="E31" s="247" t="s">
        <v>606</v>
      </c>
      <c r="F31" s="172"/>
      <c r="G31" s="172">
        <v>1</v>
      </c>
      <c r="H31" s="172"/>
      <c r="I31" s="244"/>
      <c r="J31" s="169"/>
      <c r="K31" s="169">
        <v>90000</v>
      </c>
    </row>
    <row r="32" spans="1:11" x14ac:dyDescent="0.25">
      <c r="A32" s="102"/>
      <c r="B32" s="184" t="s">
        <v>157</v>
      </c>
      <c r="C32" s="248"/>
      <c r="D32" s="185"/>
      <c r="E32" s="185"/>
      <c r="F32" s="186"/>
      <c r="G32" s="186"/>
      <c r="H32" s="186"/>
      <c r="I32" s="249"/>
      <c r="J32" s="187"/>
      <c r="K32" s="187"/>
    </row>
    <row r="33" spans="1:11" x14ac:dyDescent="0.25">
      <c r="A33" s="102"/>
      <c r="B33" s="250" t="s">
        <v>158</v>
      </c>
      <c r="C33" s="251"/>
      <c r="D33" s="252"/>
      <c r="E33" s="252"/>
      <c r="F33" s="253"/>
      <c r="G33" s="253"/>
      <c r="H33" s="253"/>
      <c r="I33" s="254"/>
      <c r="J33" s="255">
        <v>9</v>
      </c>
      <c r="K33" s="255">
        <v>10</v>
      </c>
    </row>
    <row r="34" spans="1:11" x14ac:dyDescent="0.25">
      <c r="A34" s="102"/>
      <c r="B34" s="100" t="s">
        <v>159</v>
      </c>
      <c r="C34" s="235"/>
      <c r="D34" s="185"/>
      <c r="E34" s="185"/>
      <c r="F34" s="186"/>
      <c r="G34" s="186"/>
      <c r="H34" s="186"/>
      <c r="I34" s="249"/>
      <c r="J34" s="188">
        <v>125.66666666666667</v>
      </c>
      <c r="K34" s="188">
        <v>113.5</v>
      </c>
    </row>
    <row r="35" spans="1:11" x14ac:dyDescent="0.25">
      <c r="A35" s="102"/>
      <c r="B35" s="71"/>
      <c r="C35" s="103"/>
      <c r="D35" s="97"/>
      <c r="E35" s="97"/>
      <c r="F35" s="172"/>
      <c r="G35" s="172"/>
      <c r="H35" s="172"/>
      <c r="I35" s="244"/>
      <c r="J35" s="169"/>
      <c r="K35" s="169"/>
    </row>
    <row r="36" spans="1:11" x14ac:dyDescent="0.25">
      <c r="A36"/>
      <c r="B36" s="237" t="s">
        <v>134</v>
      </c>
      <c r="C36" s="238"/>
      <c r="D36" s="239"/>
      <c r="E36" s="239"/>
      <c r="F36" s="240"/>
      <c r="G36" s="240"/>
      <c r="H36" s="240"/>
      <c r="I36" s="256"/>
      <c r="J36" s="177"/>
      <c r="K36" s="177"/>
    </row>
    <row r="37" spans="1:11" x14ac:dyDescent="0.25">
      <c r="A37"/>
      <c r="B37" s="178" t="s">
        <v>264</v>
      </c>
      <c r="C37" s="242"/>
      <c r="D37" s="179"/>
      <c r="E37" s="179"/>
      <c r="F37" s="180"/>
      <c r="G37" s="180"/>
      <c r="H37" s="180"/>
      <c r="I37" s="243"/>
      <c r="J37" s="181"/>
      <c r="K37" s="181"/>
    </row>
    <row r="38" spans="1:11" x14ac:dyDescent="0.25">
      <c r="A38" s="102"/>
      <c r="B38" s="71"/>
      <c r="C38" s="103"/>
      <c r="D38" s="97"/>
      <c r="E38" s="104"/>
      <c r="F38" s="172"/>
      <c r="G38" s="172"/>
      <c r="H38" s="172"/>
      <c r="I38" s="244"/>
      <c r="J38" s="169"/>
      <c r="K38" s="169"/>
    </row>
    <row r="39" spans="1:11" x14ac:dyDescent="0.25">
      <c r="A39" s="102"/>
      <c r="B39" s="182" t="s">
        <v>265</v>
      </c>
      <c r="C39" s="245"/>
      <c r="D39" s="97"/>
      <c r="E39" s="104"/>
      <c r="F39" s="172"/>
      <c r="G39" s="172"/>
      <c r="H39" s="172"/>
      <c r="I39" s="244"/>
      <c r="J39" s="169"/>
      <c r="K39" s="169"/>
    </row>
    <row r="40" spans="1:11" x14ac:dyDescent="0.25">
      <c r="A40" s="102"/>
      <c r="B40" s="71" t="s">
        <v>134</v>
      </c>
      <c r="C40" s="103"/>
      <c r="D40" s="97" t="s">
        <v>266</v>
      </c>
      <c r="E40" s="104" t="s">
        <v>267</v>
      </c>
      <c r="F40" s="172"/>
      <c r="G40" s="172">
        <v>1</v>
      </c>
      <c r="H40" s="172"/>
      <c r="I40" s="257"/>
      <c r="J40" s="169">
        <v>73218</v>
      </c>
      <c r="K40" s="169">
        <v>75718</v>
      </c>
    </row>
    <row r="41" spans="1:11" x14ac:dyDescent="0.25">
      <c r="A41" s="103"/>
      <c r="B41" s="71" t="s">
        <v>134</v>
      </c>
      <c r="C41" s="103"/>
      <c r="D41" s="97" t="s">
        <v>266</v>
      </c>
      <c r="E41" s="104" t="s">
        <v>268</v>
      </c>
      <c r="F41" s="172"/>
      <c r="G41" s="172">
        <v>1</v>
      </c>
      <c r="H41" s="172"/>
      <c r="I41" s="257"/>
      <c r="J41" s="169">
        <v>67000.08</v>
      </c>
      <c r="K41" s="169">
        <v>69000.08</v>
      </c>
    </row>
    <row r="42" spans="1:11" x14ac:dyDescent="0.25">
      <c r="A42" s="103"/>
      <c r="B42" s="71" t="s">
        <v>134</v>
      </c>
      <c r="C42" s="103"/>
      <c r="D42" s="97" t="s">
        <v>266</v>
      </c>
      <c r="E42" s="104" t="s">
        <v>269</v>
      </c>
      <c r="F42" s="172"/>
      <c r="G42" s="172">
        <v>1</v>
      </c>
      <c r="H42" s="172"/>
      <c r="I42" s="257"/>
      <c r="J42" s="169">
        <v>61000.08</v>
      </c>
      <c r="K42" s="169">
        <v>63000.08</v>
      </c>
    </row>
    <row r="43" spans="1:11" x14ac:dyDescent="0.25">
      <c r="A43" s="103"/>
      <c r="B43" s="71" t="s">
        <v>134</v>
      </c>
      <c r="C43" s="103"/>
      <c r="D43" s="97" t="s">
        <v>266</v>
      </c>
      <c r="E43" s="104" t="s">
        <v>270</v>
      </c>
      <c r="F43" s="172"/>
      <c r="G43" s="172">
        <v>1</v>
      </c>
      <c r="H43" s="172"/>
      <c r="I43" s="257"/>
      <c r="J43" s="169">
        <v>59000.160000000003</v>
      </c>
      <c r="K43" s="169">
        <v>61000.160000000003</v>
      </c>
    </row>
    <row r="44" spans="1:11" x14ac:dyDescent="0.25">
      <c r="A44" s="103"/>
      <c r="B44" s="71" t="s">
        <v>134</v>
      </c>
      <c r="C44" s="103"/>
      <c r="D44" s="97" t="s">
        <v>271</v>
      </c>
      <c r="E44" s="104" t="s">
        <v>272</v>
      </c>
      <c r="F44" s="172"/>
      <c r="G44" s="172">
        <v>1</v>
      </c>
      <c r="H44" s="172"/>
      <c r="I44" s="257"/>
      <c r="J44" s="169">
        <v>69000</v>
      </c>
      <c r="K44" s="169">
        <v>71000</v>
      </c>
    </row>
    <row r="45" spans="1:11" x14ac:dyDescent="0.25">
      <c r="A45" s="103"/>
      <c r="B45" s="71" t="s">
        <v>134</v>
      </c>
      <c r="C45" s="103"/>
      <c r="D45" s="97" t="s">
        <v>271</v>
      </c>
      <c r="E45" s="104" t="s">
        <v>273</v>
      </c>
      <c r="F45" s="172"/>
      <c r="G45" s="172">
        <v>1</v>
      </c>
      <c r="H45" s="172"/>
      <c r="I45" s="257"/>
      <c r="J45" s="169">
        <v>63000</v>
      </c>
      <c r="K45" s="169">
        <v>65000</v>
      </c>
    </row>
    <row r="46" spans="1:11" x14ac:dyDescent="0.25">
      <c r="A46" s="103"/>
      <c r="B46" s="71" t="s">
        <v>134</v>
      </c>
      <c r="C46" s="103"/>
      <c r="D46" s="97" t="s">
        <v>274</v>
      </c>
      <c r="E46" s="104" t="s">
        <v>275</v>
      </c>
      <c r="F46" s="172"/>
      <c r="G46" s="172">
        <v>1</v>
      </c>
      <c r="H46" s="172"/>
      <c r="I46" s="257"/>
      <c r="J46" s="169">
        <v>63000</v>
      </c>
      <c r="K46" s="169">
        <v>65000</v>
      </c>
    </row>
    <row r="47" spans="1:11" x14ac:dyDescent="0.25">
      <c r="A47" s="103"/>
      <c r="B47" s="71" t="s">
        <v>134</v>
      </c>
      <c r="C47" s="103"/>
      <c r="D47" s="97" t="s">
        <v>274</v>
      </c>
      <c r="E47" s="104" t="s">
        <v>607</v>
      </c>
      <c r="F47" s="172"/>
      <c r="G47" s="172">
        <v>1</v>
      </c>
      <c r="H47" s="172"/>
      <c r="I47" s="257"/>
      <c r="J47" s="169">
        <v>67000.08</v>
      </c>
      <c r="K47" s="169">
        <v>70000</v>
      </c>
    </row>
    <row r="48" spans="1:11" x14ac:dyDescent="0.25">
      <c r="A48" s="103"/>
      <c r="B48" s="71" t="s">
        <v>134</v>
      </c>
      <c r="C48" s="103"/>
      <c r="D48" s="97" t="s">
        <v>276</v>
      </c>
      <c r="E48" s="104" t="s">
        <v>277</v>
      </c>
      <c r="F48" s="172"/>
      <c r="G48" s="172">
        <v>1</v>
      </c>
      <c r="H48" s="172"/>
      <c r="I48" s="257"/>
      <c r="J48" s="169">
        <v>69000</v>
      </c>
      <c r="K48" s="169">
        <v>71000</v>
      </c>
    </row>
    <row r="49" spans="1:11" x14ac:dyDescent="0.25">
      <c r="A49" s="103"/>
      <c r="B49" s="71" t="s">
        <v>134</v>
      </c>
      <c r="C49" s="103"/>
      <c r="D49" s="97" t="s">
        <v>276</v>
      </c>
      <c r="E49" s="104" t="s">
        <v>278</v>
      </c>
      <c r="F49" s="172"/>
      <c r="G49" s="172">
        <v>1</v>
      </c>
      <c r="H49" s="172"/>
      <c r="I49" s="257"/>
      <c r="J49" s="169">
        <v>59000.160000000003</v>
      </c>
      <c r="K49" s="169">
        <v>61000.160000000003</v>
      </c>
    </row>
    <row r="50" spans="1:11" x14ac:dyDescent="0.25">
      <c r="A50" s="103"/>
      <c r="B50" s="71" t="s">
        <v>134</v>
      </c>
      <c r="C50" s="103"/>
      <c r="D50" s="97" t="s">
        <v>279</v>
      </c>
      <c r="E50" s="104" t="s">
        <v>607</v>
      </c>
      <c r="F50" s="172"/>
      <c r="G50" s="172">
        <v>1</v>
      </c>
      <c r="H50" s="172"/>
      <c r="I50" s="257"/>
      <c r="J50" s="169">
        <v>69000</v>
      </c>
      <c r="K50" s="169">
        <v>70000</v>
      </c>
    </row>
    <row r="51" spans="1:11" x14ac:dyDescent="0.25">
      <c r="A51" s="103"/>
      <c r="B51" s="71" t="s">
        <v>134</v>
      </c>
      <c r="C51" s="103"/>
      <c r="D51" s="97" t="s">
        <v>279</v>
      </c>
      <c r="E51" s="104" t="s">
        <v>607</v>
      </c>
      <c r="F51" s="172"/>
      <c r="G51" s="172">
        <v>1</v>
      </c>
      <c r="H51" s="172"/>
      <c r="I51" s="257"/>
      <c r="J51" s="169">
        <v>67000.08</v>
      </c>
      <c r="K51" s="169">
        <v>70000</v>
      </c>
    </row>
    <row r="52" spans="1:11" x14ac:dyDescent="0.25">
      <c r="A52" s="103"/>
      <c r="B52" s="71" t="s">
        <v>134</v>
      </c>
      <c r="C52" s="103"/>
      <c r="D52" s="97" t="s">
        <v>280</v>
      </c>
      <c r="E52" s="104" t="s">
        <v>281</v>
      </c>
      <c r="F52" s="172"/>
      <c r="G52" s="172">
        <v>1</v>
      </c>
      <c r="H52" s="172"/>
      <c r="I52" s="257"/>
      <c r="J52" s="169">
        <v>69000</v>
      </c>
      <c r="K52" s="169">
        <v>71000</v>
      </c>
    </row>
    <row r="53" spans="1:11" x14ac:dyDescent="0.25">
      <c r="A53" s="103"/>
      <c r="B53" s="71" t="s">
        <v>134</v>
      </c>
      <c r="C53" s="103"/>
      <c r="D53" s="97" t="s">
        <v>280</v>
      </c>
      <c r="E53" s="104" t="s">
        <v>282</v>
      </c>
      <c r="F53" s="172"/>
      <c r="G53" s="172">
        <v>1</v>
      </c>
      <c r="H53" s="172"/>
      <c r="I53" s="257"/>
      <c r="J53" s="169">
        <v>86871.12</v>
      </c>
      <c r="K53" s="169">
        <v>89371.12</v>
      </c>
    </row>
    <row r="54" spans="1:11" x14ac:dyDescent="0.25">
      <c r="A54" s="102"/>
      <c r="B54" s="71" t="s">
        <v>134</v>
      </c>
      <c r="C54" s="103"/>
      <c r="D54" s="97" t="s">
        <v>283</v>
      </c>
      <c r="E54" s="104" t="s">
        <v>284</v>
      </c>
      <c r="F54" s="172"/>
      <c r="G54" s="172">
        <v>1</v>
      </c>
      <c r="H54" s="172"/>
      <c r="I54" s="257"/>
      <c r="J54" s="169">
        <v>73218</v>
      </c>
      <c r="K54" s="169">
        <v>75718</v>
      </c>
    </row>
    <row r="55" spans="1:11" x14ac:dyDescent="0.25">
      <c r="A55" s="103"/>
      <c r="B55" s="71" t="s">
        <v>134</v>
      </c>
      <c r="C55" s="103"/>
      <c r="D55" s="97" t="s">
        <v>285</v>
      </c>
      <c r="E55" s="104" t="s">
        <v>286</v>
      </c>
      <c r="F55" s="172"/>
      <c r="G55" s="172">
        <v>1</v>
      </c>
      <c r="H55" s="172"/>
      <c r="I55" s="257"/>
      <c r="J55" s="169">
        <v>76077.119999999995</v>
      </c>
      <c r="K55" s="169">
        <v>78577.119999999995</v>
      </c>
    </row>
    <row r="56" spans="1:11" x14ac:dyDescent="0.25">
      <c r="A56" s="103"/>
      <c r="B56" s="71" t="s">
        <v>134</v>
      </c>
      <c r="C56" s="103"/>
      <c r="D56" s="97" t="s">
        <v>287</v>
      </c>
      <c r="E56" s="104" t="s">
        <v>288</v>
      </c>
      <c r="F56" s="172"/>
      <c r="G56" s="172">
        <v>1</v>
      </c>
      <c r="H56" s="172"/>
      <c r="I56" s="257"/>
      <c r="J56" s="169">
        <v>71000.160000000003</v>
      </c>
      <c r="K56" s="169">
        <v>73000.160000000003</v>
      </c>
    </row>
    <row r="57" spans="1:11" x14ac:dyDescent="0.25">
      <c r="A57" s="103"/>
      <c r="B57" s="71" t="s">
        <v>134</v>
      </c>
      <c r="C57" s="103"/>
      <c r="D57" s="97" t="s">
        <v>289</v>
      </c>
      <c r="E57" s="104" t="s">
        <v>290</v>
      </c>
      <c r="F57" s="172"/>
      <c r="G57" s="172">
        <v>1</v>
      </c>
      <c r="H57" s="172"/>
      <c r="I57" s="257"/>
      <c r="J57" s="169">
        <v>85559.039999999994</v>
      </c>
      <c r="K57" s="169">
        <v>88059.04</v>
      </c>
    </row>
    <row r="58" spans="1:11" x14ac:dyDescent="0.25">
      <c r="A58" s="103"/>
      <c r="B58" s="71"/>
      <c r="C58" s="103"/>
      <c r="D58" s="97"/>
      <c r="E58" s="104"/>
      <c r="F58" s="172"/>
      <c r="G58" s="172"/>
      <c r="H58" s="172"/>
      <c r="I58" s="257"/>
      <c r="J58" s="169"/>
      <c r="K58" s="169"/>
    </row>
    <row r="59" spans="1:11" x14ac:dyDescent="0.25">
      <c r="A59" s="103"/>
      <c r="B59" s="182" t="s">
        <v>291</v>
      </c>
      <c r="C59" s="103"/>
      <c r="D59" s="97"/>
      <c r="E59" s="104"/>
      <c r="F59" s="172"/>
      <c r="G59" s="172"/>
      <c r="H59" s="172"/>
      <c r="I59" s="257"/>
      <c r="J59" s="169"/>
      <c r="K59" s="169"/>
    </row>
    <row r="60" spans="1:11" x14ac:dyDescent="0.25">
      <c r="A60" s="103"/>
      <c r="B60" s="71" t="s">
        <v>134</v>
      </c>
      <c r="C60" s="103"/>
      <c r="D60" s="97" t="s">
        <v>292</v>
      </c>
      <c r="E60" s="104" t="s">
        <v>293</v>
      </c>
      <c r="F60" s="172"/>
      <c r="G60" s="172">
        <v>1</v>
      </c>
      <c r="H60" s="172"/>
      <c r="I60" s="257"/>
      <c r="J60" s="169">
        <v>87517.92</v>
      </c>
      <c r="K60" s="169">
        <v>90017.919999999998</v>
      </c>
    </row>
    <row r="61" spans="1:11" x14ac:dyDescent="0.25">
      <c r="A61" s="103"/>
      <c r="B61" s="71" t="s">
        <v>134</v>
      </c>
      <c r="C61" s="103"/>
      <c r="D61" s="97" t="s">
        <v>294</v>
      </c>
      <c r="E61" s="104" t="s">
        <v>607</v>
      </c>
      <c r="F61" s="172"/>
      <c r="G61" s="172">
        <v>1</v>
      </c>
      <c r="H61" s="172"/>
      <c r="I61" s="257"/>
      <c r="J61" s="169">
        <v>55000.08</v>
      </c>
      <c r="K61" s="169">
        <v>70000</v>
      </c>
    </row>
    <row r="62" spans="1:11" x14ac:dyDescent="0.25">
      <c r="A62" s="103"/>
      <c r="B62" s="71" t="s">
        <v>134</v>
      </c>
      <c r="C62" s="103"/>
      <c r="D62" s="97" t="s">
        <v>296</v>
      </c>
      <c r="E62" s="104" t="s">
        <v>297</v>
      </c>
      <c r="F62" s="172"/>
      <c r="G62" s="172">
        <v>1</v>
      </c>
      <c r="H62" s="172"/>
      <c r="I62" s="257"/>
      <c r="J62" s="169">
        <v>59000.160000000003</v>
      </c>
      <c r="K62" s="169">
        <v>61000.160000000003</v>
      </c>
    </row>
    <row r="63" spans="1:11" x14ac:dyDescent="0.25">
      <c r="A63" s="103"/>
      <c r="B63" s="71" t="s">
        <v>134</v>
      </c>
      <c r="C63" s="103"/>
      <c r="D63" s="97" t="s">
        <v>298</v>
      </c>
      <c r="E63" s="104" t="s">
        <v>299</v>
      </c>
      <c r="F63" s="172"/>
      <c r="G63" s="172">
        <v>1</v>
      </c>
      <c r="H63" s="172"/>
      <c r="I63" s="257"/>
      <c r="J63" s="169">
        <v>59000.160000000003</v>
      </c>
      <c r="K63" s="169">
        <v>61000.160000000003</v>
      </c>
    </row>
    <row r="64" spans="1:11" x14ac:dyDescent="0.25">
      <c r="A64" s="103"/>
      <c r="B64" s="71" t="s">
        <v>134</v>
      </c>
      <c r="C64" s="103"/>
      <c r="D64" s="97" t="s">
        <v>300</v>
      </c>
      <c r="E64" s="104" t="s">
        <v>301</v>
      </c>
      <c r="F64" s="172"/>
      <c r="G64" s="172">
        <v>1</v>
      </c>
      <c r="H64" s="172"/>
      <c r="I64" s="257"/>
      <c r="J64" s="169">
        <v>57000</v>
      </c>
      <c r="K64" s="169">
        <v>59000</v>
      </c>
    </row>
    <row r="65" spans="1:11" x14ac:dyDescent="0.25">
      <c r="A65" s="103"/>
      <c r="B65" s="71" t="s">
        <v>134</v>
      </c>
      <c r="C65" s="103"/>
      <c r="D65" s="97" t="s">
        <v>302</v>
      </c>
      <c r="E65" s="104" t="s">
        <v>303</v>
      </c>
      <c r="F65" s="172"/>
      <c r="G65" s="172">
        <v>1</v>
      </c>
      <c r="H65" s="172"/>
      <c r="I65" s="257"/>
      <c r="J65" s="169">
        <v>92144.16</v>
      </c>
      <c r="K65" s="169">
        <v>94644.160000000003</v>
      </c>
    </row>
    <row r="66" spans="1:11" x14ac:dyDescent="0.25">
      <c r="A66" s="103"/>
      <c r="B66" s="71" t="s">
        <v>134</v>
      </c>
      <c r="C66" s="103"/>
      <c r="D66" s="97" t="s">
        <v>304</v>
      </c>
      <c r="E66" s="104" t="s">
        <v>305</v>
      </c>
      <c r="F66" s="172"/>
      <c r="G66" s="172">
        <v>1</v>
      </c>
      <c r="H66" s="172"/>
      <c r="I66" s="257"/>
      <c r="J66" s="169">
        <v>61000.08</v>
      </c>
      <c r="K66" s="169">
        <v>63000.08</v>
      </c>
    </row>
    <row r="67" spans="1:11" x14ac:dyDescent="0.25">
      <c r="A67" s="103"/>
      <c r="B67" s="71" t="s">
        <v>134</v>
      </c>
      <c r="C67" s="103"/>
      <c r="D67" s="97" t="s">
        <v>306</v>
      </c>
      <c r="E67" s="104" t="s">
        <v>607</v>
      </c>
      <c r="F67" s="172"/>
      <c r="G67" s="172">
        <v>1</v>
      </c>
      <c r="H67" s="172"/>
      <c r="I67" s="257"/>
      <c r="J67" s="169">
        <v>55000.08</v>
      </c>
      <c r="K67" s="169">
        <v>70000</v>
      </c>
    </row>
    <row r="68" spans="1:11" x14ac:dyDescent="0.25">
      <c r="A68" s="103"/>
      <c r="B68" s="71" t="s">
        <v>134</v>
      </c>
      <c r="C68" s="103"/>
      <c r="D68" s="97" t="s">
        <v>307</v>
      </c>
      <c r="E68" s="104" t="s">
        <v>608</v>
      </c>
      <c r="F68" s="172"/>
      <c r="G68" s="172">
        <v>1</v>
      </c>
      <c r="H68" s="172"/>
      <c r="I68" s="257"/>
      <c r="J68" s="169">
        <v>61000.08</v>
      </c>
      <c r="K68" s="169">
        <v>63000.08</v>
      </c>
    </row>
    <row r="69" spans="1:11" x14ac:dyDescent="0.25">
      <c r="A69" s="103"/>
      <c r="B69" s="71" t="s">
        <v>134</v>
      </c>
      <c r="C69" s="103"/>
      <c r="D69" s="97" t="s">
        <v>308</v>
      </c>
      <c r="E69" s="104" t="s">
        <v>609</v>
      </c>
      <c r="F69" s="172"/>
      <c r="G69" s="172">
        <v>1</v>
      </c>
      <c r="H69" s="172"/>
      <c r="I69" s="257"/>
      <c r="J69" s="169">
        <v>85500</v>
      </c>
      <c r="K69" s="169">
        <v>88000</v>
      </c>
    </row>
    <row r="70" spans="1:11" x14ac:dyDescent="0.25">
      <c r="A70" s="103"/>
      <c r="B70" s="71" t="s">
        <v>134</v>
      </c>
      <c r="C70" s="103"/>
      <c r="D70" s="97" t="s">
        <v>309</v>
      </c>
      <c r="E70" s="104" t="s">
        <v>607</v>
      </c>
      <c r="F70" s="172"/>
      <c r="G70" s="172">
        <v>1</v>
      </c>
      <c r="H70" s="172"/>
      <c r="I70" s="257"/>
      <c r="J70" s="169">
        <v>67000</v>
      </c>
      <c r="K70" s="169">
        <v>70000</v>
      </c>
    </row>
    <row r="71" spans="1:11" x14ac:dyDescent="0.25">
      <c r="A71" s="103"/>
      <c r="B71" s="71" t="s">
        <v>134</v>
      </c>
      <c r="C71" s="103"/>
      <c r="D71" s="97" t="s">
        <v>310</v>
      </c>
      <c r="E71" s="104" t="s">
        <v>607</v>
      </c>
      <c r="F71" s="172"/>
      <c r="G71" s="172">
        <v>1</v>
      </c>
      <c r="H71" s="172"/>
      <c r="I71" s="257"/>
      <c r="J71" s="169">
        <v>59000.160000000003</v>
      </c>
      <c r="K71" s="169">
        <v>70000</v>
      </c>
    </row>
    <row r="72" spans="1:11" x14ac:dyDescent="0.25">
      <c r="A72" s="103"/>
      <c r="B72" s="71" t="s">
        <v>134</v>
      </c>
      <c r="C72" s="103"/>
      <c r="D72" s="97" t="s">
        <v>311</v>
      </c>
      <c r="E72" s="104" t="s">
        <v>607</v>
      </c>
      <c r="F72" s="172"/>
      <c r="G72" s="172">
        <v>1</v>
      </c>
      <c r="H72" s="172"/>
      <c r="I72" s="257"/>
      <c r="J72" s="169">
        <v>55000.08</v>
      </c>
      <c r="K72" s="169">
        <v>70000</v>
      </c>
    </row>
    <row r="73" spans="1:11" x14ac:dyDescent="0.25">
      <c r="A73" s="103"/>
      <c r="B73" s="71" t="s">
        <v>134</v>
      </c>
      <c r="C73" s="103"/>
      <c r="D73" s="97" t="s">
        <v>312</v>
      </c>
      <c r="E73" s="104" t="s">
        <v>607</v>
      </c>
      <c r="F73" s="172"/>
      <c r="G73" s="172">
        <v>1</v>
      </c>
      <c r="H73" s="172"/>
      <c r="I73" s="257"/>
      <c r="J73" s="169">
        <v>61000.08</v>
      </c>
      <c r="K73" s="169">
        <v>70000</v>
      </c>
    </row>
    <row r="74" spans="1:11" x14ac:dyDescent="0.25">
      <c r="A74" s="103"/>
      <c r="B74" s="71" t="s">
        <v>134</v>
      </c>
      <c r="C74" s="103"/>
      <c r="D74" s="97" t="s">
        <v>313</v>
      </c>
      <c r="E74" s="104" t="s">
        <v>314</v>
      </c>
      <c r="F74" s="172"/>
      <c r="G74" s="172">
        <v>1</v>
      </c>
      <c r="H74" s="172"/>
      <c r="I74" s="257"/>
      <c r="J74" s="169">
        <v>76077.119999999995</v>
      </c>
      <c r="K74" s="169">
        <v>78577.119999999995</v>
      </c>
    </row>
    <row r="75" spans="1:11" x14ac:dyDescent="0.25">
      <c r="A75" s="103"/>
      <c r="B75" s="71" t="s">
        <v>134</v>
      </c>
      <c r="C75" s="103"/>
      <c r="D75" s="97" t="s">
        <v>315</v>
      </c>
      <c r="E75" s="104" t="s">
        <v>316</v>
      </c>
      <c r="F75" s="172"/>
      <c r="G75" s="172">
        <v>1</v>
      </c>
      <c r="H75" s="172"/>
      <c r="I75" s="257"/>
      <c r="J75" s="169">
        <v>80400</v>
      </c>
      <c r="K75" s="169">
        <v>82900</v>
      </c>
    </row>
    <row r="76" spans="1:11" x14ac:dyDescent="0.25">
      <c r="A76" s="103"/>
      <c r="B76" s="71" t="s">
        <v>134</v>
      </c>
      <c r="C76" s="103"/>
      <c r="D76" s="97" t="s">
        <v>317</v>
      </c>
      <c r="E76" s="104" t="s">
        <v>607</v>
      </c>
      <c r="F76" s="172"/>
      <c r="G76" s="172">
        <v>1</v>
      </c>
      <c r="H76" s="172"/>
      <c r="I76" s="257"/>
      <c r="J76" s="169">
        <v>83374.080000000002</v>
      </c>
      <c r="K76" s="169">
        <v>70000</v>
      </c>
    </row>
    <row r="77" spans="1:11" x14ac:dyDescent="0.25">
      <c r="A77" s="103"/>
      <c r="B77" s="71" t="s">
        <v>134</v>
      </c>
      <c r="C77" s="103"/>
      <c r="D77" s="97" t="s">
        <v>318</v>
      </c>
      <c r="E77" s="104" t="s">
        <v>319</v>
      </c>
      <c r="F77" s="172"/>
      <c r="G77" s="172">
        <v>1</v>
      </c>
      <c r="H77" s="172"/>
      <c r="I77" s="257"/>
      <c r="J77" s="169">
        <v>65000.160000000003</v>
      </c>
      <c r="K77" s="169">
        <v>67000.160000000003</v>
      </c>
    </row>
    <row r="78" spans="1:11" x14ac:dyDescent="0.25">
      <c r="A78" s="103"/>
      <c r="B78" s="71" t="s">
        <v>134</v>
      </c>
      <c r="C78" s="103"/>
      <c r="D78" s="97" t="s">
        <v>320</v>
      </c>
      <c r="E78" s="104" t="s">
        <v>321</v>
      </c>
      <c r="F78" s="172"/>
      <c r="G78" s="172">
        <v>1</v>
      </c>
      <c r="H78" s="172"/>
      <c r="I78" s="257"/>
      <c r="J78" s="169">
        <v>59000.160000000003</v>
      </c>
      <c r="K78" s="169">
        <v>61000.160000000003</v>
      </c>
    </row>
    <row r="79" spans="1:11" x14ac:dyDescent="0.25">
      <c r="A79" s="103"/>
      <c r="B79" s="71" t="s">
        <v>134</v>
      </c>
      <c r="C79" s="103"/>
      <c r="D79" s="97" t="s">
        <v>322</v>
      </c>
      <c r="E79" s="104" t="s">
        <v>610</v>
      </c>
      <c r="F79" s="172"/>
      <c r="G79" s="172">
        <v>1</v>
      </c>
      <c r="H79" s="172"/>
      <c r="I79" s="257"/>
      <c r="J79" s="169">
        <v>85500</v>
      </c>
      <c r="K79" s="169">
        <v>88000</v>
      </c>
    </row>
    <row r="80" spans="1:11" x14ac:dyDescent="0.25">
      <c r="A80" s="103"/>
      <c r="B80" s="71"/>
      <c r="C80" s="103"/>
      <c r="D80" s="97"/>
      <c r="E80" s="104"/>
      <c r="F80" s="172"/>
      <c r="G80" s="172"/>
      <c r="H80" s="172"/>
      <c r="I80" s="257"/>
      <c r="J80" s="169"/>
      <c r="K80" s="169"/>
    </row>
    <row r="81" spans="1:11" x14ac:dyDescent="0.25">
      <c r="A81" s="103"/>
      <c r="B81" s="71"/>
      <c r="C81" s="103"/>
      <c r="D81" s="97"/>
      <c r="E81" s="104"/>
      <c r="F81" s="172"/>
      <c r="G81" s="172"/>
      <c r="H81" s="172"/>
      <c r="I81" s="257"/>
      <c r="J81" s="169"/>
      <c r="K81" s="169"/>
    </row>
    <row r="82" spans="1:11" x14ac:dyDescent="0.25">
      <c r="B82" s="182" t="s">
        <v>323</v>
      </c>
      <c r="C82" s="103"/>
      <c r="E82" s="189"/>
      <c r="I82" s="258"/>
    </row>
    <row r="83" spans="1:11" x14ac:dyDescent="0.25">
      <c r="A83" s="103"/>
      <c r="B83" s="71" t="s">
        <v>134</v>
      </c>
      <c r="C83" s="103"/>
      <c r="D83" s="97" t="s">
        <v>324</v>
      </c>
      <c r="E83" s="104" t="s">
        <v>325</v>
      </c>
      <c r="F83" s="172"/>
      <c r="G83" s="172">
        <v>1</v>
      </c>
      <c r="H83" s="172"/>
      <c r="I83" s="257"/>
      <c r="J83" s="169">
        <v>73218</v>
      </c>
      <c r="K83" s="169">
        <v>75718</v>
      </c>
    </row>
    <row r="84" spans="1:11" x14ac:dyDescent="0.25">
      <c r="A84" s="103"/>
      <c r="B84" s="71" t="s">
        <v>134</v>
      </c>
      <c r="C84" s="103"/>
      <c r="D84" s="97" t="s">
        <v>328</v>
      </c>
      <c r="E84" s="104" t="s">
        <v>329</v>
      </c>
      <c r="F84" s="172"/>
      <c r="G84" s="172">
        <v>1</v>
      </c>
      <c r="H84" s="172"/>
      <c r="I84" s="257"/>
      <c r="J84" s="169">
        <v>86601.12</v>
      </c>
      <c r="K84" s="169">
        <v>82062</v>
      </c>
    </row>
    <row r="85" spans="1:11" x14ac:dyDescent="0.25">
      <c r="A85" s="103"/>
      <c r="B85" s="71" t="s">
        <v>134</v>
      </c>
      <c r="C85" s="103"/>
      <c r="D85" s="97" t="s">
        <v>330</v>
      </c>
      <c r="E85" s="104" t="s">
        <v>607</v>
      </c>
      <c r="F85" s="172"/>
      <c r="G85" s="172">
        <v>1</v>
      </c>
      <c r="H85" s="172"/>
      <c r="I85" s="257"/>
      <c r="J85" s="169">
        <v>65000</v>
      </c>
      <c r="K85" s="169">
        <v>70000</v>
      </c>
    </row>
    <row r="86" spans="1:11" x14ac:dyDescent="0.25">
      <c r="A86" s="103"/>
      <c r="B86" s="71" t="s">
        <v>134</v>
      </c>
      <c r="C86" s="103"/>
      <c r="D86" s="97" t="s">
        <v>326</v>
      </c>
      <c r="E86" s="104" t="s">
        <v>327</v>
      </c>
      <c r="F86" s="172"/>
      <c r="G86" s="172">
        <v>1</v>
      </c>
      <c r="H86" s="172"/>
      <c r="I86" s="257"/>
      <c r="J86" s="169">
        <v>61000</v>
      </c>
      <c r="K86" s="169">
        <v>63000</v>
      </c>
    </row>
    <row r="87" spans="1:11" x14ac:dyDescent="0.25">
      <c r="C87" s="103"/>
      <c r="I87" s="258"/>
    </row>
    <row r="88" spans="1:11" x14ac:dyDescent="0.25">
      <c r="A88" s="103"/>
      <c r="B88" s="71" t="s">
        <v>134</v>
      </c>
      <c r="C88" s="103"/>
      <c r="D88" s="97" t="s">
        <v>331</v>
      </c>
      <c r="E88" s="104" t="s">
        <v>332</v>
      </c>
      <c r="F88" s="172"/>
      <c r="G88" s="172">
        <v>1</v>
      </c>
      <c r="H88" s="172"/>
      <c r="I88" s="257"/>
      <c r="J88" s="169">
        <v>57000</v>
      </c>
      <c r="K88" s="169">
        <v>59000</v>
      </c>
    </row>
    <row r="89" spans="1:11" x14ac:dyDescent="0.25">
      <c r="A89" s="103"/>
      <c r="B89" s="71" t="s">
        <v>134</v>
      </c>
      <c r="C89" s="103"/>
      <c r="D89" s="97" t="s">
        <v>333</v>
      </c>
      <c r="E89" s="104" t="s">
        <v>334</v>
      </c>
      <c r="F89" s="172"/>
      <c r="G89" s="172">
        <v>1</v>
      </c>
      <c r="H89" s="172"/>
      <c r="I89" s="257"/>
      <c r="J89" s="169">
        <v>78000</v>
      </c>
      <c r="K89" s="169">
        <v>80500</v>
      </c>
    </row>
    <row r="90" spans="1:11" x14ac:dyDescent="0.25">
      <c r="A90" s="103"/>
      <c r="B90" s="71" t="s">
        <v>134</v>
      </c>
      <c r="C90" s="103"/>
      <c r="D90" s="97" t="s">
        <v>335</v>
      </c>
      <c r="E90" s="104" t="s">
        <v>336</v>
      </c>
      <c r="F90" s="172"/>
      <c r="G90" s="172">
        <v>1</v>
      </c>
      <c r="H90" s="172"/>
      <c r="I90" s="257"/>
      <c r="J90" s="169">
        <v>65000</v>
      </c>
      <c r="K90" s="169">
        <v>67000</v>
      </c>
    </row>
    <row r="91" spans="1:11" x14ac:dyDescent="0.25">
      <c r="A91" s="103"/>
      <c r="B91" s="71" t="s">
        <v>134</v>
      </c>
      <c r="C91" s="103"/>
      <c r="D91" s="97" t="s">
        <v>338</v>
      </c>
      <c r="E91" s="104" t="s">
        <v>339</v>
      </c>
      <c r="F91" s="172"/>
      <c r="G91" s="191">
        <v>0.75</v>
      </c>
      <c r="H91" s="172"/>
      <c r="I91" s="257"/>
      <c r="J91" s="169">
        <v>62531.040000000001</v>
      </c>
      <c r="K91" s="169">
        <v>48398.28</v>
      </c>
    </row>
    <row r="92" spans="1:11" x14ac:dyDescent="0.25">
      <c r="C92" s="103"/>
      <c r="I92" s="258"/>
    </row>
    <row r="93" spans="1:11" x14ac:dyDescent="0.25">
      <c r="A93" s="103"/>
      <c r="B93" s="71" t="s">
        <v>134</v>
      </c>
      <c r="C93" s="103"/>
      <c r="D93" s="97" t="s">
        <v>611</v>
      </c>
      <c r="E93" s="104" t="s">
        <v>612</v>
      </c>
      <c r="F93" s="172"/>
      <c r="G93" s="172">
        <v>1</v>
      </c>
      <c r="H93" s="172"/>
      <c r="I93" s="257"/>
      <c r="J93" s="169">
        <v>55000.08</v>
      </c>
      <c r="K93" s="169">
        <v>57000.08</v>
      </c>
    </row>
    <row r="94" spans="1:11" x14ac:dyDescent="0.25">
      <c r="A94" s="103"/>
      <c r="B94" s="71" t="s">
        <v>134</v>
      </c>
      <c r="C94" s="103"/>
      <c r="D94" s="97" t="s">
        <v>611</v>
      </c>
      <c r="E94" s="104" t="s">
        <v>613</v>
      </c>
      <c r="F94" s="172"/>
      <c r="G94" s="172">
        <v>1</v>
      </c>
      <c r="H94" s="172"/>
      <c r="I94" s="257"/>
      <c r="J94" s="169">
        <v>67000</v>
      </c>
      <c r="K94" s="169">
        <v>69000</v>
      </c>
    </row>
    <row r="95" spans="1:11" x14ac:dyDescent="0.25">
      <c r="A95" s="103"/>
      <c r="B95" s="71" t="s">
        <v>134</v>
      </c>
      <c r="C95" s="103"/>
      <c r="D95" s="97" t="s">
        <v>611</v>
      </c>
      <c r="E95" s="104" t="s">
        <v>614</v>
      </c>
      <c r="F95" s="172"/>
      <c r="G95" s="172">
        <v>1</v>
      </c>
      <c r="H95" s="172"/>
      <c r="I95" s="257"/>
      <c r="J95" s="169">
        <v>57000</v>
      </c>
      <c r="K95" s="169">
        <v>100500</v>
      </c>
    </row>
    <row r="96" spans="1:11" x14ac:dyDescent="0.25">
      <c r="A96" s="103"/>
      <c r="B96" s="71" t="s">
        <v>134</v>
      </c>
      <c r="C96" s="103"/>
      <c r="D96" s="97" t="s">
        <v>611</v>
      </c>
      <c r="E96" s="104" t="s">
        <v>340</v>
      </c>
      <c r="F96" s="172"/>
      <c r="G96" s="172">
        <v>1</v>
      </c>
      <c r="H96" s="172"/>
      <c r="I96" s="257"/>
      <c r="J96" s="169">
        <v>76077.119999999995</v>
      </c>
      <c r="K96" s="169">
        <v>78577.119999999995</v>
      </c>
    </row>
    <row r="97" spans="1:11" x14ac:dyDescent="0.25">
      <c r="A97" s="103"/>
      <c r="B97" s="71" t="s">
        <v>134</v>
      </c>
      <c r="C97" s="103"/>
      <c r="D97" s="97" t="s">
        <v>611</v>
      </c>
      <c r="E97" s="104" t="s">
        <v>615</v>
      </c>
      <c r="F97" s="172"/>
      <c r="G97" s="191">
        <v>0.75</v>
      </c>
      <c r="H97" s="172"/>
      <c r="I97" s="257"/>
      <c r="J97" s="169">
        <v>62250</v>
      </c>
      <c r="K97" s="169">
        <v>48187.5</v>
      </c>
    </row>
    <row r="98" spans="1:11" x14ac:dyDescent="0.25">
      <c r="C98" s="103"/>
      <c r="I98" s="258"/>
    </row>
    <row r="99" spans="1:11" x14ac:dyDescent="0.25">
      <c r="A99" s="103"/>
      <c r="B99" s="71" t="s">
        <v>134</v>
      </c>
      <c r="C99" s="103"/>
      <c r="D99" s="97" t="s">
        <v>341</v>
      </c>
      <c r="E99" s="104" t="s">
        <v>342</v>
      </c>
      <c r="F99" s="172"/>
      <c r="G99" s="172">
        <v>1</v>
      </c>
      <c r="H99" s="172"/>
      <c r="I99" s="257"/>
      <c r="J99" s="169">
        <v>69000</v>
      </c>
      <c r="K99" s="169">
        <v>71000</v>
      </c>
    </row>
    <row r="100" spans="1:11" x14ac:dyDescent="0.25">
      <c r="A100" s="103"/>
      <c r="B100" s="71" t="s">
        <v>134</v>
      </c>
      <c r="C100" s="103"/>
      <c r="D100" s="97" t="s">
        <v>343</v>
      </c>
      <c r="E100" s="104" t="s">
        <v>344</v>
      </c>
      <c r="F100" s="172"/>
      <c r="G100" s="172">
        <v>1</v>
      </c>
      <c r="H100" s="172"/>
      <c r="I100" s="257"/>
      <c r="J100" s="169">
        <v>92144.16</v>
      </c>
      <c r="K100" s="169">
        <v>94644.160000000003</v>
      </c>
    </row>
    <row r="101" spans="1:11" x14ac:dyDescent="0.25">
      <c r="A101" s="103"/>
      <c r="B101" s="71" t="s">
        <v>134</v>
      </c>
      <c r="C101" s="103"/>
      <c r="D101" s="97" t="s">
        <v>345</v>
      </c>
      <c r="E101" s="104" t="s">
        <v>607</v>
      </c>
      <c r="F101" s="172"/>
      <c r="G101" s="172">
        <v>1</v>
      </c>
      <c r="H101" s="172"/>
      <c r="I101" s="257"/>
      <c r="J101" s="169">
        <v>63000</v>
      </c>
      <c r="K101" s="169">
        <v>70000</v>
      </c>
    </row>
    <row r="102" spans="1:11" x14ac:dyDescent="0.25">
      <c r="A102" s="103"/>
      <c r="B102" s="71" t="s">
        <v>134</v>
      </c>
      <c r="C102" s="103"/>
      <c r="D102" s="97" t="s">
        <v>346</v>
      </c>
      <c r="E102" s="104" t="s">
        <v>347</v>
      </c>
      <c r="F102" s="172"/>
      <c r="G102" s="172">
        <v>1</v>
      </c>
      <c r="H102" s="172"/>
      <c r="I102" s="257"/>
      <c r="J102" s="169">
        <v>71000</v>
      </c>
      <c r="K102" s="169">
        <v>73000</v>
      </c>
    </row>
    <row r="103" spans="1:11" x14ac:dyDescent="0.25">
      <c r="A103" s="103"/>
      <c r="B103" s="71"/>
      <c r="C103" s="103"/>
      <c r="D103" s="97"/>
      <c r="E103" s="104"/>
      <c r="F103" s="172"/>
      <c r="G103" s="172"/>
      <c r="H103" s="172"/>
      <c r="I103" s="257"/>
      <c r="J103" s="169"/>
      <c r="K103" s="169"/>
    </row>
    <row r="104" spans="1:11" x14ac:dyDescent="0.25">
      <c r="A104" s="103"/>
      <c r="B104" s="71" t="s">
        <v>134</v>
      </c>
      <c r="C104" s="103"/>
      <c r="D104" s="97" t="s">
        <v>348</v>
      </c>
      <c r="E104" s="259" t="s">
        <v>607</v>
      </c>
      <c r="F104" s="172"/>
      <c r="G104" s="172">
        <v>1</v>
      </c>
      <c r="H104" s="172"/>
      <c r="I104" s="257"/>
      <c r="J104" s="169">
        <v>67000</v>
      </c>
      <c r="K104" s="169">
        <v>70000</v>
      </c>
    </row>
    <row r="105" spans="1:11" x14ac:dyDescent="0.25">
      <c r="A105" s="103"/>
      <c r="B105" s="71" t="s">
        <v>134</v>
      </c>
      <c r="C105" s="103"/>
      <c r="D105" s="97" t="s">
        <v>348</v>
      </c>
      <c r="E105" s="104" t="s">
        <v>349</v>
      </c>
      <c r="F105" s="172"/>
      <c r="G105" s="172">
        <v>1</v>
      </c>
      <c r="H105" s="172"/>
      <c r="I105" s="257"/>
      <c r="J105" s="169">
        <v>108227.04</v>
      </c>
      <c r="K105" s="169">
        <v>101115</v>
      </c>
    </row>
    <row r="106" spans="1:11" x14ac:dyDescent="0.25">
      <c r="A106" s="103"/>
      <c r="B106" s="71" t="s">
        <v>134</v>
      </c>
      <c r="C106" s="103"/>
      <c r="D106" s="97" t="s">
        <v>348</v>
      </c>
      <c r="E106" s="104" t="s">
        <v>616</v>
      </c>
      <c r="F106" s="172"/>
      <c r="G106" s="172">
        <v>1</v>
      </c>
      <c r="H106" s="172"/>
      <c r="I106" s="257"/>
      <c r="J106" s="169">
        <v>63000</v>
      </c>
      <c r="K106" s="169">
        <v>65000</v>
      </c>
    </row>
    <row r="107" spans="1:11" x14ac:dyDescent="0.25">
      <c r="A107" s="103"/>
      <c r="B107" s="71"/>
      <c r="C107" s="103"/>
      <c r="D107" s="97"/>
      <c r="E107" s="104"/>
      <c r="F107" s="172"/>
      <c r="G107" s="172"/>
      <c r="H107" s="172"/>
      <c r="I107" s="257"/>
      <c r="J107" s="169"/>
      <c r="K107" s="169"/>
    </row>
    <row r="108" spans="1:11" x14ac:dyDescent="0.25">
      <c r="A108" s="103"/>
      <c r="B108" s="71" t="s">
        <v>134</v>
      </c>
      <c r="C108" s="103"/>
      <c r="D108" s="97" t="s">
        <v>350</v>
      </c>
      <c r="E108" s="104" t="s">
        <v>351</v>
      </c>
      <c r="F108" s="172"/>
      <c r="G108" s="172">
        <v>1</v>
      </c>
      <c r="H108" s="172"/>
      <c r="I108" s="257"/>
      <c r="J108" s="169">
        <v>71000</v>
      </c>
      <c r="K108" s="169">
        <v>73000</v>
      </c>
    </row>
    <row r="109" spans="1:11" x14ac:dyDescent="0.25">
      <c r="A109" s="103"/>
      <c r="B109" s="71" t="s">
        <v>134</v>
      </c>
      <c r="C109" s="103"/>
      <c r="D109" s="97" t="s">
        <v>352</v>
      </c>
      <c r="E109" s="104" t="s">
        <v>353</v>
      </c>
      <c r="F109" s="172"/>
      <c r="G109" s="172">
        <v>1</v>
      </c>
      <c r="H109" s="172"/>
      <c r="I109" s="257"/>
      <c r="J109" s="169">
        <v>67000</v>
      </c>
      <c r="K109" s="169">
        <v>69000</v>
      </c>
    </row>
    <row r="110" spans="1:11" x14ac:dyDescent="0.25">
      <c r="A110" s="103"/>
      <c r="B110" s="71" t="s">
        <v>134</v>
      </c>
      <c r="C110" s="103"/>
      <c r="D110" s="97" t="s">
        <v>354</v>
      </c>
      <c r="E110" s="104" t="s">
        <v>355</v>
      </c>
      <c r="F110" s="172"/>
      <c r="G110" s="172">
        <v>1</v>
      </c>
      <c r="H110" s="172"/>
      <c r="I110" s="257"/>
      <c r="J110" s="169">
        <v>93098</v>
      </c>
      <c r="K110" s="169">
        <v>95598</v>
      </c>
    </row>
    <row r="111" spans="1:11" x14ac:dyDescent="0.25">
      <c r="A111" s="103"/>
      <c r="B111" s="71" t="s">
        <v>134</v>
      </c>
      <c r="C111" s="103"/>
      <c r="D111" s="97" t="s">
        <v>356</v>
      </c>
      <c r="E111" s="104" t="s">
        <v>357</v>
      </c>
      <c r="F111" s="172"/>
      <c r="G111" s="172">
        <v>1</v>
      </c>
      <c r="H111" s="172"/>
      <c r="I111" s="257"/>
      <c r="J111" s="169">
        <v>61000</v>
      </c>
      <c r="K111" s="169">
        <v>63000</v>
      </c>
    </row>
    <row r="112" spans="1:11" x14ac:dyDescent="0.25">
      <c r="A112" s="103"/>
      <c r="B112" s="71" t="s">
        <v>134</v>
      </c>
      <c r="C112" s="103"/>
      <c r="D112" s="97" t="s">
        <v>356</v>
      </c>
      <c r="E112" s="104" t="s">
        <v>337</v>
      </c>
      <c r="F112" s="172"/>
      <c r="G112" s="172">
        <v>1</v>
      </c>
      <c r="H112" s="172"/>
      <c r="I112" s="257"/>
      <c r="J112" s="169">
        <v>98615.42</v>
      </c>
      <c r="K112" s="169">
        <v>101115.42</v>
      </c>
    </row>
    <row r="113" spans="1:11" x14ac:dyDescent="0.25">
      <c r="A113" s="103"/>
      <c r="B113" s="71" t="s">
        <v>134</v>
      </c>
      <c r="C113" s="103"/>
      <c r="D113" s="97" t="s">
        <v>358</v>
      </c>
      <c r="E113" s="104" t="s">
        <v>359</v>
      </c>
      <c r="F113" s="172"/>
      <c r="G113" s="172">
        <v>1</v>
      </c>
      <c r="H113" s="172"/>
      <c r="I113" s="257"/>
      <c r="J113" s="169">
        <v>114480</v>
      </c>
      <c r="K113" s="169">
        <v>116980</v>
      </c>
    </row>
    <row r="114" spans="1:11" x14ac:dyDescent="0.25">
      <c r="A114" s="103"/>
      <c r="B114" s="71"/>
      <c r="C114" s="103"/>
      <c r="D114" s="97"/>
      <c r="E114" s="104"/>
      <c r="F114" s="172"/>
      <c r="G114" s="172"/>
      <c r="H114" s="172"/>
      <c r="I114" s="257"/>
      <c r="J114" s="169"/>
      <c r="K114" s="169"/>
    </row>
    <row r="115" spans="1:11" x14ac:dyDescent="0.25">
      <c r="A115" s="103"/>
      <c r="B115" s="71" t="s">
        <v>134</v>
      </c>
      <c r="C115" s="103"/>
      <c r="D115" s="97" t="s">
        <v>360</v>
      </c>
      <c r="E115" s="104" t="s">
        <v>361</v>
      </c>
      <c r="F115" s="172"/>
      <c r="G115" s="172"/>
      <c r="H115" s="172"/>
      <c r="I115" s="257"/>
      <c r="J115" s="169"/>
      <c r="K115" s="169"/>
    </row>
    <row r="116" spans="1:11" x14ac:dyDescent="0.25">
      <c r="A116" s="103"/>
      <c r="B116" s="71"/>
      <c r="C116" s="103"/>
      <c r="D116" s="97"/>
      <c r="E116" s="104"/>
      <c r="F116" s="172"/>
      <c r="G116" s="172"/>
      <c r="H116" s="172"/>
      <c r="I116" s="257"/>
      <c r="J116" s="169"/>
      <c r="K116" s="169"/>
    </row>
    <row r="117" spans="1:11" x14ac:dyDescent="0.25">
      <c r="A117" s="103"/>
      <c r="B117" s="184" t="s">
        <v>157</v>
      </c>
      <c r="C117" s="248"/>
      <c r="D117" s="185"/>
      <c r="E117" s="185"/>
      <c r="F117" s="186"/>
      <c r="G117" s="186"/>
      <c r="H117" s="186"/>
      <c r="I117" s="260"/>
      <c r="J117" s="187"/>
      <c r="K117" s="187"/>
    </row>
    <row r="118" spans="1:11" x14ac:dyDescent="0.25">
      <c r="A118" s="102"/>
      <c r="B118" s="250" t="s">
        <v>158</v>
      </c>
      <c r="C118" s="251"/>
      <c r="D118" s="252"/>
      <c r="E118" s="252"/>
      <c r="F118" s="253"/>
      <c r="G118" s="253"/>
      <c r="H118" s="253"/>
      <c r="I118" s="261"/>
      <c r="J118" s="262">
        <v>63.5</v>
      </c>
      <c r="K118" s="262">
        <v>63.5</v>
      </c>
    </row>
    <row r="119" spans="1:11" x14ac:dyDescent="0.25">
      <c r="A119" s="102"/>
      <c r="B119" s="100" t="s">
        <v>159</v>
      </c>
      <c r="C119" s="235"/>
      <c r="D119" s="185"/>
      <c r="E119" s="185"/>
      <c r="F119" s="186"/>
      <c r="G119" s="186"/>
      <c r="H119" s="186"/>
      <c r="I119" s="260"/>
      <c r="J119" s="188">
        <v>18.096</v>
      </c>
      <c r="K119" s="188">
        <v>17.874015748031496</v>
      </c>
    </row>
    <row r="120" spans="1:11" x14ac:dyDescent="0.25">
      <c r="A120" s="103"/>
      <c r="B120" s="71"/>
      <c r="C120" s="103"/>
      <c r="D120" s="97"/>
      <c r="E120" s="97"/>
      <c r="F120" s="172"/>
      <c r="G120" s="172"/>
      <c r="H120" s="172"/>
      <c r="I120" s="257"/>
      <c r="J120" s="169"/>
      <c r="K120" s="169"/>
    </row>
    <row r="121" spans="1:11" x14ac:dyDescent="0.25">
      <c r="A121"/>
      <c r="B121" s="237" t="s">
        <v>135</v>
      </c>
      <c r="C121" s="238"/>
      <c r="D121" s="239"/>
      <c r="E121" s="239"/>
      <c r="F121" s="240"/>
      <c r="G121" s="240"/>
      <c r="H121" s="240"/>
      <c r="I121" s="263"/>
      <c r="J121" s="177"/>
      <c r="K121" s="177"/>
    </row>
    <row r="122" spans="1:11" x14ac:dyDescent="0.25">
      <c r="A122"/>
      <c r="B122" s="178" t="s">
        <v>362</v>
      </c>
      <c r="C122" s="242"/>
      <c r="D122" s="179"/>
      <c r="E122" s="179"/>
      <c r="F122" s="180"/>
      <c r="G122" s="180"/>
      <c r="H122" s="180"/>
      <c r="I122" s="264"/>
      <c r="J122" s="181"/>
      <c r="K122" s="181"/>
    </row>
    <row r="123" spans="1:11" x14ac:dyDescent="0.25">
      <c r="A123"/>
      <c r="B123" s="71"/>
      <c r="C123" s="103"/>
      <c r="D123" s="97"/>
      <c r="E123" s="97"/>
      <c r="F123" s="172"/>
      <c r="G123" s="172"/>
      <c r="H123" s="172"/>
      <c r="I123" s="257"/>
      <c r="J123" s="169"/>
      <c r="K123" s="169"/>
    </row>
    <row r="124" spans="1:11" x14ac:dyDescent="0.25">
      <c r="A124"/>
      <c r="B124" s="182" t="s">
        <v>363</v>
      </c>
      <c r="C124" s="245"/>
      <c r="D124" s="97"/>
      <c r="E124" s="97"/>
      <c r="F124" s="172"/>
      <c r="G124" s="172"/>
      <c r="H124" s="172"/>
      <c r="I124" s="257"/>
      <c r="J124" s="169"/>
      <c r="K124" s="169"/>
    </row>
    <row r="125" spans="1:11" x14ac:dyDescent="0.25">
      <c r="A125"/>
      <c r="B125" s="71" t="s">
        <v>135</v>
      </c>
      <c r="C125" s="103"/>
      <c r="D125" s="97" t="s">
        <v>364</v>
      </c>
      <c r="E125" s="97" t="s">
        <v>365</v>
      </c>
      <c r="F125" s="172"/>
      <c r="G125" s="172">
        <v>1</v>
      </c>
      <c r="H125" s="172"/>
      <c r="I125" s="257"/>
      <c r="J125" s="169">
        <v>55000</v>
      </c>
      <c r="K125" s="169">
        <v>57000</v>
      </c>
    </row>
    <row r="126" spans="1:11" x14ac:dyDescent="0.25">
      <c r="A126"/>
      <c r="B126" s="71" t="s">
        <v>135</v>
      </c>
      <c r="C126" s="103"/>
      <c r="D126" s="97" t="s">
        <v>617</v>
      </c>
      <c r="E126" s="97" t="s">
        <v>366</v>
      </c>
      <c r="F126" s="172"/>
      <c r="G126" s="172">
        <v>1</v>
      </c>
      <c r="H126" s="172"/>
      <c r="I126" s="257"/>
      <c r="J126" s="169">
        <v>59000</v>
      </c>
      <c r="K126" s="169">
        <v>61000</v>
      </c>
    </row>
    <row r="127" spans="1:11" x14ac:dyDescent="0.25">
      <c r="A127"/>
      <c r="B127" s="71" t="s">
        <v>135</v>
      </c>
      <c r="C127" s="103"/>
      <c r="D127" s="97" t="s">
        <v>618</v>
      </c>
      <c r="E127" s="97" t="s">
        <v>367</v>
      </c>
      <c r="F127" s="172"/>
      <c r="G127" s="172">
        <v>1</v>
      </c>
      <c r="H127" s="172"/>
      <c r="I127" s="257"/>
      <c r="J127" s="169">
        <v>73218</v>
      </c>
      <c r="K127" s="169">
        <v>75718</v>
      </c>
    </row>
    <row r="128" spans="1:11" x14ac:dyDescent="0.25">
      <c r="A128"/>
      <c r="B128" s="71" t="s">
        <v>135</v>
      </c>
      <c r="C128" s="103"/>
      <c r="D128" s="97" t="s">
        <v>368</v>
      </c>
      <c r="E128" s="104" t="s">
        <v>369</v>
      </c>
      <c r="F128" s="172"/>
      <c r="G128" s="172">
        <v>1</v>
      </c>
      <c r="H128" s="172"/>
      <c r="I128" s="257"/>
      <c r="J128" s="169">
        <v>65000</v>
      </c>
      <c r="K128" s="169">
        <v>67000</v>
      </c>
    </row>
    <row r="129" spans="1:11" x14ac:dyDescent="0.25">
      <c r="A129"/>
      <c r="B129" s="71" t="s">
        <v>135</v>
      </c>
      <c r="C129" s="103"/>
      <c r="D129" s="97" t="s">
        <v>368</v>
      </c>
      <c r="E129" s="97" t="s">
        <v>370</v>
      </c>
      <c r="F129" s="172"/>
      <c r="G129" s="172">
        <v>1</v>
      </c>
      <c r="H129" s="172"/>
      <c r="I129" s="257"/>
      <c r="J129" s="169">
        <v>71000</v>
      </c>
      <c r="K129" s="169">
        <v>73000</v>
      </c>
    </row>
    <row r="130" spans="1:11" x14ac:dyDescent="0.25">
      <c r="A130"/>
      <c r="B130" s="71" t="s">
        <v>135</v>
      </c>
      <c r="C130" s="103"/>
      <c r="D130" s="97" t="s">
        <v>371</v>
      </c>
      <c r="E130" s="97" t="s">
        <v>372</v>
      </c>
      <c r="F130" s="172"/>
      <c r="G130" s="172">
        <v>1</v>
      </c>
      <c r="H130" s="172"/>
      <c r="I130" s="257"/>
      <c r="J130" s="169">
        <v>73218</v>
      </c>
      <c r="K130" s="169">
        <v>75718</v>
      </c>
    </row>
    <row r="131" spans="1:11" x14ac:dyDescent="0.25">
      <c r="A131"/>
      <c r="B131" s="71"/>
      <c r="C131" s="103"/>
      <c r="D131" s="97"/>
      <c r="E131" s="97"/>
      <c r="F131" s="172"/>
      <c r="G131" s="172"/>
      <c r="H131" s="172"/>
      <c r="I131" s="257"/>
      <c r="J131" s="169"/>
      <c r="K131" s="169"/>
    </row>
    <row r="132" spans="1:11" x14ac:dyDescent="0.25">
      <c r="A132"/>
      <c r="B132" s="182" t="s">
        <v>373</v>
      </c>
      <c r="C132" s="103"/>
      <c r="D132" s="97"/>
      <c r="E132" s="97"/>
      <c r="F132" s="172"/>
      <c r="G132" s="172"/>
      <c r="H132" s="172"/>
      <c r="I132" s="257"/>
      <c r="J132" s="169"/>
      <c r="K132" s="169"/>
    </row>
    <row r="133" spans="1:11" x14ac:dyDescent="0.25">
      <c r="A133"/>
      <c r="B133" s="71" t="s">
        <v>135</v>
      </c>
      <c r="C133" s="103"/>
      <c r="D133" s="97" t="s">
        <v>619</v>
      </c>
      <c r="E133" s="104" t="s">
        <v>374</v>
      </c>
      <c r="F133" s="172"/>
      <c r="G133" s="172">
        <v>1</v>
      </c>
      <c r="H133" s="172"/>
      <c r="I133" s="257"/>
      <c r="J133" s="169">
        <v>59000</v>
      </c>
      <c r="K133" s="169">
        <v>61000</v>
      </c>
    </row>
    <row r="134" spans="1:11" x14ac:dyDescent="0.25">
      <c r="A134"/>
      <c r="B134" s="71" t="s">
        <v>135</v>
      </c>
      <c r="C134" s="103"/>
      <c r="D134" s="97" t="s">
        <v>375</v>
      </c>
      <c r="E134" s="104" t="s">
        <v>376</v>
      </c>
      <c r="F134" s="172"/>
      <c r="G134" s="172">
        <v>1</v>
      </c>
      <c r="H134" s="172"/>
      <c r="I134" s="257"/>
      <c r="J134" s="169">
        <v>55000</v>
      </c>
      <c r="K134" s="169">
        <v>57000</v>
      </c>
    </row>
    <row r="135" spans="1:11" x14ac:dyDescent="0.25">
      <c r="A135"/>
      <c r="B135" s="71" t="s">
        <v>135</v>
      </c>
      <c r="C135" s="103"/>
      <c r="D135" s="97" t="s">
        <v>377</v>
      </c>
      <c r="E135" s="104" t="s">
        <v>620</v>
      </c>
      <c r="F135" s="172"/>
      <c r="G135" s="172">
        <v>1</v>
      </c>
      <c r="H135" s="172"/>
      <c r="I135" s="257"/>
      <c r="J135" s="169">
        <v>57000</v>
      </c>
      <c r="K135" s="169">
        <v>59000</v>
      </c>
    </row>
    <row r="136" spans="1:11" x14ac:dyDescent="0.25">
      <c r="A136"/>
      <c r="B136" s="71" t="s">
        <v>135</v>
      </c>
      <c r="C136" s="103"/>
      <c r="D136" s="97" t="s">
        <v>378</v>
      </c>
      <c r="E136" s="104" t="s">
        <v>379</v>
      </c>
      <c r="F136" s="172"/>
      <c r="G136" s="172">
        <v>1</v>
      </c>
      <c r="H136" s="172"/>
      <c r="I136" s="257"/>
      <c r="J136" s="169">
        <v>83374</v>
      </c>
      <c r="K136" s="169">
        <v>85874</v>
      </c>
    </row>
    <row r="137" spans="1:11" x14ac:dyDescent="0.25">
      <c r="A137"/>
      <c r="B137" s="71" t="s">
        <v>135</v>
      </c>
      <c r="C137" s="103"/>
      <c r="D137" s="97" t="s">
        <v>380</v>
      </c>
      <c r="E137" s="259" t="s">
        <v>607</v>
      </c>
      <c r="F137" s="172"/>
      <c r="G137" s="172">
        <v>1</v>
      </c>
      <c r="H137" s="172"/>
      <c r="I137" s="257"/>
      <c r="J137" s="169">
        <v>67000</v>
      </c>
      <c r="K137" s="169">
        <v>70000</v>
      </c>
    </row>
    <row r="138" spans="1:11" x14ac:dyDescent="0.25">
      <c r="A138"/>
      <c r="B138" s="71" t="s">
        <v>135</v>
      </c>
      <c r="C138" s="103"/>
      <c r="D138" s="97" t="s">
        <v>381</v>
      </c>
      <c r="E138" s="104" t="s">
        <v>382</v>
      </c>
      <c r="F138" s="172"/>
      <c r="G138" s="172">
        <v>1</v>
      </c>
      <c r="H138" s="172"/>
      <c r="I138" s="257"/>
      <c r="J138" s="169">
        <v>59000</v>
      </c>
      <c r="K138" s="169">
        <v>61000</v>
      </c>
    </row>
    <row r="139" spans="1:11" x14ac:dyDescent="0.25">
      <c r="A139"/>
      <c r="B139" s="71" t="s">
        <v>135</v>
      </c>
      <c r="C139" s="103"/>
      <c r="D139" s="97" t="s">
        <v>383</v>
      </c>
      <c r="E139" s="104" t="s">
        <v>384</v>
      </c>
      <c r="F139" s="172"/>
      <c r="G139" s="172">
        <v>1</v>
      </c>
      <c r="H139" s="172"/>
      <c r="I139" s="257"/>
      <c r="J139" s="169">
        <v>61000</v>
      </c>
      <c r="K139" s="169">
        <v>63000</v>
      </c>
    </row>
    <row r="140" spans="1:11" x14ac:dyDescent="0.25">
      <c r="A140"/>
      <c r="B140" s="71" t="s">
        <v>135</v>
      </c>
      <c r="C140" s="103"/>
      <c r="D140" s="97" t="s">
        <v>385</v>
      </c>
      <c r="E140" s="104" t="s">
        <v>386</v>
      </c>
      <c r="F140" s="172"/>
      <c r="G140" s="172">
        <v>1</v>
      </c>
      <c r="H140" s="172"/>
      <c r="I140" s="257"/>
      <c r="J140" s="169">
        <v>71000</v>
      </c>
      <c r="K140" s="169">
        <v>73000</v>
      </c>
    </row>
    <row r="141" spans="1:11" x14ac:dyDescent="0.25">
      <c r="A141"/>
      <c r="B141" s="71"/>
      <c r="C141" s="103"/>
      <c r="D141" s="97"/>
      <c r="E141" s="104"/>
      <c r="F141" s="172"/>
      <c r="G141" s="172"/>
      <c r="H141" s="172"/>
      <c r="I141" s="257"/>
      <c r="J141" s="169"/>
      <c r="K141" s="169"/>
    </row>
    <row r="142" spans="1:11" x14ac:dyDescent="0.25">
      <c r="A142"/>
      <c r="B142" s="71" t="s">
        <v>135</v>
      </c>
      <c r="C142" s="103"/>
      <c r="D142" s="97" t="s">
        <v>387</v>
      </c>
      <c r="E142" s="104" t="s">
        <v>388</v>
      </c>
      <c r="F142" s="172"/>
      <c r="G142" s="172"/>
      <c r="H142" s="172"/>
      <c r="I142" s="257"/>
      <c r="J142" s="169"/>
      <c r="K142" s="169"/>
    </row>
    <row r="143" spans="1:11" x14ac:dyDescent="0.25">
      <c r="A143"/>
      <c r="B143" s="71"/>
      <c r="C143" s="103"/>
      <c r="D143" s="97"/>
      <c r="E143" s="97"/>
      <c r="F143" s="172"/>
      <c r="G143" s="172"/>
      <c r="H143" s="172"/>
      <c r="I143" s="257"/>
      <c r="J143" s="169"/>
      <c r="K143" s="169"/>
    </row>
    <row r="144" spans="1:11" x14ac:dyDescent="0.25">
      <c r="A144"/>
      <c r="B144" s="182" t="s">
        <v>389</v>
      </c>
      <c r="C144" s="103"/>
      <c r="D144" s="97"/>
      <c r="E144" s="97"/>
      <c r="F144" s="172"/>
      <c r="G144" s="172"/>
      <c r="H144" s="172"/>
      <c r="I144" s="257"/>
      <c r="J144" s="169"/>
      <c r="K144" s="169"/>
    </row>
    <row r="145" spans="1:11" x14ac:dyDescent="0.25">
      <c r="A145"/>
      <c r="B145" s="71" t="s">
        <v>135</v>
      </c>
      <c r="C145" s="103"/>
      <c r="D145" s="97" t="s">
        <v>390</v>
      </c>
      <c r="E145" s="104" t="s">
        <v>621</v>
      </c>
      <c r="F145" s="172"/>
      <c r="G145" s="172">
        <v>1</v>
      </c>
      <c r="H145" s="172"/>
      <c r="I145" s="257"/>
      <c r="J145" s="169">
        <v>63000</v>
      </c>
      <c r="K145" s="169">
        <v>65000</v>
      </c>
    </row>
    <row r="146" spans="1:11" x14ac:dyDescent="0.25">
      <c r="A146"/>
      <c r="B146" s="71" t="s">
        <v>135</v>
      </c>
      <c r="C146" s="103"/>
      <c r="D146" s="97" t="s">
        <v>391</v>
      </c>
      <c r="E146" s="104" t="s">
        <v>392</v>
      </c>
      <c r="F146" s="172"/>
      <c r="G146" s="172">
        <v>1</v>
      </c>
      <c r="H146" s="172"/>
      <c r="I146" s="257"/>
      <c r="J146" s="169">
        <v>82062</v>
      </c>
      <c r="K146" s="169">
        <v>84562</v>
      </c>
    </row>
    <row r="147" spans="1:11" x14ac:dyDescent="0.25">
      <c r="A147"/>
      <c r="B147" s="71" t="s">
        <v>135</v>
      </c>
      <c r="C147" s="103"/>
      <c r="D147" s="97" t="s">
        <v>391</v>
      </c>
      <c r="E147" s="104" t="s">
        <v>393</v>
      </c>
      <c r="F147" s="172"/>
      <c r="G147" s="172">
        <v>1</v>
      </c>
      <c r="H147" s="172"/>
      <c r="I147" s="257"/>
      <c r="J147" s="169">
        <v>59000</v>
      </c>
      <c r="K147" s="169">
        <v>61000</v>
      </c>
    </row>
    <row r="148" spans="1:11" x14ac:dyDescent="0.25">
      <c r="A148"/>
      <c r="B148" s="71" t="s">
        <v>135</v>
      </c>
      <c r="C148" s="103"/>
      <c r="D148" s="97" t="s">
        <v>394</v>
      </c>
      <c r="E148" s="104" t="s">
        <v>607</v>
      </c>
      <c r="F148" s="172"/>
      <c r="G148" s="172">
        <v>1</v>
      </c>
      <c r="H148" s="172"/>
      <c r="I148" s="257"/>
      <c r="J148" s="169">
        <v>57000</v>
      </c>
      <c r="K148" s="169">
        <v>70000</v>
      </c>
    </row>
    <row r="149" spans="1:11" x14ac:dyDescent="0.25">
      <c r="A149"/>
      <c r="B149" s="71" t="s">
        <v>135</v>
      </c>
      <c r="C149" s="103"/>
      <c r="D149" s="97" t="s">
        <v>394</v>
      </c>
      <c r="E149" s="104" t="s">
        <v>395</v>
      </c>
      <c r="F149" s="172"/>
      <c r="G149" s="172">
        <v>1</v>
      </c>
      <c r="H149" s="172"/>
      <c r="I149" s="257"/>
      <c r="J149" s="169">
        <v>92144</v>
      </c>
      <c r="K149" s="169">
        <v>94644</v>
      </c>
    </row>
    <row r="150" spans="1:11" x14ac:dyDescent="0.25">
      <c r="A150"/>
      <c r="B150" s="71" t="s">
        <v>135</v>
      </c>
      <c r="C150" s="103"/>
      <c r="D150" s="97" t="s">
        <v>394</v>
      </c>
      <c r="E150" s="104" t="s">
        <v>396</v>
      </c>
      <c r="F150" s="172"/>
      <c r="G150" s="172">
        <v>1</v>
      </c>
      <c r="H150" s="172"/>
      <c r="I150" s="257"/>
      <c r="J150" s="169">
        <v>55000</v>
      </c>
      <c r="K150" s="169">
        <v>57000</v>
      </c>
    </row>
    <row r="151" spans="1:11" x14ac:dyDescent="0.25">
      <c r="A151"/>
      <c r="B151" s="71" t="s">
        <v>135</v>
      </c>
      <c r="C151" s="103"/>
      <c r="D151" s="97" t="s">
        <v>397</v>
      </c>
      <c r="E151" s="104" t="s">
        <v>622</v>
      </c>
      <c r="F151" s="172"/>
      <c r="G151" s="172">
        <v>1</v>
      </c>
      <c r="H151" s="172"/>
      <c r="I151" s="257"/>
      <c r="J151" s="169">
        <v>55000</v>
      </c>
      <c r="K151" s="169">
        <v>57000</v>
      </c>
    </row>
    <row r="152" spans="1:11" x14ac:dyDescent="0.25">
      <c r="A152"/>
      <c r="B152" s="71" t="s">
        <v>135</v>
      </c>
      <c r="C152" s="103"/>
      <c r="D152" s="97" t="s">
        <v>397</v>
      </c>
      <c r="E152" s="104" t="s">
        <v>398</v>
      </c>
      <c r="F152" s="172"/>
      <c r="G152" s="172">
        <v>1</v>
      </c>
      <c r="H152" s="172"/>
      <c r="I152" s="257"/>
      <c r="J152" s="169">
        <v>73000</v>
      </c>
      <c r="K152" s="169">
        <v>75000</v>
      </c>
    </row>
    <row r="153" spans="1:11" x14ac:dyDescent="0.25">
      <c r="A153"/>
      <c r="B153" s="71" t="s">
        <v>135</v>
      </c>
      <c r="C153" s="103"/>
      <c r="D153" s="97" t="s">
        <v>383</v>
      </c>
      <c r="E153" s="104" t="s">
        <v>399</v>
      </c>
      <c r="F153" s="172"/>
      <c r="G153" s="172">
        <v>1</v>
      </c>
      <c r="H153" s="172"/>
      <c r="I153" s="257"/>
      <c r="J153" s="169">
        <v>78955</v>
      </c>
      <c r="K153" s="169">
        <v>81455</v>
      </c>
    </row>
    <row r="154" spans="1:11" x14ac:dyDescent="0.25">
      <c r="A154"/>
      <c r="B154" s="71"/>
      <c r="C154" s="103"/>
      <c r="D154" s="97"/>
      <c r="E154" s="104"/>
      <c r="F154" s="172"/>
      <c r="G154" s="172"/>
      <c r="H154" s="172"/>
      <c r="I154" s="257"/>
      <c r="J154" s="169"/>
      <c r="K154" s="169"/>
    </row>
    <row r="155" spans="1:11" x14ac:dyDescent="0.25">
      <c r="A155"/>
      <c r="B155" s="182" t="s">
        <v>400</v>
      </c>
      <c r="C155" s="103"/>
      <c r="D155" s="97"/>
      <c r="E155" s="104"/>
      <c r="F155" s="172"/>
      <c r="G155" s="172"/>
      <c r="H155" s="172"/>
      <c r="I155" s="257"/>
      <c r="J155" s="169"/>
      <c r="K155" s="169"/>
    </row>
    <row r="156" spans="1:11" x14ac:dyDescent="0.25">
      <c r="A156"/>
      <c r="B156" s="71" t="s">
        <v>135</v>
      </c>
      <c r="C156" s="103"/>
      <c r="D156" s="97" t="s">
        <v>401</v>
      </c>
      <c r="E156" s="104" t="s">
        <v>402</v>
      </c>
      <c r="F156" s="172"/>
      <c r="G156" s="172">
        <v>1</v>
      </c>
      <c r="H156" s="172"/>
      <c r="I156" s="257"/>
      <c r="J156" s="169">
        <v>98615</v>
      </c>
      <c r="K156" s="169">
        <v>101115</v>
      </c>
    </row>
    <row r="157" spans="1:11" x14ac:dyDescent="0.25">
      <c r="A157"/>
      <c r="B157" s="71"/>
      <c r="C157" s="103"/>
      <c r="D157" s="97"/>
      <c r="E157" s="104"/>
      <c r="F157" s="172"/>
      <c r="G157" s="172"/>
      <c r="H157" s="172"/>
      <c r="I157" s="257"/>
      <c r="J157" s="169"/>
      <c r="K157" s="169"/>
    </row>
    <row r="158" spans="1:11" x14ac:dyDescent="0.25">
      <c r="A158"/>
      <c r="B158" s="71" t="s">
        <v>135</v>
      </c>
      <c r="C158" s="103"/>
      <c r="D158" s="97" t="s">
        <v>403</v>
      </c>
      <c r="E158" s="104" t="s">
        <v>361</v>
      </c>
      <c r="F158" s="172"/>
      <c r="G158" s="172"/>
      <c r="H158" s="172"/>
      <c r="I158" s="257"/>
      <c r="J158" s="169"/>
      <c r="K158" s="169"/>
    </row>
    <row r="159" spans="1:11" x14ac:dyDescent="0.25">
      <c r="A159" s="103"/>
      <c r="B159" s="184" t="s">
        <v>157</v>
      </c>
      <c r="C159" s="248"/>
      <c r="D159" s="185"/>
      <c r="E159" s="185"/>
      <c r="F159" s="186"/>
      <c r="G159" s="186"/>
      <c r="H159" s="186"/>
      <c r="I159" s="260"/>
      <c r="J159" s="187"/>
      <c r="K159" s="187"/>
    </row>
    <row r="160" spans="1:11" x14ac:dyDescent="0.25">
      <c r="A160" s="102"/>
      <c r="B160" s="250" t="s">
        <v>158</v>
      </c>
      <c r="C160" s="251"/>
      <c r="D160" s="252"/>
      <c r="E160" s="252"/>
      <c r="F160" s="253"/>
      <c r="G160" s="253"/>
      <c r="H160" s="253"/>
      <c r="I160" s="261"/>
      <c r="J160" s="255">
        <v>25</v>
      </c>
      <c r="K160" s="255">
        <v>24</v>
      </c>
    </row>
    <row r="161" spans="1:11" x14ac:dyDescent="0.25">
      <c r="A161" s="102"/>
      <c r="B161" s="100" t="s">
        <v>160</v>
      </c>
      <c r="C161" s="235"/>
      <c r="D161" s="185"/>
      <c r="E161" s="185"/>
      <c r="F161" s="186"/>
      <c r="G161" s="186"/>
      <c r="H161" s="186"/>
      <c r="I161" s="260"/>
      <c r="J161" s="188">
        <v>11.7028</v>
      </c>
      <c r="K161" s="188">
        <v>12.612916666666665</v>
      </c>
    </row>
    <row r="162" spans="1:11" x14ac:dyDescent="0.25">
      <c r="A162" s="103"/>
      <c r="B162" s="71"/>
      <c r="C162" s="103"/>
      <c r="D162" s="97"/>
      <c r="E162" s="97"/>
      <c r="F162" s="172"/>
      <c r="G162" s="172"/>
      <c r="H162" s="172"/>
      <c r="I162" s="257"/>
      <c r="J162" s="169"/>
      <c r="K162" s="169"/>
    </row>
    <row r="163" spans="1:11" x14ac:dyDescent="0.25">
      <c r="A163"/>
      <c r="B163" s="237" t="s">
        <v>136</v>
      </c>
      <c r="C163" s="238"/>
      <c r="D163" s="239"/>
      <c r="E163" s="239"/>
      <c r="F163" s="240"/>
      <c r="G163" s="240"/>
      <c r="H163" s="240"/>
      <c r="I163" s="263"/>
      <c r="J163" s="177"/>
      <c r="K163" s="177"/>
    </row>
    <row r="164" spans="1:11" x14ac:dyDescent="0.25">
      <c r="A164"/>
      <c r="B164" s="178" t="s">
        <v>404</v>
      </c>
      <c r="C164" s="242"/>
      <c r="D164" s="179"/>
      <c r="E164" s="179"/>
      <c r="F164" s="180"/>
      <c r="G164" s="180"/>
      <c r="H164" s="180"/>
      <c r="I164" s="264"/>
      <c r="J164" s="181"/>
      <c r="K164" s="181"/>
    </row>
    <row r="165" spans="1:11" x14ac:dyDescent="0.25">
      <c r="B165" s="71"/>
      <c r="C165" s="103"/>
      <c r="D165" s="97"/>
      <c r="E165" s="97"/>
      <c r="F165" s="172"/>
      <c r="G165" s="172"/>
      <c r="H165" s="172"/>
      <c r="I165" s="257"/>
    </row>
    <row r="166" spans="1:11" x14ac:dyDescent="0.25">
      <c r="B166" s="182" t="s">
        <v>405</v>
      </c>
      <c r="C166" s="245"/>
      <c r="D166" s="97"/>
      <c r="E166" s="97"/>
      <c r="F166" s="172"/>
      <c r="G166" s="172"/>
      <c r="H166" s="172"/>
      <c r="I166" s="257"/>
    </row>
    <row r="167" spans="1:11" x14ac:dyDescent="0.25">
      <c r="B167" s="71" t="s">
        <v>136</v>
      </c>
      <c r="C167" s="103"/>
      <c r="D167" s="97" t="s">
        <v>406</v>
      </c>
      <c r="E167" s="97" t="s">
        <v>407</v>
      </c>
      <c r="F167" s="172"/>
      <c r="G167" s="172">
        <v>1</v>
      </c>
      <c r="H167" s="172"/>
      <c r="I167" s="257"/>
      <c r="J167" s="169">
        <v>67000</v>
      </c>
      <c r="K167" s="169">
        <v>69000</v>
      </c>
    </row>
    <row r="168" spans="1:11" x14ac:dyDescent="0.25">
      <c r="A168" s="103"/>
      <c r="B168" s="71" t="s">
        <v>136</v>
      </c>
      <c r="C168" s="103"/>
      <c r="D168" s="97" t="s">
        <v>408</v>
      </c>
      <c r="E168" s="97" t="s">
        <v>409</v>
      </c>
      <c r="F168" s="172"/>
      <c r="G168" s="172">
        <v>1</v>
      </c>
      <c r="H168" s="172"/>
      <c r="I168" s="257"/>
      <c r="J168" s="169">
        <v>63000</v>
      </c>
      <c r="K168" s="169">
        <v>65000</v>
      </c>
    </row>
    <row r="169" spans="1:11" x14ac:dyDescent="0.25">
      <c r="A169" s="103"/>
      <c r="B169" s="71" t="s">
        <v>136</v>
      </c>
      <c r="C169" s="103"/>
      <c r="D169" s="97" t="s">
        <v>623</v>
      </c>
      <c r="E169" s="97" t="s">
        <v>410</v>
      </c>
      <c r="F169" s="172"/>
      <c r="G169" s="172">
        <v>1</v>
      </c>
      <c r="H169" s="172"/>
      <c r="I169" s="257"/>
      <c r="J169" s="169">
        <v>90600</v>
      </c>
      <c r="K169" s="169">
        <v>78000</v>
      </c>
    </row>
    <row r="170" spans="1:11" x14ac:dyDescent="0.25">
      <c r="A170" s="103"/>
      <c r="B170" s="71" t="s">
        <v>136</v>
      </c>
      <c r="C170" s="103"/>
      <c r="D170" s="97" t="s">
        <v>411</v>
      </c>
      <c r="E170" s="97" t="s">
        <v>412</v>
      </c>
      <c r="F170" s="172"/>
      <c r="G170" s="172">
        <v>1</v>
      </c>
      <c r="H170" s="172"/>
      <c r="I170" s="257"/>
      <c r="J170" s="169">
        <v>82062</v>
      </c>
      <c r="K170" s="169">
        <v>84562</v>
      </c>
    </row>
    <row r="171" spans="1:11" x14ac:dyDescent="0.25">
      <c r="A171" s="103"/>
      <c r="B171" s="71" t="s">
        <v>136</v>
      </c>
      <c r="C171" s="103"/>
      <c r="D171" s="97" t="s">
        <v>413</v>
      </c>
      <c r="E171" s="97" t="s">
        <v>414</v>
      </c>
      <c r="F171" s="172"/>
      <c r="G171" s="172">
        <v>0.5</v>
      </c>
      <c r="H171" s="172"/>
      <c r="I171" s="257"/>
      <c r="J171" s="169">
        <v>36500</v>
      </c>
      <c r="K171" s="169">
        <v>73000</v>
      </c>
    </row>
    <row r="172" spans="1:11" x14ac:dyDescent="0.25">
      <c r="B172" s="71"/>
      <c r="C172" s="103"/>
      <c r="D172" s="97"/>
      <c r="E172" s="97"/>
      <c r="F172" s="172"/>
      <c r="G172" s="172"/>
      <c r="H172" s="172"/>
      <c r="I172" s="257"/>
    </row>
    <row r="173" spans="1:11" x14ac:dyDescent="0.25">
      <c r="A173" s="103"/>
      <c r="B173" s="71" t="s">
        <v>136</v>
      </c>
      <c r="C173" s="103"/>
      <c r="D173" s="97" t="s">
        <v>415</v>
      </c>
      <c r="E173" s="97" t="s">
        <v>361</v>
      </c>
      <c r="F173" s="172"/>
      <c r="G173" s="172"/>
      <c r="H173" s="172"/>
      <c r="I173" s="257"/>
      <c r="J173" s="169"/>
      <c r="K173" s="169"/>
    </row>
    <row r="174" spans="1:11" x14ac:dyDescent="0.25">
      <c r="A174" s="103"/>
      <c r="B174" s="71"/>
      <c r="C174" s="103"/>
      <c r="D174" s="97"/>
      <c r="E174" s="97"/>
      <c r="F174" s="172"/>
      <c r="G174" s="172"/>
      <c r="H174" s="172"/>
      <c r="I174" s="257"/>
      <c r="J174" s="169"/>
      <c r="K174" s="169"/>
    </row>
    <row r="175" spans="1:11" x14ac:dyDescent="0.25">
      <c r="A175" s="103"/>
      <c r="B175" s="182" t="s">
        <v>416</v>
      </c>
      <c r="C175" s="103"/>
      <c r="D175" s="97"/>
      <c r="E175" s="97"/>
      <c r="F175" s="172"/>
      <c r="G175" s="172"/>
      <c r="H175" s="172"/>
      <c r="I175" s="257"/>
      <c r="J175" s="169"/>
      <c r="K175" s="169"/>
    </row>
    <row r="176" spans="1:11" x14ac:dyDescent="0.25">
      <c r="A176" s="103"/>
      <c r="B176" s="71" t="s">
        <v>136</v>
      </c>
      <c r="C176" s="103"/>
      <c r="D176" s="97" t="s">
        <v>417</v>
      </c>
      <c r="E176" s="97" t="s">
        <v>607</v>
      </c>
      <c r="F176" s="172"/>
      <c r="G176" s="172">
        <v>1</v>
      </c>
      <c r="H176" s="172"/>
      <c r="I176" s="257"/>
      <c r="J176" s="169">
        <v>61000</v>
      </c>
      <c r="K176" s="169">
        <v>70000</v>
      </c>
    </row>
    <row r="177" spans="1:11" x14ac:dyDescent="0.25">
      <c r="A177" s="103"/>
      <c r="B177" s="71" t="s">
        <v>136</v>
      </c>
      <c r="C177" s="103"/>
      <c r="D177" s="97" t="s">
        <v>418</v>
      </c>
      <c r="E177" s="97" t="s">
        <v>624</v>
      </c>
      <c r="F177" s="172"/>
      <c r="G177" s="172">
        <v>1</v>
      </c>
      <c r="H177" s="172"/>
      <c r="I177" s="257"/>
      <c r="J177" s="169">
        <v>59000</v>
      </c>
      <c r="K177" s="169">
        <v>61000</v>
      </c>
    </row>
    <row r="178" spans="1:11" x14ac:dyDescent="0.25">
      <c r="A178" s="103"/>
      <c r="B178" s="71" t="s">
        <v>136</v>
      </c>
      <c r="C178" s="103"/>
      <c r="D178" s="97" t="s">
        <v>419</v>
      </c>
      <c r="E178" s="97" t="s">
        <v>420</v>
      </c>
      <c r="F178" s="172"/>
      <c r="G178" s="172">
        <v>1</v>
      </c>
      <c r="H178" s="172"/>
      <c r="I178" s="257"/>
      <c r="J178" s="169">
        <v>63000</v>
      </c>
      <c r="K178" s="169">
        <v>65000</v>
      </c>
    </row>
    <row r="179" spans="1:11" x14ac:dyDescent="0.25">
      <c r="A179" s="103"/>
      <c r="B179" s="71" t="s">
        <v>136</v>
      </c>
      <c r="C179" s="103"/>
      <c r="D179" s="97" t="s">
        <v>419</v>
      </c>
      <c r="E179" s="97" t="s">
        <v>414</v>
      </c>
      <c r="F179" s="172"/>
      <c r="G179" s="172">
        <v>0.5</v>
      </c>
      <c r="H179" s="172"/>
      <c r="I179" s="257"/>
      <c r="J179" s="169">
        <v>36609</v>
      </c>
      <c r="K179" s="169">
        <v>70000</v>
      </c>
    </row>
    <row r="180" spans="1:11" x14ac:dyDescent="0.25">
      <c r="A180" s="103"/>
      <c r="B180" s="71"/>
      <c r="C180" s="103"/>
      <c r="D180" s="97"/>
      <c r="E180" s="97"/>
      <c r="F180" s="172"/>
      <c r="G180" s="172"/>
      <c r="H180" s="172"/>
      <c r="I180" s="257"/>
      <c r="J180" s="169"/>
      <c r="K180" s="169"/>
    </row>
    <row r="181" spans="1:11" x14ac:dyDescent="0.25">
      <c r="A181" s="103"/>
      <c r="B181" s="182" t="s">
        <v>421</v>
      </c>
      <c r="C181" s="103"/>
      <c r="D181" s="97"/>
      <c r="E181" s="97"/>
      <c r="F181" s="172"/>
      <c r="G181" s="172"/>
      <c r="H181" s="172"/>
      <c r="I181" s="257"/>
      <c r="J181" s="169"/>
      <c r="K181" s="169"/>
    </row>
    <row r="182" spans="1:11" x14ac:dyDescent="0.25">
      <c r="A182" s="103"/>
      <c r="B182" s="71" t="s">
        <v>136</v>
      </c>
      <c r="C182" s="103"/>
      <c r="D182" s="97" t="s">
        <v>422</v>
      </c>
      <c r="E182" s="97" t="s">
        <v>423</v>
      </c>
      <c r="F182" s="172"/>
      <c r="G182" s="172">
        <v>1</v>
      </c>
      <c r="H182" s="172"/>
      <c r="I182" s="257"/>
      <c r="J182" s="169">
        <v>78955</v>
      </c>
      <c r="K182" s="169">
        <v>81455</v>
      </c>
    </row>
    <row r="183" spans="1:11" x14ac:dyDescent="0.25">
      <c r="A183" s="103"/>
      <c r="B183" s="71" t="s">
        <v>136</v>
      </c>
      <c r="C183" s="103"/>
      <c r="D183" s="97" t="s">
        <v>422</v>
      </c>
      <c r="E183" s="97" t="s">
        <v>424</v>
      </c>
      <c r="F183" s="172"/>
      <c r="G183" s="172">
        <v>1</v>
      </c>
      <c r="H183" s="172"/>
      <c r="I183" s="257"/>
      <c r="J183" s="169">
        <v>59000</v>
      </c>
      <c r="K183" s="169">
        <v>61000</v>
      </c>
    </row>
    <row r="184" spans="1:11" x14ac:dyDescent="0.25">
      <c r="A184" s="103"/>
      <c r="B184" s="71" t="s">
        <v>136</v>
      </c>
      <c r="C184" s="103"/>
      <c r="D184" s="97" t="s">
        <v>422</v>
      </c>
      <c r="E184" s="97" t="s">
        <v>425</v>
      </c>
      <c r="F184" s="172"/>
      <c r="G184" s="172">
        <v>1</v>
      </c>
      <c r="H184" s="172"/>
      <c r="I184" s="257"/>
      <c r="J184" s="169">
        <v>67000</v>
      </c>
      <c r="K184" s="169">
        <v>69000</v>
      </c>
    </row>
    <row r="185" spans="1:11" x14ac:dyDescent="0.25">
      <c r="A185" s="103"/>
      <c r="B185" s="71" t="s">
        <v>136</v>
      </c>
      <c r="C185" s="103"/>
      <c r="D185" s="97" t="s">
        <v>422</v>
      </c>
      <c r="E185" s="97" t="s">
        <v>607</v>
      </c>
      <c r="F185" s="172"/>
      <c r="G185" s="172">
        <v>1</v>
      </c>
      <c r="H185" s="172"/>
      <c r="I185" s="257"/>
      <c r="J185" s="169">
        <v>69000</v>
      </c>
      <c r="K185" s="169">
        <v>70000</v>
      </c>
    </row>
    <row r="186" spans="1:11" x14ac:dyDescent="0.25">
      <c r="A186" s="103"/>
      <c r="B186" s="71" t="s">
        <v>136</v>
      </c>
      <c r="C186" s="103"/>
      <c r="D186" s="97" t="s">
        <v>422</v>
      </c>
      <c r="E186" s="247" t="s">
        <v>606</v>
      </c>
      <c r="F186" s="172"/>
      <c r="G186" s="172">
        <v>0.5</v>
      </c>
      <c r="H186" s="172"/>
      <c r="I186" s="257"/>
      <c r="J186" s="169"/>
      <c r="K186" s="169">
        <v>70000</v>
      </c>
    </row>
    <row r="187" spans="1:11" x14ac:dyDescent="0.25">
      <c r="A187" s="103"/>
      <c r="B187" s="184" t="s">
        <v>157</v>
      </c>
      <c r="C187" s="248"/>
      <c r="D187" s="185"/>
      <c r="E187" s="185"/>
      <c r="F187" s="186"/>
      <c r="G187" s="186"/>
      <c r="H187" s="186"/>
      <c r="I187" s="249"/>
      <c r="J187" s="187"/>
      <c r="K187" s="187"/>
    </row>
    <row r="188" spans="1:11" x14ac:dyDescent="0.25">
      <c r="A188" s="102"/>
      <c r="B188" s="250" t="s">
        <v>158</v>
      </c>
      <c r="C188" s="251"/>
      <c r="D188" s="252"/>
      <c r="E188" s="252"/>
      <c r="F188" s="253"/>
      <c r="G188" s="253"/>
      <c r="H188" s="253"/>
      <c r="I188" s="254"/>
      <c r="J188" s="265">
        <v>12</v>
      </c>
      <c r="K188" s="265">
        <v>12.5</v>
      </c>
    </row>
    <row r="189" spans="1:11" x14ac:dyDescent="0.25">
      <c r="A189" s="102"/>
      <c r="B189" s="100" t="s">
        <v>161</v>
      </c>
      <c r="C189" s="235"/>
      <c r="D189" s="185"/>
      <c r="E189" s="185"/>
      <c r="F189" s="186"/>
      <c r="G189" s="186"/>
      <c r="H189" s="186"/>
      <c r="I189" s="249"/>
      <c r="J189" s="188">
        <v>22.083333333333332</v>
      </c>
      <c r="K189" s="188">
        <v>22</v>
      </c>
    </row>
    <row r="190" spans="1:11" x14ac:dyDescent="0.25">
      <c r="A190" s="103"/>
      <c r="B190" s="71"/>
      <c r="C190" s="103"/>
      <c r="D190" s="97"/>
      <c r="E190" s="97"/>
      <c r="F190" s="172"/>
      <c r="G190" s="172"/>
      <c r="H190" s="172"/>
      <c r="I190" s="244"/>
      <c r="J190" s="169"/>
      <c r="K190" s="169"/>
    </row>
    <row r="191" spans="1:11" x14ac:dyDescent="0.25">
      <c r="A191"/>
      <c r="B191" s="237" t="s">
        <v>137</v>
      </c>
      <c r="C191" s="238"/>
      <c r="D191" s="239"/>
      <c r="E191" s="239"/>
      <c r="F191" s="240"/>
      <c r="G191" s="240"/>
      <c r="H191" s="240"/>
      <c r="I191" s="256"/>
      <c r="J191" s="177"/>
      <c r="K191" s="177"/>
    </row>
    <row r="192" spans="1:11" x14ac:dyDescent="0.25">
      <c r="A192"/>
      <c r="B192" s="178" t="s">
        <v>426</v>
      </c>
      <c r="C192" s="242"/>
      <c r="D192" s="179"/>
      <c r="E192" s="179"/>
      <c r="F192" s="180"/>
      <c r="G192" s="180"/>
      <c r="H192" s="180"/>
      <c r="I192" s="243"/>
      <c r="J192" s="181"/>
      <c r="K192" s="181"/>
    </row>
    <row r="193" spans="1:11" x14ac:dyDescent="0.25">
      <c r="A193" s="103"/>
      <c r="B193" s="71" t="s">
        <v>137</v>
      </c>
      <c r="C193" s="103"/>
      <c r="D193" s="97"/>
      <c r="E193" s="97"/>
      <c r="F193" s="172"/>
      <c r="G193" s="172"/>
      <c r="H193" s="172"/>
      <c r="I193" s="244"/>
      <c r="J193" s="169"/>
      <c r="K193" s="169"/>
    </row>
    <row r="194" spans="1:11" x14ac:dyDescent="0.25">
      <c r="A194" s="103"/>
      <c r="B194" s="184" t="s">
        <v>157</v>
      </c>
      <c r="C194" s="248"/>
      <c r="D194" s="185"/>
      <c r="E194" s="185"/>
      <c r="F194" s="186"/>
      <c r="G194" s="186"/>
      <c r="H194" s="186"/>
      <c r="I194" s="249"/>
      <c r="J194" s="187"/>
      <c r="K194" s="187"/>
    </row>
    <row r="195" spans="1:11" x14ac:dyDescent="0.25">
      <c r="A195" s="102"/>
      <c r="B195" s="250" t="s">
        <v>158</v>
      </c>
      <c r="C195" s="251"/>
      <c r="D195" s="252"/>
      <c r="E195" s="252"/>
      <c r="F195" s="253"/>
      <c r="G195" s="253"/>
      <c r="H195" s="253"/>
      <c r="I195" s="254"/>
      <c r="J195" s="255">
        <v>0</v>
      </c>
      <c r="K195" s="255">
        <v>0</v>
      </c>
    </row>
    <row r="196" spans="1:11" x14ac:dyDescent="0.25">
      <c r="A196" s="102"/>
      <c r="B196" s="100" t="s">
        <v>159</v>
      </c>
      <c r="C196" s="235"/>
      <c r="D196" s="185"/>
      <c r="E196" s="185"/>
      <c r="F196" s="186"/>
      <c r="G196" s="186"/>
      <c r="H196" s="186"/>
      <c r="I196" s="249"/>
      <c r="J196" s="188" t="s">
        <v>162</v>
      </c>
      <c r="K196" s="188" t="s">
        <v>162</v>
      </c>
    </row>
    <row r="197" spans="1:11" x14ac:dyDescent="0.25">
      <c r="A197" s="103"/>
      <c r="B197" s="71"/>
      <c r="C197" s="103"/>
      <c r="D197" s="97"/>
      <c r="E197" s="97"/>
      <c r="F197" s="172"/>
      <c r="G197" s="172"/>
      <c r="H197" s="172"/>
      <c r="I197" s="244"/>
      <c r="J197" s="169"/>
      <c r="K197" s="169"/>
    </row>
    <row r="198" spans="1:11" x14ac:dyDescent="0.25">
      <c r="A198" s="103"/>
      <c r="B198" s="237" t="s">
        <v>138</v>
      </c>
      <c r="C198" s="238"/>
      <c r="D198" s="239"/>
      <c r="E198" s="239"/>
      <c r="F198" s="240"/>
      <c r="G198" s="240"/>
      <c r="H198" s="240"/>
      <c r="I198" s="256"/>
      <c r="J198" s="177"/>
      <c r="K198" s="177"/>
    </row>
    <row r="199" spans="1:11" x14ac:dyDescent="0.25">
      <c r="A199"/>
      <c r="B199" s="178" t="s">
        <v>427</v>
      </c>
      <c r="C199" s="242"/>
      <c r="D199" s="179"/>
      <c r="E199" s="179"/>
      <c r="F199" s="180"/>
      <c r="G199" s="180"/>
      <c r="H199" s="180"/>
      <c r="I199" s="243"/>
      <c r="J199" s="181"/>
      <c r="K199" s="181"/>
    </row>
    <row r="200" spans="1:11" x14ac:dyDescent="0.25">
      <c r="A200" s="103"/>
      <c r="B200" s="71" t="s">
        <v>138</v>
      </c>
      <c r="C200" s="103"/>
      <c r="D200" s="97" t="s">
        <v>428</v>
      </c>
      <c r="E200" s="97"/>
      <c r="F200" s="172"/>
      <c r="G200" s="172"/>
      <c r="H200" s="172"/>
      <c r="I200" s="244"/>
      <c r="J200" s="169">
        <v>0</v>
      </c>
      <c r="K200" s="169">
        <v>0</v>
      </c>
    </row>
    <row r="201" spans="1:11" x14ac:dyDescent="0.25">
      <c r="A201" s="103"/>
      <c r="B201" s="71" t="s">
        <v>138</v>
      </c>
      <c r="C201" s="103"/>
      <c r="D201" s="97" t="s">
        <v>428</v>
      </c>
      <c r="E201" s="97"/>
      <c r="F201" s="172"/>
      <c r="G201" s="172"/>
      <c r="H201" s="172"/>
      <c r="I201" s="244"/>
      <c r="J201" s="169">
        <v>0</v>
      </c>
      <c r="K201" s="169">
        <v>0</v>
      </c>
    </row>
    <row r="202" spans="1:11" x14ac:dyDescent="0.25">
      <c r="A202" s="103"/>
      <c r="B202" s="71" t="s">
        <v>138</v>
      </c>
      <c r="C202" s="103"/>
      <c r="D202" s="97"/>
      <c r="E202" s="97"/>
      <c r="F202" s="172"/>
      <c r="G202" s="172"/>
      <c r="H202" s="172"/>
      <c r="I202" s="244"/>
      <c r="J202" s="169"/>
      <c r="K202" s="169"/>
    </row>
    <row r="203" spans="1:11" x14ac:dyDescent="0.25">
      <c r="A203" s="103"/>
      <c r="B203" s="184" t="s">
        <v>157</v>
      </c>
      <c r="C203" s="248"/>
      <c r="D203" s="185"/>
      <c r="E203" s="185"/>
      <c r="F203" s="186"/>
      <c r="G203" s="186"/>
      <c r="H203" s="186"/>
      <c r="I203" s="249"/>
      <c r="J203" s="187"/>
      <c r="K203" s="187"/>
    </row>
    <row r="204" spans="1:11" x14ac:dyDescent="0.25">
      <c r="A204" s="102"/>
      <c r="B204" s="250" t="s">
        <v>158</v>
      </c>
      <c r="C204" s="251"/>
      <c r="D204" s="252"/>
      <c r="E204" s="252"/>
      <c r="F204" s="253"/>
      <c r="G204" s="253"/>
      <c r="H204" s="253"/>
      <c r="I204" s="254"/>
      <c r="J204" s="255">
        <v>0</v>
      </c>
      <c r="K204" s="255">
        <v>0</v>
      </c>
    </row>
    <row r="205" spans="1:11" x14ac:dyDescent="0.25">
      <c r="A205" s="102"/>
      <c r="B205" s="100" t="s">
        <v>159</v>
      </c>
      <c r="C205" s="235"/>
      <c r="D205" s="185"/>
      <c r="E205" s="185"/>
      <c r="F205" s="186"/>
      <c r="G205" s="186"/>
      <c r="H205" s="186"/>
      <c r="I205" s="249"/>
      <c r="J205" s="188" t="s">
        <v>162</v>
      </c>
      <c r="K205" s="188" t="s">
        <v>162</v>
      </c>
    </row>
    <row r="206" spans="1:11" x14ac:dyDescent="0.25">
      <c r="A206" s="103"/>
      <c r="B206" s="71"/>
      <c r="C206" s="103"/>
      <c r="D206" s="97"/>
      <c r="E206" s="97"/>
      <c r="F206" s="172"/>
      <c r="G206" s="172"/>
      <c r="H206" s="172"/>
      <c r="I206" s="231"/>
      <c r="J206" s="169"/>
      <c r="K206" s="169"/>
    </row>
    <row r="207" spans="1:11" x14ac:dyDescent="0.25">
      <c r="A207"/>
      <c r="B207" s="237" t="s">
        <v>139</v>
      </c>
      <c r="C207" s="238"/>
      <c r="D207" s="239"/>
      <c r="E207" s="239"/>
      <c r="F207" s="240"/>
      <c r="G207" s="240"/>
      <c r="H207" s="240"/>
      <c r="I207" s="256"/>
      <c r="J207" s="177"/>
      <c r="K207" s="177"/>
    </row>
    <row r="208" spans="1:11" x14ac:dyDescent="0.25">
      <c r="A208"/>
      <c r="B208" s="178" t="s">
        <v>429</v>
      </c>
      <c r="C208" s="242"/>
      <c r="D208" s="179"/>
      <c r="E208" s="179"/>
      <c r="F208" s="180"/>
      <c r="G208" s="180"/>
      <c r="H208" s="180"/>
      <c r="I208" s="243"/>
      <c r="J208" s="181"/>
      <c r="K208" s="181"/>
    </row>
    <row r="209" spans="1:11" x14ac:dyDescent="0.25">
      <c r="A209" s="103"/>
      <c r="B209" s="71" t="s">
        <v>139</v>
      </c>
      <c r="C209" s="103"/>
      <c r="D209" s="97" t="s">
        <v>430</v>
      </c>
      <c r="E209" s="104" t="s">
        <v>431</v>
      </c>
      <c r="F209" s="172"/>
      <c r="G209" s="172"/>
      <c r="H209" s="172"/>
      <c r="I209" s="244"/>
      <c r="J209" s="169"/>
      <c r="K209" s="169"/>
    </row>
    <row r="210" spans="1:11" x14ac:dyDescent="0.25">
      <c r="A210" s="103"/>
      <c r="B210" s="71" t="s">
        <v>139</v>
      </c>
      <c r="C210" s="103"/>
      <c r="D210" s="97" t="s">
        <v>430</v>
      </c>
      <c r="E210" s="104" t="s">
        <v>431</v>
      </c>
      <c r="F210" s="172"/>
      <c r="G210" s="172"/>
      <c r="H210" s="172"/>
      <c r="I210" s="244"/>
      <c r="J210" s="169"/>
      <c r="K210" s="169"/>
    </row>
    <row r="211" spans="1:11" x14ac:dyDescent="0.25">
      <c r="A211" s="103"/>
      <c r="B211" s="71" t="s">
        <v>139</v>
      </c>
      <c r="C211" s="103"/>
      <c r="D211" s="97" t="s">
        <v>430</v>
      </c>
      <c r="E211" s="104" t="s">
        <v>431</v>
      </c>
      <c r="F211" s="172"/>
      <c r="G211" s="172"/>
      <c r="H211" s="172"/>
      <c r="I211" s="244"/>
      <c r="J211" s="169"/>
      <c r="K211" s="169"/>
    </row>
    <row r="212" spans="1:11" x14ac:dyDescent="0.25">
      <c r="A212" s="103"/>
      <c r="B212" s="71" t="s">
        <v>139</v>
      </c>
      <c r="C212" s="103"/>
      <c r="D212" s="97" t="s">
        <v>430</v>
      </c>
      <c r="E212" s="104" t="s">
        <v>431</v>
      </c>
      <c r="F212" s="172"/>
      <c r="G212" s="172"/>
      <c r="H212" s="172"/>
      <c r="I212" s="244"/>
      <c r="J212" s="169"/>
      <c r="K212" s="169"/>
    </row>
    <row r="213" spans="1:11" x14ac:dyDescent="0.25">
      <c r="A213" s="103"/>
      <c r="B213" s="71" t="s">
        <v>139</v>
      </c>
      <c r="C213" s="103"/>
      <c r="D213" s="97" t="s">
        <v>430</v>
      </c>
      <c r="E213" s="104" t="s">
        <v>431</v>
      </c>
      <c r="F213" s="172"/>
      <c r="G213" s="172"/>
      <c r="H213" s="172"/>
      <c r="I213" s="244"/>
      <c r="J213" s="169"/>
      <c r="K213" s="169"/>
    </row>
    <row r="214" spans="1:11" x14ac:dyDescent="0.25">
      <c r="A214" s="103"/>
      <c r="B214" s="71" t="s">
        <v>139</v>
      </c>
      <c r="C214" s="103"/>
      <c r="D214" s="97" t="s">
        <v>430</v>
      </c>
      <c r="E214" s="104" t="s">
        <v>431</v>
      </c>
      <c r="F214" s="172"/>
      <c r="G214" s="172"/>
      <c r="H214" s="172"/>
      <c r="I214" s="244"/>
      <c r="J214" s="169"/>
      <c r="K214" s="169"/>
    </row>
    <row r="215" spans="1:11" x14ac:dyDescent="0.25">
      <c r="A215" s="103"/>
      <c r="B215" s="71" t="s">
        <v>139</v>
      </c>
      <c r="C215" s="103"/>
      <c r="D215" s="97" t="s">
        <v>430</v>
      </c>
      <c r="E215" s="104" t="s">
        <v>431</v>
      </c>
      <c r="F215" s="172"/>
      <c r="G215" s="172"/>
      <c r="H215" s="172"/>
      <c r="I215" s="244"/>
      <c r="J215" s="169"/>
      <c r="K215" s="169"/>
    </row>
    <row r="216" spans="1:11" x14ac:dyDescent="0.25">
      <c r="A216" s="103"/>
      <c r="B216" s="71" t="s">
        <v>139</v>
      </c>
      <c r="C216" s="103"/>
      <c r="D216" s="97" t="s">
        <v>430</v>
      </c>
      <c r="E216" s="104" t="s">
        <v>431</v>
      </c>
      <c r="F216" s="172"/>
      <c r="G216" s="172"/>
      <c r="H216" s="172"/>
      <c r="I216" s="244"/>
      <c r="J216" s="169"/>
      <c r="K216" s="169"/>
    </row>
    <row r="217" spans="1:11" x14ac:dyDescent="0.25">
      <c r="A217" s="103"/>
      <c r="B217" s="71" t="s">
        <v>139</v>
      </c>
      <c r="C217" s="103"/>
      <c r="D217" s="97" t="s">
        <v>430</v>
      </c>
      <c r="E217" s="104" t="s">
        <v>431</v>
      </c>
      <c r="F217" s="172"/>
      <c r="G217" s="172"/>
      <c r="H217" s="172"/>
      <c r="I217" s="244"/>
      <c r="J217" s="169"/>
      <c r="K217" s="169"/>
    </row>
    <row r="218" spans="1:11" x14ac:dyDescent="0.25">
      <c r="A218" s="103"/>
      <c r="B218" s="71" t="s">
        <v>139</v>
      </c>
      <c r="C218" s="103"/>
      <c r="D218" s="97" t="s">
        <v>430</v>
      </c>
      <c r="E218" s="104" t="s">
        <v>431</v>
      </c>
      <c r="F218" s="172"/>
      <c r="G218" s="172"/>
      <c r="H218" s="172"/>
      <c r="I218" s="244"/>
      <c r="J218" s="169"/>
      <c r="K218" s="169"/>
    </row>
    <row r="219" spans="1:11" x14ac:dyDescent="0.25">
      <c r="A219" s="103"/>
      <c r="B219" s="71" t="s">
        <v>139</v>
      </c>
      <c r="C219" s="103"/>
      <c r="D219" s="97" t="s">
        <v>430</v>
      </c>
      <c r="E219" s="104" t="s">
        <v>431</v>
      </c>
      <c r="F219" s="172"/>
      <c r="G219" s="172"/>
      <c r="H219" s="172"/>
      <c r="I219" s="244"/>
      <c r="J219" s="169"/>
      <c r="K219" s="169"/>
    </row>
    <row r="220" spans="1:11" x14ac:dyDescent="0.25">
      <c r="A220" s="103"/>
      <c r="B220" s="71"/>
      <c r="C220" s="103"/>
      <c r="D220" s="97"/>
      <c r="E220" s="97"/>
      <c r="F220" s="172"/>
      <c r="G220" s="172"/>
      <c r="H220" s="172"/>
      <c r="I220" s="244"/>
      <c r="J220" s="169"/>
      <c r="K220" s="169"/>
    </row>
    <row r="221" spans="1:11" x14ac:dyDescent="0.25">
      <c r="A221" s="103"/>
      <c r="B221" s="182" t="s">
        <v>432</v>
      </c>
      <c r="C221" s="245"/>
      <c r="D221" s="97"/>
      <c r="E221" s="97"/>
      <c r="F221" s="172"/>
      <c r="G221" s="172"/>
      <c r="H221" s="172"/>
      <c r="I221" s="244"/>
      <c r="J221" s="169"/>
      <c r="K221" s="169"/>
    </row>
    <row r="222" spans="1:11" x14ac:dyDescent="0.25">
      <c r="A222" s="103"/>
      <c r="B222" s="71" t="s">
        <v>139</v>
      </c>
      <c r="C222" s="103"/>
      <c r="D222" s="97" t="s">
        <v>433</v>
      </c>
      <c r="E222" s="97" t="s">
        <v>434</v>
      </c>
      <c r="F222" s="172"/>
      <c r="G222" s="172">
        <v>1</v>
      </c>
      <c r="H222" s="172"/>
      <c r="I222" s="244"/>
      <c r="J222" s="169">
        <v>40250</v>
      </c>
      <c r="K222" s="169">
        <v>41750</v>
      </c>
    </row>
    <row r="223" spans="1:11" x14ac:dyDescent="0.25">
      <c r="A223" s="103"/>
      <c r="B223" s="71" t="s">
        <v>139</v>
      </c>
      <c r="C223" s="103"/>
      <c r="D223" s="97" t="s">
        <v>433</v>
      </c>
      <c r="E223" s="97" t="s">
        <v>435</v>
      </c>
      <c r="F223" s="172"/>
      <c r="G223" s="172">
        <v>1</v>
      </c>
      <c r="H223" s="172"/>
      <c r="I223" s="244"/>
      <c r="J223" s="169">
        <v>38500</v>
      </c>
      <c r="K223" s="169">
        <v>40000</v>
      </c>
    </row>
    <row r="224" spans="1:11" x14ac:dyDescent="0.25">
      <c r="A224" s="103"/>
      <c r="B224" s="71" t="s">
        <v>139</v>
      </c>
      <c r="C224" s="103"/>
      <c r="D224" s="97" t="s">
        <v>433</v>
      </c>
      <c r="E224" s="97" t="s">
        <v>436</v>
      </c>
      <c r="F224" s="172"/>
      <c r="G224" s="172">
        <v>1</v>
      </c>
      <c r="H224" s="172"/>
      <c r="I224" s="244"/>
      <c r="J224" s="169">
        <v>41000</v>
      </c>
      <c r="K224" s="169">
        <v>42500</v>
      </c>
    </row>
    <row r="225" spans="1:11" x14ac:dyDescent="0.25">
      <c r="A225" s="103"/>
      <c r="B225" s="71" t="s">
        <v>139</v>
      </c>
      <c r="C225" s="103"/>
      <c r="D225" s="97" t="s">
        <v>433</v>
      </c>
      <c r="E225" s="104" t="s">
        <v>437</v>
      </c>
      <c r="F225" s="172"/>
      <c r="G225" s="172">
        <v>1</v>
      </c>
      <c r="H225" s="172"/>
      <c r="I225" s="244"/>
      <c r="J225" s="169">
        <v>38250</v>
      </c>
      <c r="K225" s="169">
        <v>39750</v>
      </c>
    </row>
    <row r="226" spans="1:11" x14ac:dyDescent="0.25">
      <c r="A226" s="103"/>
      <c r="B226" s="71" t="s">
        <v>139</v>
      </c>
      <c r="C226" s="103"/>
      <c r="D226" s="97" t="s">
        <v>433</v>
      </c>
      <c r="E226" s="104" t="s">
        <v>438</v>
      </c>
      <c r="F226" s="172"/>
      <c r="G226" s="172">
        <v>1</v>
      </c>
      <c r="H226" s="172"/>
      <c r="I226" s="244"/>
      <c r="J226" s="192">
        <v>39500</v>
      </c>
      <c r="K226" s="169">
        <v>41000</v>
      </c>
    </row>
    <row r="227" spans="1:11" x14ac:dyDescent="0.25">
      <c r="A227" s="103"/>
      <c r="B227" s="71" t="s">
        <v>139</v>
      </c>
      <c r="C227" s="103"/>
      <c r="D227" s="97" t="s">
        <v>433</v>
      </c>
      <c r="E227" s="104" t="s">
        <v>439</v>
      </c>
      <c r="F227" s="172"/>
      <c r="G227" s="172">
        <v>1</v>
      </c>
      <c r="H227" s="172"/>
      <c r="I227" s="244"/>
      <c r="J227" s="169">
        <v>38750</v>
      </c>
      <c r="K227" s="169">
        <v>40250</v>
      </c>
    </row>
    <row r="228" spans="1:11" x14ac:dyDescent="0.25">
      <c r="A228" s="103"/>
      <c r="B228" s="71" t="s">
        <v>139</v>
      </c>
      <c r="C228" s="103"/>
      <c r="D228" s="97" t="s">
        <v>433</v>
      </c>
      <c r="E228" s="104" t="s">
        <v>440</v>
      </c>
      <c r="F228" s="172"/>
      <c r="G228" s="172">
        <v>1</v>
      </c>
      <c r="H228" s="172"/>
      <c r="I228" s="244"/>
      <c r="J228" s="169">
        <v>38500</v>
      </c>
      <c r="K228" s="169">
        <v>40000</v>
      </c>
    </row>
    <row r="229" spans="1:11" x14ac:dyDescent="0.25">
      <c r="A229" s="103"/>
      <c r="B229" s="71" t="s">
        <v>139</v>
      </c>
      <c r="C229" s="103"/>
      <c r="D229" s="97" t="s">
        <v>433</v>
      </c>
      <c r="E229" s="104" t="s">
        <v>625</v>
      </c>
      <c r="F229" s="172"/>
      <c r="G229" s="172">
        <v>1</v>
      </c>
      <c r="H229" s="172"/>
      <c r="I229" s="244"/>
      <c r="J229" s="169">
        <v>38750</v>
      </c>
      <c r="K229" s="169">
        <v>40250</v>
      </c>
    </row>
    <row r="230" spans="1:11" x14ac:dyDescent="0.25">
      <c r="A230" s="103"/>
      <c r="B230" s="71"/>
      <c r="C230" s="103"/>
      <c r="D230" s="97"/>
      <c r="E230" s="97"/>
      <c r="F230" s="172"/>
      <c r="G230" s="172"/>
      <c r="H230" s="172"/>
      <c r="I230" s="244"/>
      <c r="J230" s="169"/>
      <c r="K230" s="169"/>
    </row>
    <row r="231" spans="1:11" x14ac:dyDescent="0.25">
      <c r="A231" s="103"/>
      <c r="B231" s="71" t="s">
        <v>139</v>
      </c>
      <c r="C231" s="103"/>
      <c r="D231" s="97" t="s">
        <v>441</v>
      </c>
      <c r="E231" s="104" t="s">
        <v>442</v>
      </c>
      <c r="F231" s="172"/>
      <c r="G231" s="172">
        <v>1</v>
      </c>
      <c r="H231" s="172"/>
      <c r="I231" s="244"/>
      <c r="J231" s="169">
        <v>36750</v>
      </c>
      <c r="K231" s="169">
        <v>38250</v>
      </c>
    </row>
    <row r="232" spans="1:11" x14ac:dyDescent="0.25">
      <c r="A232" s="103"/>
      <c r="B232" s="71" t="s">
        <v>139</v>
      </c>
      <c r="C232" s="103"/>
      <c r="D232" s="97" t="s">
        <v>441</v>
      </c>
      <c r="E232" s="104" t="s">
        <v>443</v>
      </c>
      <c r="F232" s="172"/>
      <c r="G232" s="172">
        <v>1</v>
      </c>
      <c r="H232" s="172"/>
      <c r="I232" s="244"/>
      <c r="J232" s="169">
        <v>35500</v>
      </c>
      <c r="K232" s="169">
        <v>37000</v>
      </c>
    </row>
    <row r="233" spans="1:11" x14ac:dyDescent="0.25">
      <c r="A233" s="103"/>
      <c r="B233" s="71" t="s">
        <v>139</v>
      </c>
      <c r="C233" s="103"/>
      <c r="D233" s="97" t="s">
        <v>444</v>
      </c>
      <c r="E233" s="104" t="s">
        <v>626</v>
      </c>
      <c r="F233" s="172"/>
      <c r="G233" s="172">
        <v>1</v>
      </c>
      <c r="H233" s="172"/>
      <c r="I233" s="244"/>
      <c r="J233" s="169">
        <v>35000</v>
      </c>
      <c r="K233" s="169">
        <v>36500</v>
      </c>
    </row>
    <row r="234" spans="1:11" x14ac:dyDescent="0.25">
      <c r="A234" s="103"/>
      <c r="B234" s="71" t="s">
        <v>139</v>
      </c>
      <c r="C234" s="103"/>
      <c r="D234" s="97" t="s">
        <v>444</v>
      </c>
      <c r="E234" s="104" t="s">
        <v>445</v>
      </c>
      <c r="F234" s="172"/>
      <c r="G234" s="172">
        <v>1</v>
      </c>
      <c r="H234" s="172"/>
      <c r="I234" s="244"/>
      <c r="J234" s="169">
        <v>35250</v>
      </c>
      <c r="K234" s="169">
        <v>36750</v>
      </c>
    </row>
    <row r="235" spans="1:11" x14ac:dyDescent="0.25">
      <c r="A235" s="103"/>
      <c r="B235" s="71"/>
      <c r="C235" s="103"/>
      <c r="D235" s="97"/>
      <c r="E235" s="104"/>
      <c r="F235" s="172"/>
      <c r="G235" s="172"/>
      <c r="H235" s="172"/>
      <c r="I235" s="244"/>
      <c r="J235" s="169"/>
      <c r="K235" s="169"/>
    </row>
    <row r="236" spans="1:11" x14ac:dyDescent="0.25">
      <c r="A236" s="103"/>
      <c r="B236" s="71" t="s">
        <v>139</v>
      </c>
      <c r="C236" s="103"/>
      <c r="D236" s="97" t="s">
        <v>444</v>
      </c>
      <c r="E236" s="104" t="s">
        <v>361</v>
      </c>
      <c r="F236" s="172"/>
      <c r="G236" s="172">
        <v>1</v>
      </c>
      <c r="H236" s="172"/>
      <c r="I236" s="244"/>
      <c r="J236" s="169"/>
      <c r="K236" s="169"/>
    </row>
    <row r="237" spans="1:11" x14ac:dyDescent="0.25">
      <c r="A237"/>
      <c r="C237" s="103"/>
      <c r="D237"/>
      <c r="E237"/>
      <c r="F237"/>
      <c r="G237"/>
      <c r="H237"/>
      <c r="J237"/>
      <c r="K237"/>
    </row>
    <row r="238" spans="1:11" x14ac:dyDescent="0.25">
      <c r="A238"/>
      <c r="B238" s="182" t="s">
        <v>446</v>
      </c>
      <c r="C238" s="103"/>
      <c r="D238"/>
      <c r="E238"/>
      <c r="F238"/>
      <c r="G238"/>
      <c r="H238"/>
      <c r="J238"/>
      <c r="K238"/>
    </row>
    <row r="239" spans="1:11" x14ac:dyDescent="0.25">
      <c r="A239" s="103"/>
      <c r="B239" s="71" t="s">
        <v>139</v>
      </c>
      <c r="C239" s="103"/>
      <c r="D239" s="97" t="s">
        <v>444</v>
      </c>
      <c r="E239" s="104" t="s">
        <v>447</v>
      </c>
      <c r="F239" s="172"/>
      <c r="G239" s="172">
        <v>1</v>
      </c>
      <c r="H239" s="172"/>
      <c r="I239" s="244"/>
      <c r="J239" s="169">
        <v>35250</v>
      </c>
      <c r="K239" s="169">
        <v>36750</v>
      </c>
    </row>
    <row r="240" spans="1:11" x14ac:dyDescent="0.25">
      <c r="A240" s="103"/>
      <c r="B240" s="71" t="s">
        <v>139</v>
      </c>
      <c r="C240" s="103"/>
      <c r="D240" s="97" t="s">
        <v>441</v>
      </c>
      <c r="E240" s="247" t="s">
        <v>627</v>
      </c>
      <c r="F240" s="172"/>
      <c r="G240" s="172">
        <v>1</v>
      </c>
      <c r="H240" s="172"/>
      <c r="I240" s="244"/>
      <c r="J240" s="169">
        <v>35000</v>
      </c>
      <c r="K240" s="169">
        <v>36500</v>
      </c>
    </row>
    <row r="241" spans="1:11" x14ac:dyDescent="0.25">
      <c r="A241" s="103"/>
      <c r="B241" s="71" t="s">
        <v>139</v>
      </c>
      <c r="C241" s="103"/>
      <c r="D241" s="97" t="s">
        <v>441</v>
      </c>
      <c r="E241" s="247" t="s">
        <v>628</v>
      </c>
      <c r="F241" s="172"/>
      <c r="G241" s="172">
        <v>1</v>
      </c>
      <c r="H241" s="172"/>
      <c r="I241" s="244"/>
      <c r="J241" s="169">
        <v>35000</v>
      </c>
      <c r="K241" s="169">
        <v>36500</v>
      </c>
    </row>
    <row r="242" spans="1:11" x14ac:dyDescent="0.25">
      <c r="A242" s="103"/>
      <c r="B242" s="71" t="s">
        <v>139</v>
      </c>
      <c r="C242" s="103"/>
      <c r="D242" s="97" t="s">
        <v>441</v>
      </c>
      <c r="E242" s="104" t="s">
        <v>448</v>
      </c>
      <c r="F242" s="172"/>
      <c r="G242" s="172">
        <v>1</v>
      </c>
      <c r="H242" s="172"/>
      <c r="I242" s="244"/>
      <c r="J242" s="169">
        <v>35750</v>
      </c>
      <c r="K242" s="169">
        <v>37250</v>
      </c>
    </row>
    <row r="243" spans="1:11" x14ac:dyDescent="0.25">
      <c r="A243" s="103"/>
      <c r="B243" s="71" t="s">
        <v>139</v>
      </c>
      <c r="C243" s="103"/>
      <c r="D243" s="97" t="s">
        <v>441</v>
      </c>
      <c r="E243" s="104" t="s">
        <v>449</v>
      </c>
      <c r="F243" s="172"/>
      <c r="G243" s="172">
        <v>1</v>
      </c>
      <c r="H243" s="172"/>
      <c r="I243" s="244"/>
      <c r="J243" s="169">
        <v>36500</v>
      </c>
      <c r="K243" s="169">
        <v>38000</v>
      </c>
    </row>
    <row r="244" spans="1:11" x14ac:dyDescent="0.25">
      <c r="A244"/>
      <c r="C244" s="103"/>
      <c r="D244"/>
      <c r="E244"/>
      <c r="F244"/>
      <c r="G244"/>
      <c r="H244"/>
      <c r="J244"/>
      <c r="K244"/>
    </row>
    <row r="245" spans="1:11" x14ac:dyDescent="0.25">
      <c r="A245"/>
      <c r="B245" s="182" t="s">
        <v>450</v>
      </c>
      <c r="C245" s="103"/>
      <c r="D245"/>
      <c r="E245"/>
      <c r="F245"/>
      <c r="G245"/>
      <c r="H245"/>
      <c r="J245"/>
      <c r="K245"/>
    </row>
    <row r="246" spans="1:11" x14ac:dyDescent="0.25">
      <c r="A246" s="103"/>
      <c r="B246" s="71" t="s">
        <v>139</v>
      </c>
      <c r="C246" s="103"/>
      <c r="D246" s="97" t="s">
        <v>441</v>
      </c>
      <c r="E246" s="104" t="s">
        <v>451</v>
      </c>
      <c r="F246" s="172"/>
      <c r="G246" s="172">
        <v>1</v>
      </c>
      <c r="H246" s="172"/>
      <c r="I246" s="244"/>
      <c r="J246" s="169">
        <v>36750</v>
      </c>
      <c r="K246" s="169">
        <v>38250</v>
      </c>
    </row>
    <row r="247" spans="1:11" x14ac:dyDescent="0.25">
      <c r="A247" s="103"/>
      <c r="B247" s="71" t="s">
        <v>139</v>
      </c>
      <c r="C247" s="103"/>
      <c r="D247" s="97" t="s">
        <v>441</v>
      </c>
      <c r="E247" s="104" t="s">
        <v>452</v>
      </c>
      <c r="F247" s="172"/>
      <c r="G247" s="172">
        <v>1</v>
      </c>
      <c r="H247" s="172"/>
      <c r="I247" s="244"/>
      <c r="J247" s="169">
        <v>35500</v>
      </c>
      <c r="K247" s="169">
        <v>37000</v>
      </c>
    </row>
    <row r="248" spans="1:11" x14ac:dyDescent="0.25">
      <c r="A248" s="103"/>
      <c r="B248" s="71" t="s">
        <v>139</v>
      </c>
      <c r="C248" s="103"/>
      <c r="D248" s="97" t="s">
        <v>441</v>
      </c>
      <c r="E248" s="104" t="s">
        <v>453</v>
      </c>
      <c r="F248" s="172"/>
      <c r="G248" s="172">
        <v>1</v>
      </c>
      <c r="H248" s="172"/>
      <c r="I248" s="244"/>
      <c r="J248" s="169">
        <v>35500</v>
      </c>
      <c r="K248" s="169">
        <v>37000</v>
      </c>
    </row>
    <row r="249" spans="1:11" x14ac:dyDescent="0.25">
      <c r="A249" s="103"/>
      <c r="B249" s="71" t="s">
        <v>139</v>
      </c>
      <c r="C249" s="103"/>
      <c r="D249" s="97" t="s">
        <v>441</v>
      </c>
      <c r="E249" s="104" t="s">
        <v>454</v>
      </c>
      <c r="F249" s="172"/>
      <c r="G249" s="172">
        <v>1</v>
      </c>
      <c r="H249" s="172"/>
      <c r="I249" s="244"/>
      <c r="J249" s="169">
        <v>35500</v>
      </c>
      <c r="K249" s="169">
        <v>37000</v>
      </c>
    </row>
    <row r="250" spans="1:11" x14ac:dyDescent="0.25">
      <c r="A250" s="103"/>
      <c r="B250" s="71" t="s">
        <v>139</v>
      </c>
      <c r="C250" s="103"/>
      <c r="D250" s="97" t="s">
        <v>441</v>
      </c>
      <c r="E250" s="259" t="s">
        <v>629</v>
      </c>
      <c r="F250" s="172"/>
      <c r="G250" s="172">
        <v>1</v>
      </c>
      <c r="H250" s="172"/>
      <c r="I250" s="244"/>
      <c r="J250" s="169">
        <v>35000</v>
      </c>
      <c r="K250" s="169"/>
    </row>
    <row r="251" spans="1:11" x14ac:dyDescent="0.25">
      <c r="A251" s="103"/>
      <c r="B251" s="71" t="s">
        <v>139</v>
      </c>
      <c r="C251" s="103"/>
      <c r="D251" s="97" t="s">
        <v>441</v>
      </c>
      <c r="E251" s="259" t="s">
        <v>630</v>
      </c>
      <c r="F251" s="172"/>
      <c r="G251" s="172">
        <v>1</v>
      </c>
      <c r="H251" s="172"/>
      <c r="I251" s="244"/>
      <c r="J251" s="169">
        <v>35000</v>
      </c>
      <c r="K251" s="169"/>
    </row>
    <row r="252" spans="1:11" x14ac:dyDescent="0.25">
      <c r="A252" s="103"/>
      <c r="B252" s="71"/>
      <c r="C252" s="103"/>
      <c r="D252" s="97"/>
      <c r="E252" s="97"/>
      <c r="F252" s="172"/>
      <c r="G252" s="172"/>
      <c r="H252" s="172"/>
      <c r="I252" s="244"/>
      <c r="J252" s="169"/>
      <c r="K252" s="169"/>
    </row>
    <row r="253" spans="1:11" x14ac:dyDescent="0.25">
      <c r="A253" s="103"/>
      <c r="B253" s="71" t="s">
        <v>139</v>
      </c>
      <c r="C253" s="103"/>
      <c r="D253" s="97" t="s">
        <v>441</v>
      </c>
      <c r="E253" s="97" t="s">
        <v>455</v>
      </c>
      <c r="F253" s="172"/>
      <c r="G253" s="172"/>
      <c r="H253" s="172"/>
      <c r="I253" s="244"/>
      <c r="J253" s="169"/>
      <c r="K253" s="169"/>
    </row>
    <row r="254" spans="1:11" x14ac:dyDescent="0.25">
      <c r="A254" s="103"/>
      <c r="B254" s="184" t="s">
        <v>157</v>
      </c>
      <c r="C254" s="248"/>
      <c r="D254" s="185"/>
      <c r="E254" s="185"/>
      <c r="F254" s="186"/>
      <c r="G254" s="186"/>
      <c r="H254" s="186"/>
      <c r="I254" s="249"/>
      <c r="J254" s="187"/>
      <c r="K254" s="187"/>
    </row>
    <row r="255" spans="1:11" x14ac:dyDescent="0.25">
      <c r="A255" s="102"/>
      <c r="B255" s="250" t="s">
        <v>158</v>
      </c>
      <c r="C255" s="251"/>
      <c r="D255" s="252"/>
      <c r="E255" s="252"/>
      <c r="F255" s="253"/>
      <c r="G255" s="253"/>
      <c r="H255" s="253"/>
      <c r="I255" s="254"/>
      <c r="J255" s="255">
        <v>23</v>
      </c>
      <c r="K255" s="255">
        <v>21</v>
      </c>
    </row>
    <row r="256" spans="1:11" x14ac:dyDescent="0.25">
      <c r="A256" s="102"/>
      <c r="B256" s="100" t="s">
        <v>159</v>
      </c>
      <c r="C256" s="235"/>
      <c r="D256" s="185"/>
      <c r="E256" s="185"/>
      <c r="F256" s="186"/>
      <c r="G256" s="186"/>
      <c r="H256" s="186"/>
      <c r="I256" s="249"/>
      <c r="J256" s="188">
        <v>49.173913043478258</v>
      </c>
      <c r="K256" s="188">
        <v>54.047619047619051</v>
      </c>
    </row>
    <row r="257" spans="1:11" x14ac:dyDescent="0.25">
      <c r="A257" s="103"/>
      <c r="B257" s="71"/>
      <c r="C257" s="103"/>
      <c r="D257" s="97"/>
      <c r="E257" s="97"/>
      <c r="F257" s="172"/>
      <c r="G257" s="172"/>
      <c r="H257" s="172"/>
      <c r="I257" s="244"/>
      <c r="J257" s="169"/>
      <c r="K257" s="169"/>
    </row>
    <row r="258" spans="1:11" x14ac:dyDescent="0.25">
      <c r="A258"/>
      <c r="B258" s="237" t="s">
        <v>140</v>
      </c>
      <c r="C258" s="238"/>
      <c r="D258" s="239"/>
      <c r="E258" s="239"/>
      <c r="F258" s="240"/>
      <c r="G258" s="240"/>
      <c r="H258" s="240"/>
      <c r="I258" s="256"/>
      <c r="J258" s="177"/>
      <c r="K258" s="177"/>
    </row>
    <row r="259" spans="1:11" x14ac:dyDescent="0.25">
      <c r="A259"/>
      <c r="B259" s="178" t="s">
        <v>456</v>
      </c>
      <c r="C259" s="242"/>
      <c r="D259" s="179"/>
      <c r="E259" s="179"/>
      <c r="F259" s="180"/>
      <c r="G259" s="180"/>
      <c r="H259" s="180"/>
      <c r="I259" s="243"/>
      <c r="J259" s="181"/>
      <c r="K259" s="181"/>
    </row>
    <row r="260" spans="1:11" x14ac:dyDescent="0.25">
      <c r="A260" s="103"/>
      <c r="B260" s="71" t="s">
        <v>140</v>
      </c>
      <c r="C260" s="103"/>
      <c r="D260" s="97"/>
      <c r="E260" s="97"/>
      <c r="F260" s="172"/>
      <c r="G260" s="172"/>
      <c r="H260" s="172"/>
      <c r="I260" s="244"/>
      <c r="J260" s="169"/>
      <c r="K260" s="169"/>
    </row>
    <row r="261" spans="1:11" x14ac:dyDescent="0.25">
      <c r="A261" s="103"/>
      <c r="B261" s="184" t="s">
        <v>157</v>
      </c>
      <c r="C261" s="248"/>
      <c r="D261" s="185"/>
      <c r="E261" s="185"/>
      <c r="F261" s="186"/>
      <c r="G261" s="186"/>
      <c r="H261" s="186"/>
      <c r="I261" s="249"/>
      <c r="J261" s="187"/>
      <c r="K261" s="187"/>
    </row>
    <row r="262" spans="1:11" x14ac:dyDescent="0.25">
      <c r="A262" s="103"/>
      <c r="B262" s="250" t="s">
        <v>158</v>
      </c>
      <c r="C262" s="251"/>
      <c r="D262" s="252"/>
      <c r="E262" s="252"/>
      <c r="F262" s="253"/>
      <c r="G262" s="253"/>
      <c r="H262" s="253"/>
      <c r="I262" s="254"/>
      <c r="J262" s="255">
        <v>0</v>
      </c>
      <c r="K262" s="255">
        <v>0</v>
      </c>
    </row>
    <row r="263" spans="1:11" x14ac:dyDescent="0.25">
      <c r="A263" s="103"/>
      <c r="B263" s="100" t="s">
        <v>159</v>
      </c>
      <c r="C263" s="235"/>
      <c r="D263" s="185"/>
      <c r="E263" s="185"/>
      <c r="F263" s="186"/>
      <c r="G263" s="186"/>
      <c r="H263" s="186"/>
      <c r="I263" s="249"/>
      <c r="J263" s="188" t="s">
        <v>162</v>
      </c>
      <c r="K263" s="188" t="s">
        <v>162</v>
      </c>
    </row>
    <row r="264" spans="1:11" x14ac:dyDescent="0.25">
      <c r="A264" s="103"/>
      <c r="B264" s="71"/>
      <c r="C264" s="103"/>
      <c r="D264" s="97"/>
      <c r="E264" s="97"/>
      <c r="F264" s="172"/>
      <c r="G264" s="172"/>
      <c r="H264" s="172"/>
      <c r="I264" s="244"/>
      <c r="J264" s="169"/>
      <c r="K264" s="169"/>
    </row>
    <row r="265" spans="1:11" x14ac:dyDescent="0.25">
      <c r="A265"/>
      <c r="B265" s="237" t="s">
        <v>457</v>
      </c>
      <c r="C265" s="238"/>
      <c r="D265" s="239"/>
      <c r="E265" s="239"/>
      <c r="F265" s="240"/>
      <c r="G265" s="240"/>
      <c r="H265" s="240"/>
      <c r="I265" s="256"/>
      <c r="J265" s="177"/>
      <c r="K265" s="177"/>
    </row>
    <row r="266" spans="1:11" x14ac:dyDescent="0.25">
      <c r="A266"/>
      <c r="B266" s="178" t="s">
        <v>458</v>
      </c>
      <c r="C266" s="242"/>
      <c r="D266" s="179"/>
      <c r="E266" s="179"/>
      <c r="F266" s="180"/>
      <c r="G266" s="180"/>
      <c r="H266" s="180"/>
      <c r="I266" s="243"/>
      <c r="J266" s="181"/>
      <c r="K266" s="181"/>
    </row>
    <row r="267" spans="1:11" x14ac:dyDescent="0.25">
      <c r="A267" s="103"/>
      <c r="B267" s="71" t="s">
        <v>457</v>
      </c>
      <c r="C267" s="103"/>
      <c r="D267" s="97"/>
      <c r="E267" s="97"/>
      <c r="F267" s="172"/>
      <c r="G267" s="172"/>
      <c r="H267" s="172"/>
      <c r="I267" s="244"/>
      <c r="J267" s="169"/>
      <c r="K267" s="169"/>
    </row>
    <row r="268" spans="1:11" x14ac:dyDescent="0.25">
      <c r="A268" s="103"/>
      <c r="B268" s="184" t="s">
        <v>157</v>
      </c>
      <c r="C268" s="248"/>
      <c r="D268" s="185"/>
      <c r="E268" s="185"/>
      <c r="F268" s="186"/>
      <c r="G268" s="186"/>
      <c r="H268" s="186"/>
      <c r="I268" s="249"/>
      <c r="J268" s="187"/>
      <c r="K268" s="187"/>
    </row>
    <row r="269" spans="1:11" x14ac:dyDescent="0.25">
      <c r="A269" s="103"/>
      <c r="B269" s="250" t="s">
        <v>158</v>
      </c>
      <c r="C269" s="251"/>
      <c r="D269" s="252"/>
      <c r="E269" s="252"/>
      <c r="F269" s="253"/>
      <c r="G269" s="253"/>
      <c r="H269" s="253"/>
      <c r="I269" s="254"/>
      <c r="J269" s="255">
        <v>0</v>
      </c>
      <c r="K269" s="255">
        <v>0</v>
      </c>
    </row>
    <row r="270" spans="1:11" x14ac:dyDescent="0.25">
      <c r="A270" s="103"/>
      <c r="B270" s="100" t="s">
        <v>159</v>
      </c>
      <c r="C270" s="235"/>
      <c r="D270" s="185"/>
      <c r="E270" s="185"/>
      <c r="F270" s="186"/>
      <c r="G270" s="186"/>
      <c r="H270" s="186"/>
      <c r="I270" s="249"/>
      <c r="J270" s="188" t="s">
        <v>162</v>
      </c>
      <c r="K270" s="188" t="s">
        <v>162</v>
      </c>
    </row>
    <row r="271" spans="1:11" x14ac:dyDescent="0.25">
      <c r="A271" s="103"/>
      <c r="B271" s="71"/>
      <c r="C271" s="103"/>
      <c r="D271" s="97"/>
      <c r="E271" s="97"/>
      <c r="F271" s="172"/>
      <c r="G271" s="172"/>
      <c r="H271" s="172"/>
      <c r="I271" s="244"/>
      <c r="J271" s="169"/>
      <c r="K271" s="169"/>
    </row>
    <row r="272" spans="1:11" x14ac:dyDescent="0.25">
      <c r="A272"/>
      <c r="B272" s="237" t="s">
        <v>141</v>
      </c>
      <c r="C272" s="238"/>
      <c r="D272" s="239"/>
      <c r="E272" s="239"/>
      <c r="F272" s="240"/>
      <c r="G272" s="240"/>
      <c r="H272" s="240"/>
      <c r="I272" s="256"/>
      <c r="J272" s="177"/>
      <c r="K272" s="177"/>
    </row>
    <row r="273" spans="1:11" x14ac:dyDescent="0.25">
      <c r="A273"/>
      <c r="B273" s="178" t="s">
        <v>459</v>
      </c>
      <c r="C273" s="242"/>
      <c r="D273" s="179"/>
      <c r="E273" s="179"/>
      <c r="F273" s="180"/>
      <c r="G273" s="180"/>
      <c r="H273" s="180"/>
      <c r="I273" s="243"/>
      <c r="J273" s="181"/>
      <c r="K273" s="181"/>
    </row>
    <row r="274" spans="1:11" x14ac:dyDescent="0.25">
      <c r="A274" s="103"/>
      <c r="B274" s="71"/>
      <c r="C274" s="103"/>
      <c r="D274" s="97"/>
      <c r="E274" s="97"/>
      <c r="F274" s="172"/>
      <c r="G274" s="172"/>
      <c r="H274" s="172"/>
      <c r="I274" s="244"/>
      <c r="J274" s="169"/>
      <c r="K274" s="169"/>
    </row>
    <row r="275" spans="1:11" x14ac:dyDescent="0.25">
      <c r="A275" s="103"/>
      <c r="B275" s="182" t="s">
        <v>460</v>
      </c>
      <c r="C275" s="245"/>
      <c r="D275" s="97"/>
      <c r="E275" s="97"/>
      <c r="F275" s="172"/>
      <c r="G275" s="172"/>
      <c r="H275" s="172"/>
      <c r="I275" s="244"/>
      <c r="J275" s="169"/>
      <c r="K275" s="169"/>
    </row>
    <row r="276" spans="1:11" x14ac:dyDescent="0.25">
      <c r="A276" s="103"/>
      <c r="B276" s="71" t="s">
        <v>141</v>
      </c>
      <c r="C276" s="103"/>
      <c r="D276" s="97" t="s">
        <v>461</v>
      </c>
      <c r="E276" s="97" t="s">
        <v>631</v>
      </c>
      <c r="F276" s="172"/>
      <c r="G276" s="172">
        <v>1</v>
      </c>
      <c r="H276" s="172"/>
      <c r="I276" s="244"/>
      <c r="J276" s="169">
        <v>90000</v>
      </c>
      <c r="K276" s="169">
        <v>92500</v>
      </c>
    </row>
    <row r="277" spans="1:11" x14ac:dyDescent="0.25">
      <c r="A277" s="103"/>
      <c r="B277" s="71"/>
      <c r="C277" s="103"/>
      <c r="D277" s="97"/>
      <c r="E277" s="97"/>
      <c r="F277" s="172"/>
      <c r="G277" s="172"/>
      <c r="H277" s="172"/>
      <c r="I277" s="244"/>
      <c r="J277" s="169"/>
      <c r="K277" s="169"/>
    </row>
    <row r="278" spans="1:11" x14ac:dyDescent="0.25">
      <c r="A278" s="103"/>
      <c r="B278" s="71" t="s">
        <v>141</v>
      </c>
      <c r="C278" s="103"/>
      <c r="D278" s="97" t="s">
        <v>462</v>
      </c>
      <c r="E278" s="97" t="s">
        <v>463</v>
      </c>
      <c r="F278" s="172"/>
      <c r="G278" s="172">
        <v>1</v>
      </c>
      <c r="H278" s="172"/>
      <c r="I278" s="244"/>
      <c r="J278" s="169">
        <v>76160</v>
      </c>
      <c r="K278" s="169">
        <v>78160</v>
      </c>
    </row>
    <row r="279" spans="1:11" x14ac:dyDescent="0.25">
      <c r="A279" s="103"/>
      <c r="B279" s="71" t="s">
        <v>141</v>
      </c>
      <c r="C279" s="103"/>
      <c r="D279" s="97" t="s">
        <v>464</v>
      </c>
      <c r="E279" s="97" t="s">
        <v>465</v>
      </c>
      <c r="F279" s="172"/>
      <c r="G279" s="172">
        <v>1</v>
      </c>
      <c r="H279" s="172"/>
      <c r="I279" s="244"/>
      <c r="J279" s="169">
        <v>98115.48</v>
      </c>
      <c r="K279" s="169">
        <v>100115.48</v>
      </c>
    </row>
    <row r="280" spans="1:11" x14ac:dyDescent="0.25">
      <c r="A280" s="103"/>
      <c r="B280" s="71" t="s">
        <v>141</v>
      </c>
      <c r="C280" s="103"/>
      <c r="D280" s="97" t="s">
        <v>466</v>
      </c>
      <c r="E280" s="97" t="s">
        <v>467</v>
      </c>
      <c r="F280" s="172"/>
      <c r="G280" s="172">
        <v>1</v>
      </c>
      <c r="H280" s="172"/>
      <c r="I280" s="244"/>
      <c r="J280" s="169">
        <v>78000</v>
      </c>
      <c r="K280" s="169">
        <v>80000</v>
      </c>
    </row>
    <row r="281" spans="1:11" x14ac:dyDescent="0.25">
      <c r="A281" s="103"/>
      <c r="B281" s="71"/>
      <c r="C281" s="103"/>
      <c r="D281" s="97"/>
      <c r="E281" s="97"/>
      <c r="F281" s="172"/>
      <c r="G281" s="172"/>
      <c r="H281" s="172"/>
      <c r="I281" s="244"/>
      <c r="J281" s="169"/>
      <c r="K281" s="169"/>
    </row>
    <row r="282" spans="1:11" x14ac:dyDescent="0.25">
      <c r="A282" s="103"/>
      <c r="B282" s="71" t="s">
        <v>141</v>
      </c>
      <c r="C282" s="103"/>
      <c r="D282" s="97" t="s">
        <v>468</v>
      </c>
      <c r="E282" s="97" t="s">
        <v>632</v>
      </c>
      <c r="F282" s="172"/>
      <c r="G282" s="172">
        <v>1</v>
      </c>
      <c r="H282" s="172"/>
      <c r="I282" s="244"/>
      <c r="J282" s="169">
        <v>70000</v>
      </c>
      <c r="K282" s="169">
        <v>72000</v>
      </c>
    </row>
    <row r="283" spans="1:11" x14ac:dyDescent="0.25">
      <c r="A283" s="103"/>
      <c r="B283" s="71" t="s">
        <v>141</v>
      </c>
      <c r="C283" s="103"/>
      <c r="D283" s="97" t="s">
        <v>469</v>
      </c>
      <c r="E283" s="97" t="s">
        <v>470</v>
      </c>
      <c r="F283" s="172"/>
      <c r="G283" s="172">
        <v>1</v>
      </c>
      <c r="H283" s="172"/>
      <c r="I283" s="244"/>
      <c r="J283" s="169">
        <v>60400</v>
      </c>
      <c r="K283" s="169">
        <v>62400</v>
      </c>
    </row>
    <row r="284" spans="1:11" x14ac:dyDescent="0.25">
      <c r="A284" s="103"/>
      <c r="B284" s="71"/>
      <c r="C284" s="103"/>
      <c r="D284" s="97"/>
      <c r="E284" s="97"/>
      <c r="F284" s="172"/>
      <c r="G284" s="172"/>
      <c r="H284" s="172"/>
      <c r="I284" s="244"/>
      <c r="J284" s="169"/>
      <c r="K284" s="169"/>
    </row>
    <row r="285" spans="1:11" x14ac:dyDescent="0.25">
      <c r="A285" s="103"/>
      <c r="B285" s="71" t="s">
        <v>141</v>
      </c>
      <c r="C285" s="103"/>
      <c r="D285" s="97" t="s">
        <v>471</v>
      </c>
      <c r="E285" s="97" t="s">
        <v>633</v>
      </c>
      <c r="F285" s="172"/>
      <c r="G285" s="172">
        <v>1</v>
      </c>
      <c r="H285" s="172"/>
      <c r="I285" s="244"/>
      <c r="J285" s="169"/>
      <c r="K285" s="169"/>
    </row>
    <row r="286" spans="1:11" x14ac:dyDescent="0.25">
      <c r="A286" s="103"/>
      <c r="B286" s="71" t="s">
        <v>141</v>
      </c>
      <c r="C286" s="103"/>
      <c r="D286" s="97" t="s">
        <v>472</v>
      </c>
      <c r="E286" s="104" t="s">
        <v>473</v>
      </c>
      <c r="F286" s="172"/>
      <c r="G286" s="172">
        <v>1</v>
      </c>
      <c r="H286" s="172"/>
      <c r="I286" s="244"/>
      <c r="J286" s="169">
        <v>57000</v>
      </c>
      <c r="K286" s="169">
        <v>59000</v>
      </c>
    </row>
    <row r="287" spans="1:11" x14ac:dyDescent="0.25">
      <c r="A287" s="103"/>
      <c r="B287" s="71"/>
      <c r="C287" s="103"/>
      <c r="D287" s="97" t="s">
        <v>428</v>
      </c>
      <c r="E287" s="97"/>
      <c r="F287" s="172"/>
      <c r="G287" s="172"/>
      <c r="H287" s="172"/>
      <c r="I287" s="244"/>
      <c r="J287" s="169"/>
      <c r="K287" s="169"/>
    </row>
    <row r="288" spans="1:11" x14ac:dyDescent="0.25">
      <c r="A288" s="103"/>
      <c r="B288" s="182" t="s">
        <v>53</v>
      </c>
      <c r="C288" s="103"/>
      <c r="D288" s="97"/>
      <c r="E288" s="97"/>
      <c r="F288" s="172"/>
      <c r="G288" s="172"/>
      <c r="H288" s="172"/>
      <c r="I288" s="244"/>
      <c r="J288" s="169"/>
      <c r="K288" s="169"/>
    </row>
    <row r="289" spans="1:11" x14ac:dyDescent="0.25">
      <c r="A289" s="103"/>
      <c r="B289" s="71" t="s">
        <v>141</v>
      </c>
      <c r="C289" s="103"/>
      <c r="D289" s="97" t="s">
        <v>474</v>
      </c>
      <c r="E289" s="97" t="s">
        <v>475</v>
      </c>
      <c r="F289" s="172"/>
      <c r="G289" s="172">
        <v>1</v>
      </c>
      <c r="H289" s="172"/>
      <c r="I289" s="244"/>
      <c r="J289" s="169">
        <v>121950</v>
      </c>
      <c r="K289" s="169">
        <v>125450</v>
      </c>
    </row>
    <row r="290" spans="1:11" x14ac:dyDescent="0.25">
      <c r="A290" s="103"/>
      <c r="B290" s="71" t="s">
        <v>141</v>
      </c>
      <c r="C290" s="103"/>
      <c r="D290" s="97" t="s">
        <v>476</v>
      </c>
      <c r="E290" s="97" t="s">
        <v>477</v>
      </c>
      <c r="F290" s="172"/>
      <c r="G290" s="172">
        <v>1</v>
      </c>
      <c r="H290" s="172"/>
      <c r="I290" s="244"/>
      <c r="J290" s="169">
        <v>99293.22</v>
      </c>
      <c r="K290" s="169">
        <v>101793.22</v>
      </c>
    </row>
    <row r="291" spans="1:11" x14ac:dyDescent="0.25">
      <c r="A291" s="103"/>
      <c r="B291" s="71"/>
      <c r="C291" s="103"/>
      <c r="D291" s="97"/>
      <c r="E291" s="97"/>
      <c r="F291" s="172"/>
      <c r="G291" s="172"/>
      <c r="H291" s="172"/>
      <c r="I291" s="244"/>
      <c r="J291" s="169"/>
      <c r="K291" s="169"/>
    </row>
    <row r="292" spans="1:11" x14ac:dyDescent="0.25">
      <c r="A292" s="103"/>
      <c r="B292" s="71" t="s">
        <v>141</v>
      </c>
      <c r="C292" s="103"/>
      <c r="D292" s="97" t="s">
        <v>478</v>
      </c>
      <c r="E292" s="97" t="s">
        <v>634</v>
      </c>
      <c r="F292" s="172"/>
      <c r="G292" s="172">
        <v>1</v>
      </c>
      <c r="H292" s="172"/>
      <c r="I292" s="244"/>
      <c r="J292" s="169">
        <v>83844.83</v>
      </c>
      <c r="K292" s="169">
        <v>85844.83</v>
      </c>
    </row>
    <row r="293" spans="1:11" x14ac:dyDescent="0.25">
      <c r="A293" s="103"/>
      <c r="B293" s="71" t="s">
        <v>141</v>
      </c>
      <c r="C293" s="103"/>
      <c r="D293" s="97" t="s">
        <v>479</v>
      </c>
      <c r="E293" s="104" t="s">
        <v>480</v>
      </c>
      <c r="F293" s="172"/>
      <c r="G293" s="172">
        <v>1</v>
      </c>
      <c r="H293" s="172"/>
      <c r="I293" s="244"/>
      <c r="J293" s="169">
        <v>82000</v>
      </c>
      <c r="K293" s="169">
        <v>84000</v>
      </c>
    </row>
    <row r="294" spans="1:11" x14ac:dyDescent="0.25">
      <c r="A294" s="103"/>
      <c r="B294" s="71" t="s">
        <v>141</v>
      </c>
      <c r="C294" s="103"/>
      <c r="D294" s="97" t="s">
        <v>481</v>
      </c>
      <c r="E294" s="97" t="s">
        <v>482</v>
      </c>
      <c r="F294" s="172"/>
      <c r="G294" s="172">
        <v>0.6</v>
      </c>
      <c r="H294" s="172"/>
      <c r="I294" s="244"/>
      <c r="J294" s="169">
        <v>53651</v>
      </c>
      <c r="K294" s="169">
        <v>55651</v>
      </c>
    </row>
    <row r="295" spans="1:11" x14ac:dyDescent="0.25">
      <c r="A295" s="103"/>
      <c r="B295" s="71"/>
      <c r="C295" s="103"/>
      <c r="D295" s="97"/>
      <c r="E295" s="97"/>
      <c r="F295" s="172"/>
      <c r="G295" s="172"/>
      <c r="H295" s="172"/>
      <c r="I295" s="244"/>
      <c r="J295" s="169"/>
      <c r="K295" s="169"/>
    </row>
    <row r="296" spans="1:11" x14ac:dyDescent="0.25">
      <c r="A296" s="103"/>
      <c r="B296" s="71" t="s">
        <v>141</v>
      </c>
      <c r="C296" s="103"/>
      <c r="D296" s="97" t="s">
        <v>483</v>
      </c>
      <c r="E296" s="104" t="s">
        <v>484</v>
      </c>
      <c r="F296" s="172"/>
      <c r="G296" s="172">
        <v>1</v>
      </c>
      <c r="H296" s="172"/>
      <c r="I296" s="244"/>
      <c r="J296" s="169">
        <v>74000</v>
      </c>
      <c r="K296" s="169">
        <v>76500</v>
      </c>
    </row>
    <row r="297" spans="1:11" x14ac:dyDescent="0.25">
      <c r="A297" s="103"/>
      <c r="B297" s="71" t="s">
        <v>141</v>
      </c>
      <c r="C297" s="103"/>
      <c r="D297" s="97" t="s">
        <v>485</v>
      </c>
      <c r="E297" s="97" t="s">
        <v>486</v>
      </c>
      <c r="F297" s="172"/>
      <c r="G297" s="172">
        <v>1</v>
      </c>
      <c r="H297" s="172"/>
      <c r="I297" s="244"/>
      <c r="J297" s="169">
        <v>88362.21</v>
      </c>
      <c r="K297" s="169">
        <v>90862.21</v>
      </c>
    </row>
    <row r="298" spans="1:11" x14ac:dyDescent="0.25">
      <c r="A298" s="103"/>
      <c r="B298" s="71" t="s">
        <v>141</v>
      </c>
      <c r="C298" s="103"/>
      <c r="D298" s="97" t="s">
        <v>485</v>
      </c>
      <c r="E298" s="97" t="s">
        <v>496</v>
      </c>
      <c r="F298" s="172"/>
      <c r="G298" s="172">
        <v>1</v>
      </c>
      <c r="H298" s="172"/>
      <c r="I298" s="244"/>
      <c r="J298" s="169">
        <v>85000</v>
      </c>
      <c r="K298" s="169">
        <v>87500</v>
      </c>
    </row>
    <row r="299" spans="1:11" x14ac:dyDescent="0.25">
      <c r="A299" s="103"/>
      <c r="B299" s="71"/>
      <c r="C299" s="103"/>
      <c r="D299" s="97"/>
      <c r="E299" s="97"/>
      <c r="F299" s="172"/>
      <c r="G299" s="172"/>
      <c r="H299" s="172"/>
      <c r="I299" s="244"/>
      <c r="J299" s="169"/>
      <c r="K299" s="169"/>
    </row>
    <row r="300" spans="1:11" x14ac:dyDescent="0.25">
      <c r="A300" s="103"/>
      <c r="B300" s="71" t="s">
        <v>141</v>
      </c>
      <c r="C300" s="103"/>
      <c r="D300" s="97" t="s">
        <v>487</v>
      </c>
      <c r="E300" s="97" t="s">
        <v>635</v>
      </c>
      <c r="F300" s="172"/>
      <c r="G300" s="172">
        <v>1</v>
      </c>
      <c r="H300" s="172"/>
      <c r="I300" s="244"/>
      <c r="J300" s="169">
        <v>47000</v>
      </c>
      <c r="K300" s="169">
        <v>48500</v>
      </c>
    </row>
    <row r="301" spans="1:11" x14ac:dyDescent="0.25">
      <c r="A301" s="103"/>
      <c r="B301" s="71"/>
      <c r="C301" s="103"/>
      <c r="D301" s="97"/>
      <c r="E301" s="97"/>
      <c r="F301" s="172"/>
      <c r="G301" s="172"/>
      <c r="H301" s="172"/>
      <c r="I301" s="244"/>
      <c r="J301" s="169"/>
      <c r="K301" s="169"/>
    </row>
    <row r="302" spans="1:11" x14ac:dyDescent="0.25">
      <c r="A302" s="103"/>
      <c r="B302" s="71" t="s">
        <v>141</v>
      </c>
      <c r="C302" s="103"/>
      <c r="D302" s="97" t="s">
        <v>488</v>
      </c>
      <c r="E302" s="193" t="s">
        <v>295</v>
      </c>
      <c r="F302" s="172"/>
      <c r="G302" s="172">
        <v>1</v>
      </c>
      <c r="H302" s="172"/>
      <c r="I302" s="244"/>
      <c r="J302" s="169">
        <v>80000</v>
      </c>
      <c r="K302" s="169">
        <v>82000</v>
      </c>
    </row>
    <row r="303" spans="1:11" x14ac:dyDescent="0.25">
      <c r="A303" s="103"/>
      <c r="B303" s="71" t="s">
        <v>141</v>
      </c>
      <c r="C303" s="103"/>
      <c r="D303" s="97" t="s">
        <v>488</v>
      </c>
      <c r="E303" s="247" t="s">
        <v>606</v>
      </c>
      <c r="F303" s="172"/>
      <c r="G303" s="172">
        <v>1</v>
      </c>
      <c r="H303" s="172"/>
      <c r="I303" s="244"/>
      <c r="J303" s="169">
        <v>80000</v>
      </c>
      <c r="K303" s="169">
        <v>82000</v>
      </c>
    </row>
    <row r="304" spans="1:11" x14ac:dyDescent="0.25">
      <c r="A304" s="103"/>
      <c r="B304" s="71" t="s">
        <v>141</v>
      </c>
      <c r="C304" s="103"/>
      <c r="D304" s="97" t="s">
        <v>489</v>
      </c>
      <c r="E304" s="104" t="s">
        <v>636</v>
      </c>
      <c r="F304" s="172"/>
      <c r="G304" s="172">
        <v>1</v>
      </c>
      <c r="H304" s="172"/>
      <c r="I304" s="244"/>
      <c r="J304" s="169">
        <v>82500</v>
      </c>
      <c r="K304" s="169">
        <v>84500</v>
      </c>
    </row>
    <row r="305" spans="1:11" x14ac:dyDescent="0.25">
      <c r="A305" s="103"/>
      <c r="B305" s="71"/>
      <c r="C305" s="103"/>
      <c r="D305" s="97"/>
      <c r="E305" s="104"/>
      <c r="F305" s="172"/>
      <c r="G305" s="172"/>
      <c r="H305" s="172"/>
      <c r="I305" s="244"/>
      <c r="J305" s="169"/>
      <c r="K305" s="169"/>
    </row>
    <row r="306" spans="1:11" x14ac:dyDescent="0.25">
      <c r="A306" s="103"/>
      <c r="B306" s="71" t="s">
        <v>141</v>
      </c>
      <c r="C306" s="103"/>
      <c r="D306" s="97" t="s">
        <v>490</v>
      </c>
      <c r="E306" s="104" t="s">
        <v>607</v>
      </c>
      <c r="F306" s="172"/>
      <c r="G306" s="172">
        <v>1</v>
      </c>
      <c r="H306" s="172"/>
      <c r="I306" s="244"/>
      <c r="J306" s="169"/>
      <c r="K306" s="169">
        <v>82000</v>
      </c>
    </row>
    <row r="307" spans="1:11" x14ac:dyDescent="0.25">
      <c r="A307" s="103"/>
      <c r="B307" s="71" t="s">
        <v>141</v>
      </c>
      <c r="C307" s="103"/>
      <c r="D307" s="97" t="s">
        <v>491</v>
      </c>
      <c r="E307" s="104" t="s">
        <v>607</v>
      </c>
      <c r="F307" s="172"/>
      <c r="G307" s="172">
        <v>1</v>
      </c>
      <c r="H307" s="172"/>
      <c r="I307" s="244"/>
      <c r="J307" s="169"/>
      <c r="K307" s="169">
        <v>82000</v>
      </c>
    </row>
    <row r="308" spans="1:11" x14ac:dyDescent="0.25">
      <c r="C308" s="103"/>
      <c r="E308" s="189"/>
    </row>
    <row r="309" spans="1:11" x14ac:dyDescent="0.25">
      <c r="A309" s="103"/>
      <c r="B309" s="182" t="s">
        <v>492</v>
      </c>
      <c r="C309" s="103"/>
      <c r="D309" s="97"/>
      <c r="E309" s="104"/>
      <c r="F309" s="172"/>
      <c r="G309" s="172"/>
      <c r="H309" s="172"/>
      <c r="I309" s="244"/>
      <c r="J309" s="169"/>
      <c r="K309" s="169"/>
    </row>
    <row r="310" spans="1:11" x14ac:dyDescent="0.25">
      <c r="A310" s="103"/>
      <c r="B310" s="71" t="s">
        <v>141</v>
      </c>
      <c r="C310" s="103"/>
      <c r="D310" s="97" t="s">
        <v>493</v>
      </c>
      <c r="E310" s="104" t="s">
        <v>361</v>
      </c>
      <c r="F310" s="172"/>
      <c r="G310" s="172">
        <v>1</v>
      </c>
      <c r="H310" s="172"/>
      <c r="I310" s="244"/>
      <c r="J310" s="169"/>
      <c r="K310" s="169"/>
    </row>
    <row r="311" spans="1:11" x14ac:dyDescent="0.25">
      <c r="A311" s="103"/>
      <c r="B311" s="71" t="s">
        <v>141</v>
      </c>
      <c r="C311" s="103"/>
      <c r="D311" s="97" t="s">
        <v>494</v>
      </c>
      <c r="E311" s="104" t="s">
        <v>637</v>
      </c>
      <c r="F311" s="172"/>
      <c r="G311" s="172">
        <v>1</v>
      </c>
      <c r="H311" s="172"/>
      <c r="I311" s="244"/>
      <c r="J311" s="169">
        <v>64000</v>
      </c>
      <c r="K311" s="169"/>
    </row>
    <row r="312" spans="1:11" x14ac:dyDescent="0.25">
      <c r="A312" s="103"/>
      <c r="B312" s="71" t="s">
        <v>141</v>
      </c>
      <c r="C312" s="103"/>
      <c r="D312" s="97" t="s">
        <v>495</v>
      </c>
      <c r="E312" s="104" t="s">
        <v>637</v>
      </c>
      <c r="F312" s="172"/>
      <c r="G312" s="172">
        <v>1</v>
      </c>
      <c r="H312" s="172"/>
      <c r="I312" s="244"/>
      <c r="J312" s="169">
        <v>76160</v>
      </c>
      <c r="K312" s="169"/>
    </row>
    <row r="313" spans="1:11" x14ac:dyDescent="0.25">
      <c r="C313" s="103"/>
      <c r="E313" s="189"/>
    </row>
    <row r="314" spans="1:11" x14ac:dyDescent="0.25">
      <c r="A314" s="103"/>
      <c r="B314" s="71" t="s">
        <v>141</v>
      </c>
      <c r="C314" s="103"/>
      <c r="D314" s="97" t="s">
        <v>497</v>
      </c>
      <c r="E314" s="104" t="s">
        <v>503</v>
      </c>
      <c r="F314" s="172"/>
      <c r="G314" s="172">
        <v>1</v>
      </c>
      <c r="H314" s="172"/>
      <c r="I314" s="244"/>
      <c r="J314" s="169">
        <v>71000</v>
      </c>
      <c r="K314" s="169">
        <v>73000</v>
      </c>
    </row>
    <row r="315" spans="1:11" x14ac:dyDescent="0.25">
      <c r="A315" s="103"/>
      <c r="B315" s="71" t="s">
        <v>141</v>
      </c>
      <c r="C315" s="103"/>
      <c r="D315" s="97" t="s">
        <v>498</v>
      </c>
      <c r="E315" s="104" t="s">
        <v>499</v>
      </c>
      <c r="F315" s="172"/>
      <c r="G315" s="172">
        <v>1</v>
      </c>
      <c r="H315" s="172"/>
      <c r="I315" s="244"/>
      <c r="J315" s="169">
        <v>92696.650000000009</v>
      </c>
      <c r="K315" s="169">
        <v>94696.650000000009</v>
      </c>
    </row>
    <row r="316" spans="1:11" x14ac:dyDescent="0.25">
      <c r="A316" s="103"/>
      <c r="B316" s="71" t="s">
        <v>141</v>
      </c>
      <c r="C316" s="103"/>
      <c r="D316" s="97" t="s">
        <v>500</v>
      </c>
      <c r="E316" s="104" t="s">
        <v>501</v>
      </c>
      <c r="F316" s="172"/>
      <c r="G316" s="172">
        <v>1</v>
      </c>
      <c r="H316" s="172"/>
      <c r="I316" s="244"/>
      <c r="J316" s="169">
        <v>92000</v>
      </c>
      <c r="K316" s="169">
        <v>94000</v>
      </c>
    </row>
    <row r="317" spans="1:11" x14ac:dyDescent="0.25">
      <c r="A317" s="103"/>
      <c r="B317" s="71" t="s">
        <v>141</v>
      </c>
      <c r="C317" s="103"/>
      <c r="D317" s="97" t="s">
        <v>502</v>
      </c>
      <c r="E317" s="104" t="s">
        <v>633</v>
      </c>
      <c r="F317" s="172"/>
      <c r="G317" s="172">
        <v>1</v>
      </c>
      <c r="H317" s="172"/>
      <c r="I317" s="244"/>
      <c r="J317" s="169"/>
      <c r="K317" s="169"/>
    </row>
    <row r="318" spans="1:11" x14ac:dyDescent="0.25">
      <c r="C318" s="103"/>
    </row>
    <row r="319" spans="1:11" x14ac:dyDescent="0.25">
      <c r="A319" s="103"/>
      <c r="B319" s="71" t="s">
        <v>141</v>
      </c>
      <c r="C319" s="103"/>
      <c r="D319" s="97" t="s">
        <v>504</v>
      </c>
      <c r="E319" s="193" t="s">
        <v>638</v>
      </c>
      <c r="F319" s="172"/>
      <c r="G319" s="172">
        <v>1</v>
      </c>
      <c r="H319" s="172"/>
      <c r="I319" s="244"/>
      <c r="J319" s="169"/>
      <c r="K319" s="169"/>
    </row>
    <row r="320" spans="1:11" x14ac:dyDescent="0.25">
      <c r="A320" s="103"/>
      <c r="B320" s="71"/>
      <c r="C320" s="103"/>
      <c r="D320" s="183"/>
      <c r="E320" s="183"/>
      <c r="F320" s="172"/>
      <c r="G320" s="172"/>
      <c r="H320" s="172"/>
      <c r="I320" s="244"/>
      <c r="J320" s="169"/>
      <c r="K320" s="169"/>
    </row>
    <row r="321" spans="1:11" x14ac:dyDescent="0.25">
      <c r="A321" s="103"/>
      <c r="B321" s="182" t="s">
        <v>505</v>
      </c>
      <c r="C321" s="103"/>
      <c r="D321" s="183"/>
      <c r="E321" s="183"/>
      <c r="F321" s="172"/>
      <c r="G321" s="172"/>
      <c r="H321" s="172"/>
      <c r="I321" s="244"/>
      <c r="J321" s="169"/>
      <c r="K321" s="169"/>
    </row>
    <row r="322" spans="1:11" x14ac:dyDescent="0.25">
      <c r="A322" s="103"/>
      <c r="B322" s="71" t="s">
        <v>141</v>
      </c>
      <c r="C322" s="103"/>
      <c r="D322" s="97" t="s">
        <v>506</v>
      </c>
      <c r="E322" s="97" t="s">
        <v>507</v>
      </c>
      <c r="F322" s="172"/>
      <c r="G322" s="172">
        <v>1</v>
      </c>
      <c r="H322" s="172"/>
      <c r="I322" s="244"/>
      <c r="J322" s="169">
        <v>106468.2</v>
      </c>
      <c r="K322" s="169">
        <v>108968.2</v>
      </c>
    </row>
    <row r="323" spans="1:11" x14ac:dyDescent="0.25">
      <c r="A323" s="103"/>
      <c r="B323" s="71" t="s">
        <v>141</v>
      </c>
      <c r="C323" s="103"/>
      <c r="D323" s="97" t="s">
        <v>508</v>
      </c>
      <c r="E323" s="97" t="s">
        <v>509</v>
      </c>
      <c r="F323" s="172"/>
      <c r="G323" s="172">
        <v>1</v>
      </c>
      <c r="H323" s="172"/>
      <c r="I323" s="244"/>
      <c r="J323" s="169">
        <v>86139.67</v>
      </c>
      <c r="K323" s="169">
        <v>88139.67</v>
      </c>
    </row>
    <row r="324" spans="1:11" x14ac:dyDescent="0.25">
      <c r="A324" s="103"/>
      <c r="B324" s="71" t="s">
        <v>141</v>
      </c>
      <c r="C324" s="103"/>
      <c r="D324" s="97" t="s">
        <v>510</v>
      </c>
      <c r="E324" s="97" t="s">
        <v>511</v>
      </c>
      <c r="F324" s="172"/>
      <c r="G324" s="172">
        <v>1</v>
      </c>
      <c r="H324" s="172"/>
      <c r="I324" s="244"/>
      <c r="J324" s="169">
        <v>78490.89</v>
      </c>
      <c r="K324" s="169">
        <v>80490.89</v>
      </c>
    </row>
    <row r="325" spans="1:11" x14ac:dyDescent="0.25">
      <c r="A325" s="103"/>
      <c r="B325" s="71" t="s">
        <v>141</v>
      </c>
      <c r="C325" s="103"/>
      <c r="D325" s="97" t="s">
        <v>512</v>
      </c>
      <c r="E325" s="97" t="s">
        <v>513</v>
      </c>
      <c r="F325" s="172"/>
      <c r="G325" s="172">
        <v>1</v>
      </c>
      <c r="H325" s="172"/>
      <c r="I325" s="244"/>
      <c r="J325" s="169">
        <v>78490.89</v>
      </c>
      <c r="K325" s="169">
        <v>80490.89</v>
      </c>
    </row>
    <row r="326" spans="1:11" x14ac:dyDescent="0.25">
      <c r="A326" s="103"/>
      <c r="B326" s="71"/>
      <c r="C326" s="103"/>
      <c r="D326" s="183"/>
      <c r="E326" s="183"/>
      <c r="F326" s="172"/>
      <c r="G326" s="172"/>
      <c r="H326" s="172"/>
      <c r="I326" s="244"/>
      <c r="J326" s="169"/>
      <c r="K326" s="169"/>
    </row>
    <row r="327" spans="1:11" x14ac:dyDescent="0.25">
      <c r="A327" s="103"/>
      <c r="B327" s="182" t="s">
        <v>59</v>
      </c>
      <c r="C327" s="103"/>
      <c r="D327" s="183"/>
      <c r="E327" s="183"/>
      <c r="F327" s="172"/>
      <c r="G327" s="172"/>
      <c r="H327" s="172"/>
      <c r="I327" s="244"/>
      <c r="J327" s="169"/>
      <c r="K327" s="169"/>
    </row>
    <row r="328" spans="1:11" x14ac:dyDescent="0.25">
      <c r="A328" s="103"/>
      <c r="B328" s="71" t="s">
        <v>141</v>
      </c>
      <c r="C328" s="103"/>
      <c r="D328" s="97" t="s">
        <v>514</v>
      </c>
      <c r="E328" s="97" t="s">
        <v>515</v>
      </c>
      <c r="F328" s="172"/>
      <c r="G328" s="172">
        <v>1</v>
      </c>
      <c r="H328" s="172"/>
      <c r="I328" s="244"/>
      <c r="J328" s="169">
        <v>87372</v>
      </c>
      <c r="K328" s="169">
        <v>89872</v>
      </c>
    </row>
    <row r="329" spans="1:11" x14ac:dyDescent="0.25">
      <c r="A329" s="103"/>
      <c r="B329" s="71"/>
      <c r="C329" s="103"/>
      <c r="D329" s="97"/>
      <c r="E329" s="97"/>
      <c r="F329" s="172"/>
      <c r="G329" s="172"/>
      <c r="H329" s="172"/>
      <c r="I329" s="244"/>
      <c r="J329" s="169"/>
      <c r="K329" s="169"/>
    </row>
    <row r="330" spans="1:11" x14ac:dyDescent="0.25">
      <c r="A330" s="103"/>
      <c r="B330" s="182" t="s">
        <v>516</v>
      </c>
      <c r="C330" s="103"/>
      <c r="D330" s="97"/>
      <c r="E330" s="97"/>
      <c r="F330" s="172"/>
      <c r="G330" s="172"/>
      <c r="H330" s="172"/>
      <c r="I330" s="244"/>
      <c r="J330" s="169"/>
      <c r="K330" s="169"/>
    </row>
    <row r="331" spans="1:11" x14ac:dyDescent="0.25">
      <c r="A331" s="103"/>
      <c r="B331" s="71" t="s">
        <v>141</v>
      </c>
      <c r="C331" s="103"/>
      <c r="D331" s="97" t="s">
        <v>517</v>
      </c>
      <c r="E331" s="97" t="s">
        <v>518</v>
      </c>
      <c r="F331" s="172"/>
      <c r="G331" s="172">
        <v>1</v>
      </c>
      <c r="H331" s="172"/>
      <c r="I331" s="244"/>
      <c r="J331" s="169">
        <v>87372</v>
      </c>
      <c r="K331" s="169">
        <v>89872</v>
      </c>
    </row>
    <row r="332" spans="1:11" x14ac:dyDescent="0.25">
      <c r="A332" s="103"/>
      <c r="B332" s="184" t="s">
        <v>157</v>
      </c>
      <c r="C332" s="248"/>
      <c r="D332" s="185"/>
      <c r="E332" s="185"/>
      <c r="F332" s="186"/>
      <c r="G332" s="186"/>
      <c r="H332" s="186"/>
      <c r="I332" s="249"/>
      <c r="J332" s="187"/>
      <c r="K332" s="187"/>
    </row>
    <row r="333" spans="1:11" x14ac:dyDescent="0.25">
      <c r="A333" s="103"/>
      <c r="B333" s="250" t="s">
        <v>158</v>
      </c>
      <c r="C333" s="251"/>
      <c r="D333" s="252"/>
      <c r="E333" s="252"/>
      <c r="F333" s="253"/>
      <c r="G333" s="253"/>
      <c r="H333" s="253"/>
      <c r="I333" s="254"/>
      <c r="J333" s="255">
        <v>28.6</v>
      </c>
      <c r="K333" s="255">
        <v>29.6</v>
      </c>
    </row>
    <row r="334" spans="1:11" x14ac:dyDescent="0.25">
      <c r="A334" s="103"/>
      <c r="B334" s="100" t="s">
        <v>159</v>
      </c>
      <c r="C334" s="235"/>
      <c r="D334" s="185"/>
      <c r="E334" s="185"/>
      <c r="F334" s="186"/>
      <c r="G334" s="186"/>
      <c r="H334" s="186"/>
      <c r="I334" s="249"/>
      <c r="J334" s="188">
        <v>39.545454545454547</v>
      </c>
      <c r="K334" s="188">
        <v>38.344594594594589</v>
      </c>
    </row>
    <row r="335" spans="1:11" x14ac:dyDescent="0.25">
      <c r="A335" s="103"/>
      <c r="B335" s="71"/>
      <c r="C335" s="103"/>
      <c r="D335" s="97"/>
      <c r="E335" s="97"/>
      <c r="F335" s="172"/>
      <c r="G335" s="172"/>
      <c r="H335" s="172"/>
      <c r="I335" s="244"/>
      <c r="J335" s="169"/>
      <c r="K335" s="169"/>
    </row>
    <row r="336" spans="1:11" x14ac:dyDescent="0.25">
      <c r="A336" s="103"/>
      <c r="B336" s="71"/>
      <c r="C336" s="103"/>
      <c r="D336" s="97"/>
      <c r="E336" s="97"/>
      <c r="F336" s="172"/>
      <c r="G336" s="172"/>
      <c r="H336" s="172"/>
      <c r="I336" s="244"/>
      <c r="J336" s="169"/>
      <c r="K336" s="169"/>
    </row>
    <row r="337" spans="1:11" x14ac:dyDescent="0.25">
      <c r="A337"/>
      <c r="B337" s="237" t="s">
        <v>142</v>
      </c>
      <c r="C337" s="238"/>
      <c r="D337" s="239"/>
      <c r="E337" s="239"/>
      <c r="F337" s="240"/>
      <c r="G337" s="240"/>
      <c r="H337" s="240"/>
      <c r="I337" s="256"/>
      <c r="J337" s="177"/>
      <c r="K337" s="177"/>
    </row>
    <row r="338" spans="1:11" x14ac:dyDescent="0.25">
      <c r="A338"/>
      <c r="B338" s="178" t="s">
        <v>519</v>
      </c>
      <c r="C338" s="242"/>
      <c r="D338" s="179"/>
      <c r="E338" s="179"/>
      <c r="F338" s="180"/>
      <c r="G338" s="180"/>
      <c r="H338" s="180"/>
      <c r="I338" s="243"/>
      <c r="J338" s="181"/>
      <c r="K338" s="181"/>
    </row>
    <row r="339" spans="1:11" x14ac:dyDescent="0.25">
      <c r="A339" s="103"/>
      <c r="B339" s="71" t="s">
        <v>142</v>
      </c>
      <c r="C339" s="103"/>
      <c r="D339" s="97" t="s">
        <v>520</v>
      </c>
      <c r="E339" s="97" t="s">
        <v>633</v>
      </c>
      <c r="F339" s="172"/>
      <c r="G339" s="172">
        <v>1</v>
      </c>
      <c r="H339" s="172"/>
      <c r="I339" s="244"/>
      <c r="J339" s="169"/>
      <c r="K339" s="169"/>
    </row>
    <row r="340" spans="1:11" x14ac:dyDescent="0.25">
      <c r="A340" s="103"/>
      <c r="B340" s="71" t="s">
        <v>142</v>
      </c>
      <c r="C340" s="103"/>
      <c r="D340" s="97" t="s">
        <v>521</v>
      </c>
      <c r="E340" s="97" t="s">
        <v>633</v>
      </c>
      <c r="F340" s="172"/>
      <c r="G340" s="172">
        <v>1</v>
      </c>
      <c r="H340" s="172"/>
      <c r="I340" s="244"/>
      <c r="J340" s="169"/>
      <c r="K340" s="169"/>
    </row>
    <row r="341" spans="1:11" x14ac:dyDescent="0.25">
      <c r="A341" s="103"/>
      <c r="B341" s="71" t="s">
        <v>142</v>
      </c>
      <c r="C341" s="103"/>
      <c r="D341" s="97" t="s">
        <v>522</v>
      </c>
      <c r="E341" s="97" t="s">
        <v>639</v>
      </c>
      <c r="F341" s="172"/>
      <c r="G341" s="172">
        <v>1</v>
      </c>
      <c r="H341" s="172"/>
      <c r="I341" s="244"/>
      <c r="J341" s="169">
        <v>89000</v>
      </c>
      <c r="K341" s="169">
        <v>91500</v>
      </c>
    </row>
    <row r="342" spans="1:11" x14ac:dyDescent="0.25">
      <c r="A342" s="103"/>
      <c r="B342" s="71" t="s">
        <v>142</v>
      </c>
      <c r="C342" s="103"/>
      <c r="D342" s="97" t="s">
        <v>523</v>
      </c>
      <c r="E342" s="97" t="s">
        <v>633</v>
      </c>
      <c r="F342" s="172"/>
      <c r="G342" s="172">
        <v>1</v>
      </c>
      <c r="H342" s="172"/>
      <c r="I342" s="244"/>
      <c r="J342" s="169"/>
      <c r="K342" s="169"/>
    </row>
    <row r="343" spans="1:11" x14ac:dyDescent="0.25">
      <c r="A343" s="103"/>
      <c r="B343" s="71" t="s">
        <v>142</v>
      </c>
      <c r="C343" s="103"/>
      <c r="D343" s="97" t="s">
        <v>524</v>
      </c>
      <c r="E343" s="97" t="s">
        <v>525</v>
      </c>
      <c r="F343" s="71"/>
      <c r="G343" s="172">
        <v>1</v>
      </c>
      <c r="H343" s="172"/>
      <c r="I343" s="244"/>
      <c r="J343" s="169">
        <v>55045</v>
      </c>
      <c r="K343" s="169">
        <v>57045</v>
      </c>
    </row>
    <row r="344" spans="1:11" x14ac:dyDescent="0.25">
      <c r="A344" s="103"/>
      <c r="B344" s="71" t="s">
        <v>142</v>
      </c>
      <c r="C344" s="103"/>
      <c r="D344" s="97" t="s">
        <v>526</v>
      </c>
      <c r="E344" s="97" t="s">
        <v>527</v>
      </c>
      <c r="F344" s="172"/>
      <c r="G344" s="172">
        <v>1</v>
      </c>
      <c r="H344" s="172"/>
      <c r="I344" s="244"/>
      <c r="J344" s="169">
        <v>70000</v>
      </c>
      <c r="K344" s="169">
        <v>72000</v>
      </c>
    </row>
    <row r="345" spans="1:11" x14ac:dyDescent="0.25">
      <c r="A345" s="103"/>
      <c r="B345" s="71" t="s">
        <v>142</v>
      </c>
      <c r="C345" s="103"/>
      <c r="D345" s="97" t="s">
        <v>528</v>
      </c>
      <c r="E345" s="97" t="s">
        <v>529</v>
      </c>
      <c r="F345" s="172"/>
      <c r="G345" s="172">
        <v>1</v>
      </c>
      <c r="H345" s="172"/>
      <c r="I345" s="244"/>
      <c r="J345" s="169">
        <v>84400</v>
      </c>
      <c r="K345" s="169">
        <v>86400</v>
      </c>
    </row>
    <row r="346" spans="1:11" x14ac:dyDescent="0.25">
      <c r="A346" s="103"/>
      <c r="B346" s="71"/>
      <c r="C346" s="103"/>
      <c r="D346" s="97"/>
      <c r="E346" s="97"/>
      <c r="F346" s="172"/>
      <c r="G346" s="172"/>
      <c r="H346" s="172"/>
      <c r="I346" s="244"/>
      <c r="J346" s="169"/>
      <c r="K346" s="169"/>
    </row>
    <row r="347" spans="1:11" x14ac:dyDescent="0.25">
      <c r="A347" s="103"/>
      <c r="B347" s="71" t="s">
        <v>142</v>
      </c>
      <c r="C347" s="103"/>
      <c r="D347" s="97" t="s">
        <v>530</v>
      </c>
      <c r="E347" s="104" t="s">
        <v>361</v>
      </c>
      <c r="F347" s="172"/>
      <c r="G347" s="172">
        <v>1</v>
      </c>
      <c r="H347" s="172"/>
      <c r="I347" s="244"/>
      <c r="J347" s="169"/>
      <c r="K347" s="169"/>
    </row>
    <row r="348" spans="1:11" x14ac:dyDescent="0.25">
      <c r="A348" s="103"/>
      <c r="B348" s="71" t="s">
        <v>142</v>
      </c>
      <c r="C348" s="103"/>
      <c r="D348" s="97" t="s">
        <v>530</v>
      </c>
      <c r="E348" s="104" t="s">
        <v>361</v>
      </c>
      <c r="F348" s="172"/>
      <c r="G348" s="172">
        <v>1</v>
      </c>
      <c r="H348" s="172"/>
      <c r="I348" s="244"/>
      <c r="J348" s="169"/>
      <c r="K348" s="169"/>
    </row>
    <row r="349" spans="1:11" x14ac:dyDescent="0.25">
      <c r="A349" s="103"/>
      <c r="B349" s="184" t="s">
        <v>157</v>
      </c>
      <c r="C349" s="248"/>
      <c r="D349" s="185"/>
      <c r="E349" s="185"/>
      <c r="F349" s="186"/>
      <c r="G349" s="186"/>
      <c r="H349" s="186"/>
      <c r="I349" s="249"/>
      <c r="J349" s="187"/>
      <c r="K349" s="187"/>
    </row>
    <row r="350" spans="1:11" x14ac:dyDescent="0.25">
      <c r="A350" s="103"/>
      <c r="B350" s="250" t="s">
        <v>158</v>
      </c>
      <c r="C350" s="251"/>
      <c r="D350" s="252"/>
      <c r="E350" s="252"/>
      <c r="F350" s="253"/>
      <c r="G350" s="253"/>
      <c r="H350" s="253"/>
      <c r="I350" s="254"/>
      <c r="J350" s="255">
        <v>4</v>
      </c>
      <c r="K350" s="255">
        <v>4</v>
      </c>
    </row>
    <row r="351" spans="1:11" x14ac:dyDescent="0.25">
      <c r="A351" s="103"/>
      <c r="B351" s="100" t="s">
        <v>159</v>
      </c>
      <c r="C351" s="235"/>
      <c r="D351" s="185"/>
      <c r="E351" s="185"/>
      <c r="F351" s="186"/>
      <c r="G351" s="186"/>
      <c r="H351" s="186"/>
      <c r="I351" s="249"/>
      <c r="J351" s="188">
        <v>282.75</v>
      </c>
      <c r="K351" s="188">
        <v>283.75</v>
      </c>
    </row>
    <row r="352" spans="1:11" x14ac:dyDescent="0.25">
      <c r="A352" s="103"/>
      <c r="B352" s="71"/>
      <c r="C352" s="103"/>
      <c r="D352" s="97"/>
      <c r="E352" s="97"/>
      <c r="F352" s="172"/>
      <c r="G352" s="172"/>
      <c r="H352" s="172"/>
      <c r="I352" s="244"/>
      <c r="J352" s="169"/>
      <c r="K352" s="169"/>
    </row>
    <row r="353" spans="1:11" x14ac:dyDescent="0.25">
      <c r="A353" s="103"/>
      <c r="B353" s="71"/>
      <c r="C353" s="103"/>
      <c r="D353" s="97"/>
      <c r="E353" s="97"/>
      <c r="F353" s="172"/>
      <c r="G353" s="172"/>
      <c r="H353" s="172"/>
      <c r="I353" s="244"/>
      <c r="J353" s="169"/>
      <c r="K353" s="169"/>
    </row>
    <row r="354" spans="1:11" x14ac:dyDescent="0.25">
      <c r="A354"/>
      <c r="B354" s="237" t="s">
        <v>143</v>
      </c>
      <c r="C354" s="238"/>
      <c r="D354" s="239"/>
      <c r="E354" s="239"/>
      <c r="F354" s="240"/>
      <c r="G354" s="240"/>
      <c r="H354" s="240"/>
      <c r="I354" s="256"/>
      <c r="J354" s="177"/>
      <c r="K354" s="177"/>
    </row>
    <row r="355" spans="1:11" x14ac:dyDescent="0.25">
      <c r="A355"/>
      <c r="B355" s="178" t="s">
        <v>531</v>
      </c>
      <c r="C355" s="242"/>
      <c r="D355" s="179"/>
      <c r="E355" s="179"/>
      <c r="F355" s="180"/>
      <c r="G355" s="180"/>
      <c r="H355" s="180"/>
      <c r="I355" s="243"/>
      <c r="J355" s="181"/>
      <c r="K355" s="181"/>
    </row>
    <row r="356" spans="1:11" x14ac:dyDescent="0.25">
      <c r="A356" s="103"/>
      <c r="B356" s="71" t="s">
        <v>143</v>
      </c>
      <c r="C356" s="103"/>
      <c r="D356" s="97" t="s">
        <v>532</v>
      </c>
      <c r="E356" s="97" t="s">
        <v>533</v>
      </c>
      <c r="F356" s="172"/>
      <c r="G356" s="172">
        <v>1</v>
      </c>
      <c r="H356" s="172"/>
      <c r="I356" s="244"/>
      <c r="J356" s="169">
        <v>37589.040000000001</v>
      </c>
      <c r="K356" s="169">
        <v>39089.040000000001</v>
      </c>
    </row>
    <row r="357" spans="1:11" x14ac:dyDescent="0.25">
      <c r="A357" s="103"/>
      <c r="B357" s="71" t="s">
        <v>143</v>
      </c>
      <c r="C357" s="103"/>
      <c r="D357" s="97" t="s">
        <v>534</v>
      </c>
      <c r="E357" s="97" t="s">
        <v>535</v>
      </c>
      <c r="F357" s="172"/>
      <c r="G357" s="172">
        <v>1</v>
      </c>
      <c r="H357" s="172"/>
      <c r="I357" s="244"/>
      <c r="J357" s="169">
        <v>35250</v>
      </c>
      <c r="K357" s="169">
        <v>36750</v>
      </c>
    </row>
    <row r="358" spans="1:11" x14ac:dyDescent="0.25">
      <c r="A358" s="103"/>
      <c r="B358" s="71" t="s">
        <v>143</v>
      </c>
      <c r="C358" s="103"/>
      <c r="D358" s="97" t="s">
        <v>536</v>
      </c>
      <c r="E358" s="97" t="s">
        <v>576</v>
      </c>
      <c r="F358" s="172"/>
      <c r="G358" s="172">
        <v>1</v>
      </c>
      <c r="H358" s="172"/>
      <c r="I358" s="244"/>
      <c r="J358" s="169">
        <v>36000</v>
      </c>
      <c r="K358" s="169">
        <v>37500</v>
      </c>
    </row>
    <row r="359" spans="1:11" x14ac:dyDescent="0.25">
      <c r="C359" s="103"/>
    </row>
    <row r="360" spans="1:11" x14ac:dyDescent="0.25">
      <c r="A360" s="103"/>
      <c r="B360" s="71" t="s">
        <v>143</v>
      </c>
      <c r="C360" s="103"/>
      <c r="D360" s="97" t="s">
        <v>537</v>
      </c>
      <c r="E360" s="97" t="s">
        <v>640</v>
      </c>
      <c r="F360" s="172"/>
      <c r="G360" s="172">
        <v>1</v>
      </c>
      <c r="H360" s="172"/>
      <c r="I360" s="244"/>
      <c r="J360" s="169">
        <v>35000</v>
      </c>
      <c r="K360" s="169">
        <v>36500</v>
      </c>
    </row>
    <row r="361" spans="1:11" x14ac:dyDescent="0.25">
      <c r="A361" s="103"/>
      <c r="B361" s="71" t="s">
        <v>143</v>
      </c>
      <c r="C361" s="103"/>
      <c r="D361" s="97" t="s">
        <v>538</v>
      </c>
      <c r="E361" s="97" t="s">
        <v>539</v>
      </c>
      <c r="F361" s="172"/>
      <c r="G361" s="172">
        <v>1</v>
      </c>
      <c r="H361" s="172"/>
      <c r="I361" s="244"/>
      <c r="J361" s="169">
        <v>36500</v>
      </c>
      <c r="K361" s="169">
        <v>38000</v>
      </c>
    </row>
    <row r="362" spans="1:11" x14ac:dyDescent="0.25">
      <c r="A362" s="103"/>
      <c r="B362" s="71" t="s">
        <v>143</v>
      </c>
      <c r="C362" s="103"/>
      <c r="D362" s="97" t="s">
        <v>540</v>
      </c>
      <c r="E362" s="97" t="s">
        <v>541</v>
      </c>
      <c r="F362" s="172"/>
      <c r="G362" s="172">
        <v>1</v>
      </c>
      <c r="H362" s="172"/>
      <c r="I362" s="244"/>
      <c r="J362" s="169">
        <v>36500</v>
      </c>
      <c r="K362" s="169">
        <v>38000</v>
      </c>
    </row>
    <row r="363" spans="1:11" x14ac:dyDescent="0.25">
      <c r="A363" s="103"/>
      <c r="B363" s="71"/>
      <c r="C363" s="103"/>
      <c r="D363" s="97"/>
      <c r="E363" s="97"/>
      <c r="F363" s="172"/>
      <c r="G363" s="172"/>
      <c r="H363" s="172"/>
      <c r="I363" s="244"/>
      <c r="J363" s="169"/>
      <c r="K363" s="169"/>
    </row>
    <row r="364" spans="1:11" x14ac:dyDescent="0.25">
      <c r="A364" s="103"/>
      <c r="B364" s="71" t="s">
        <v>143</v>
      </c>
      <c r="C364" s="103"/>
      <c r="D364" s="97" t="s">
        <v>542</v>
      </c>
      <c r="E364" s="97" t="s">
        <v>543</v>
      </c>
      <c r="F364" s="172"/>
      <c r="G364" s="172">
        <v>1</v>
      </c>
      <c r="H364" s="172"/>
      <c r="I364" s="244"/>
      <c r="J364" s="169">
        <v>37250</v>
      </c>
      <c r="K364" s="169">
        <v>38750</v>
      </c>
    </row>
    <row r="365" spans="1:11" x14ac:dyDescent="0.25">
      <c r="A365" s="103"/>
      <c r="B365" s="71" t="s">
        <v>143</v>
      </c>
      <c r="C365" s="103"/>
      <c r="D365" s="97" t="s">
        <v>544</v>
      </c>
      <c r="E365" s="97" t="s">
        <v>545</v>
      </c>
      <c r="F365" s="172"/>
      <c r="G365" s="172">
        <v>1</v>
      </c>
      <c r="H365" s="172"/>
      <c r="I365" s="244"/>
      <c r="J365" s="169">
        <v>36750</v>
      </c>
      <c r="K365" s="169">
        <v>38250</v>
      </c>
    </row>
    <row r="366" spans="1:11" x14ac:dyDescent="0.25">
      <c r="A366" s="103"/>
      <c r="B366" s="71" t="s">
        <v>143</v>
      </c>
      <c r="C366" s="103"/>
      <c r="D366" s="97" t="s">
        <v>546</v>
      </c>
      <c r="E366" s="97" t="s">
        <v>641</v>
      </c>
      <c r="F366" s="172"/>
      <c r="G366" s="172">
        <v>1</v>
      </c>
      <c r="H366" s="172"/>
      <c r="I366" s="244"/>
      <c r="J366" s="169">
        <v>35000</v>
      </c>
      <c r="K366" s="169">
        <v>36500</v>
      </c>
    </row>
    <row r="367" spans="1:11" x14ac:dyDescent="0.25">
      <c r="A367" s="103"/>
      <c r="B367" s="184" t="s">
        <v>157</v>
      </c>
      <c r="C367" s="248"/>
      <c r="D367" s="185"/>
      <c r="E367" s="185"/>
      <c r="F367" s="186"/>
      <c r="G367" s="186"/>
      <c r="H367" s="186"/>
      <c r="I367" s="249"/>
      <c r="J367" s="187"/>
      <c r="K367" s="187"/>
    </row>
    <row r="368" spans="1:11" x14ac:dyDescent="0.25">
      <c r="A368" s="103"/>
      <c r="B368" s="250" t="s">
        <v>158</v>
      </c>
      <c r="C368" s="251"/>
      <c r="D368" s="252"/>
      <c r="E368" s="252"/>
      <c r="F368" s="253"/>
      <c r="G368" s="253"/>
      <c r="H368" s="253"/>
      <c r="I368" s="254"/>
      <c r="J368" s="255">
        <v>9</v>
      </c>
      <c r="K368" s="255">
        <v>9</v>
      </c>
    </row>
    <row r="369" spans="1:11" x14ac:dyDescent="0.25">
      <c r="A369" s="103"/>
      <c r="B369" s="100" t="s">
        <v>159</v>
      </c>
      <c r="C369" s="235"/>
      <c r="D369" s="185"/>
      <c r="E369" s="185"/>
      <c r="F369" s="186"/>
      <c r="G369" s="186"/>
      <c r="H369" s="186"/>
      <c r="I369" s="249"/>
      <c r="J369" s="188">
        <v>125.66666666666667</v>
      </c>
      <c r="K369" s="188">
        <v>126.11111111111111</v>
      </c>
    </row>
    <row r="370" spans="1:11" x14ac:dyDescent="0.25">
      <c r="A370" s="103"/>
      <c r="B370" s="71"/>
      <c r="C370" s="103"/>
      <c r="D370" s="97"/>
      <c r="E370" s="97"/>
      <c r="F370" s="172"/>
      <c r="G370" s="172"/>
      <c r="H370" s="172"/>
      <c r="I370" s="244"/>
      <c r="J370" s="169"/>
      <c r="K370" s="169"/>
    </row>
    <row r="371" spans="1:11" x14ac:dyDescent="0.25">
      <c r="A371"/>
      <c r="B371" s="237" t="s">
        <v>144</v>
      </c>
      <c r="C371" s="238"/>
      <c r="D371" s="239"/>
      <c r="E371" s="239"/>
      <c r="F371" s="240"/>
      <c r="G371" s="240"/>
      <c r="H371" s="240"/>
      <c r="I371" s="256"/>
      <c r="J371" s="177"/>
      <c r="K371" s="177"/>
    </row>
    <row r="372" spans="1:11" x14ac:dyDescent="0.25">
      <c r="A372"/>
      <c r="B372" s="178" t="s">
        <v>548</v>
      </c>
      <c r="C372" s="242"/>
      <c r="D372" s="179"/>
      <c r="E372" s="179"/>
      <c r="F372" s="180"/>
      <c r="G372" s="180"/>
      <c r="H372" s="180"/>
      <c r="I372" s="243"/>
      <c r="J372" s="181"/>
      <c r="K372" s="181"/>
    </row>
    <row r="373" spans="1:11" x14ac:dyDescent="0.25">
      <c r="A373" s="103"/>
      <c r="B373" s="71" t="s">
        <v>144</v>
      </c>
      <c r="C373" s="103"/>
      <c r="D373" s="97" t="s">
        <v>487</v>
      </c>
      <c r="E373" s="97" t="s">
        <v>549</v>
      </c>
      <c r="F373" s="172"/>
      <c r="G373" s="172">
        <v>1</v>
      </c>
      <c r="H373" s="172"/>
      <c r="I373" s="244"/>
      <c r="J373" s="169">
        <v>49000</v>
      </c>
      <c r="K373" s="169">
        <v>50500</v>
      </c>
    </row>
    <row r="374" spans="1:11" x14ac:dyDescent="0.25">
      <c r="C374" s="103"/>
    </row>
    <row r="375" spans="1:11" x14ac:dyDescent="0.25">
      <c r="A375" s="103"/>
      <c r="B375" s="71" t="s">
        <v>144</v>
      </c>
      <c r="C375" s="103"/>
      <c r="D375" s="97" t="s">
        <v>550</v>
      </c>
      <c r="E375" s="97" t="s">
        <v>551</v>
      </c>
      <c r="F375" s="172"/>
      <c r="G375" s="172">
        <v>1</v>
      </c>
      <c r="H375" s="172"/>
      <c r="I375" s="244"/>
      <c r="J375" s="169">
        <v>103285.5</v>
      </c>
      <c r="K375" s="169">
        <v>105785.5</v>
      </c>
    </row>
    <row r="376" spans="1:11" x14ac:dyDescent="0.25">
      <c r="A376" s="103"/>
      <c r="B376" s="71" t="s">
        <v>144</v>
      </c>
      <c r="C376" s="103"/>
      <c r="D376" s="97" t="s">
        <v>552</v>
      </c>
      <c r="E376" s="97" t="s">
        <v>553</v>
      </c>
      <c r="F376" s="172"/>
      <c r="G376" s="172">
        <v>1</v>
      </c>
      <c r="H376" s="172"/>
      <c r="I376" s="244"/>
      <c r="J376" s="169">
        <v>76263</v>
      </c>
      <c r="K376" s="169">
        <v>78263</v>
      </c>
    </row>
    <row r="377" spans="1:11" x14ac:dyDescent="0.25">
      <c r="A377" s="103"/>
      <c r="B377" s="71" t="s">
        <v>144</v>
      </c>
      <c r="C377" s="103"/>
      <c r="D377" s="97" t="s">
        <v>554</v>
      </c>
      <c r="E377" s="97" t="s">
        <v>555</v>
      </c>
      <c r="F377" s="172"/>
      <c r="G377" s="172">
        <v>1</v>
      </c>
      <c r="H377" s="172"/>
      <c r="I377" s="244"/>
      <c r="J377" s="169">
        <v>70958.5</v>
      </c>
      <c r="K377" s="169">
        <v>72958.5</v>
      </c>
    </row>
    <row r="378" spans="1:11" x14ac:dyDescent="0.25">
      <c r="A378" s="103"/>
      <c r="B378" s="71" t="s">
        <v>144</v>
      </c>
      <c r="C378" s="103"/>
      <c r="D378" s="97" t="s">
        <v>556</v>
      </c>
      <c r="E378" s="97" t="s">
        <v>557</v>
      </c>
      <c r="F378" s="172"/>
      <c r="G378" s="172">
        <v>1</v>
      </c>
      <c r="H378" s="172"/>
      <c r="I378" s="244"/>
      <c r="J378" s="169">
        <v>74100</v>
      </c>
      <c r="K378" s="169">
        <v>76100</v>
      </c>
    </row>
    <row r="379" spans="1:11" x14ac:dyDescent="0.25">
      <c r="B379" s="71" t="s">
        <v>144</v>
      </c>
      <c r="C379" s="103"/>
      <c r="D379" s="97" t="s">
        <v>558</v>
      </c>
      <c r="E379" s="104" t="s">
        <v>455</v>
      </c>
      <c r="F379" s="172"/>
      <c r="G379" s="172">
        <v>1</v>
      </c>
      <c r="I379" s="244"/>
    </row>
    <row r="380" spans="1:11" x14ac:dyDescent="0.25">
      <c r="C380" s="103"/>
    </row>
    <row r="381" spans="1:11" x14ac:dyDescent="0.25">
      <c r="A381" s="103"/>
      <c r="B381" s="71" t="s">
        <v>144</v>
      </c>
      <c r="C381" s="103"/>
      <c r="D381" s="97" t="s">
        <v>559</v>
      </c>
      <c r="E381" s="104" t="s">
        <v>607</v>
      </c>
      <c r="F381" s="172"/>
      <c r="G381" s="172">
        <v>1</v>
      </c>
      <c r="H381" s="172"/>
      <c r="I381" s="244"/>
      <c r="J381" s="169">
        <v>60000</v>
      </c>
      <c r="K381" s="169">
        <v>62000</v>
      </c>
    </row>
    <row r="382" spans="1:11" x14ac:dyDescent="0.25">
      <c r="A382" s="103"/>
      <c r="B382" s="71" t="s">
        <v>144</v>
      </c>
      <c r="C382" s="103"/>
      <c r="D382" s="97" t="s">
        <v>560</v>
      </c>
      <c r="E382" s="104" t="s">
        <v>607</v>
      </c>
      <c r="F382" s="172"/>
      <c r="G382" s="172">
        <v>1</v>
      </c>
      <c r="H382" s="172"/>
      <c r="I382" s="244"/>
      <c r="J382" s="169">
        <v>100500</v>
      </c>
      <c r="K382" s="169">
        <v>103000</v>
      </c>
    </row>
    <row r="383" spans="1:11" x14ac:dyDescent="0.25">
      <c r="A383" s="103"/>
      <c r="B383" s="71"/>
      <c r="C383" s="103"/>
      <c r="D383" s="97"/>
      <c r="E383" s="183"/>
      <c r="F383" s="172"/>
      <c r="G383" s="172"/>
      <c r="H383" s="172"/>
      <c r="I383" s="244"/>
      <c r="J383" s="169"/>
      <c r="K383" s="169"/>
    </row>
    <row r="384" spans="1:11" x14ac:dyDescent="0.25">
      <c r="A384" s="103"/>
      <c r="B384" s="71" t="s">
        <v>144</v>
      </c>
      <c r="C384" s="103"/>
      <c r="D384" s="97" t="s">
        <v>561</v>
      </c>
      <c r="E384" s="97" t="s">
        <v>547</v>
      </c>
      <c r="F384" s="172"/>
      <c r="G384" s="172">
        <v>1</v>
      </c>
      <c r="H384" s="172"/>
      <c r="I384" s="244"/>
      <c r="J384" s="169">
        <v>47500.08</v>
      </c>
      <c r="K384" s="169">
        <v>49000.08</v>
      </c>
    </row>
    <row r="385" spans="1:11" x14ac:dyDescent="0.25">
      <c r="A385" s="103"/>
      <c r="B385" s="71" t="s">
        <v>144</v>
      </c>
      <c r="C385" s="103"/>
      <c r="D385" s="97" t="s">
        <v>562</v>
      </c>
      <c r="E385" s="97" t="s">
        <v>563</v>
      </c>
      <c r="F385" s="172"/>
      <c r="G385" s="172">
        <v>1</v>
      </c>
      <c r="H385" s="172"/>
      <c r="I385" s="244"/>
      <c r="J385" s="169">
        <v>87000</v>
      </c>
      <c r="K385" s="169">
        <v>89500</v>
      </c>
    </row>
    <row r="386" spans="1:11" x14ac:dyDescent="0.25">
      <c r="A386" s="103"/>
      <c r="B386" s="71"/>
      <c r="C386" s="103"/>
      <c r="D386" s="97"/>
      <c r="E386" s="97"/>
      <c r="F386" s="172"/>
      <c r="G386" s="172"/>
      <c r="H386" s="172"/>
      <c r="I386" s="244"/>
      <c r="J386" s="169"/>
      <c r="K386" s="169"/>
    </row>
    <row r="387" spans="1:11" x14ac:dyDescent="0.25">
      <c r="A387" s="103"/>
      <c r="B387" s="184" t="s">
        <v>157</v>
      </c>
      <c r="C387" s="248"/>
      <c r="D387" s="185"/>
      <c r="E387" s="185"/>
      <c r="F387" s="186"/>
      <c r="G387" s="186"/>
      <c r="H387" s="186"/>
      <c r="I387" s="249"/>
      <c r="J387" s="187"/>
      <c r="K387" s="187"/>
    </row>
    <row r="388" spans="1:11" x14ac:dyDescent="0.25">
      <c r="A388" s="103"/>
      <c r="B388" s="250" t="s">
        <v>158</v>
      </c>
      <c r="C388" s="251"/>
      <c r="D388" s="252"/>
      <c r="E388" s="252"/>
      <c r="F388" s="253"/>
      <c r="G388" s="253"/>
      <c r="H388" s="253"/>
      <c r="I388" s="254"/>
      <c r="J388" s="255">
        <v>9</v>
      </c>
      <c r="K388" s="255">
        <v>9</v>
      </c>
    </row>
    <row r="389" spans="1:11" x14ac:dyDescent="0.25">
      <c r="A389" s="103"/>
      <c r="B389" s="100" t="s">
        <v>159</v>
      </c>
      <c r="C389" s="235"/>
      <c r="D389" s="185"/>
      <c r="E389" s="185"/>
      <c r="F389" s="186"/>
      <c r="G389" s="186"/>
      <c r="H389" s="186"/>
      <c r="I389" s="249"/>
      <c r="J389" s="188">
        <v>125.66666666666667</v>
      </c>
      <c r="K389" s="188">
        <v>126.11111111111111</v>
      </c>
    </row>
    <row r="390" spans="1:11" x14ac:dyDescent="0.25">
      <c r="A390" s="103"/>
      <c r="B390" s="71"/>
      <c r="C390" s="103"/>
      <c r="D390" s="97"/>
      <c r="E390" s="97"/>
      <c r="F390" s="172"/>
      <c r="G390" s="172"/>
      <c r="H390" s="172"/>
      <c r="I390" s="244"/>
      <c r="J390" s="169"/>
      <c r="K390" s="169"/>
    </row>
    <row r="391" spans="1:11" x14ac:dyDescent="0.25">
      <c r="A391" s="103"/>
      <c r="B391" s="237" t="s">
        <v>163</v>
      </c>
      <c r="C391" s="238"/>
      <c r="D391" s="239"/>
      <c r="E391" s="239"/>
      <c r="F391" s="240"/>
      <c r="G391" s="240"/>
      <c r="H391" s="240"/>
      <c r="I391" s="256"/>
      <c r="J391" s="177"/>
      <c r="K391" s="177"/>
    </row>
    <row r="392" spans="1:11" x14ac:dyDescent="0.25">
      <c r="A392"/>
      <c r="B392" s="178" t="s">
        <v>564</v>
      </c>
      <c r="C392" s="242"/>
      <c r="D392" s="179"/>
      <c r="E392" s="179"/>
      <c r="F392" s="180"/>
      <c r="G392" s="180"/>
      <c r="H392" s="180"/>
      <c r="I392" s="243"/>
      <c r="J392" s="181"/>
      <c r="K392" s="181"/>
    </row>
    <row r="393" spans="1:11" x14ac:dyDescent="0.25">
      <c r="A393" s="103"/>
      <c r="B393" s="71" t="s">
        <v>163</v>
      </c>
      <c r="C393" s="103"/>
      <c r="D393" s="97" t="s">
        <v>565</v>
      </c>
      <c r="E393" s="97" t="s">
        <v>566</v>
      </c>
      <c r="F393" s="172"/>
      <c r="G393" s="172">
        <v>1</v>
      </c>
      <c r="H393" s="172"/>
      <c r="I393" s="231"/>
      <c r="J393" s="169">
        <v>82067.5</v>
      </c>
      <c r="K393" s="169">
        <v>84567.5</v>
      </c>
    </row>
    <row r="394" spans="1:11" x14ac:dyDescent="0.25">
      <c r="A394" s="103"/>
      <c r="B394" s="71" t="s">
        <v>163</v>
      </c>
      <c r="C394" s="103"/>
      <c r="D394" s="97" t="s">
        <v>567</v>
      </c>
      <c r="E394" s="97" t="s">
        <v>568</v>
      </c>
      <c r="F394" s="172"/>
      <c r="G394" s="172">
        <v>1</v>
      </c>
      <c r="H394" s="172"/>
      <c r="I394" s="231"/>
      <c r="J394" s="169">
        <v>40893.380000000005</v>
      </c>
      <c r="K394" s="169">
        <v>42393.380000000005</v>
      </c>
    </row>
    <row r="395" spans="1:11" x14ac:dyDescent="0.25">
      <c r="A395" s="103"/>
      <c r="B395" s="71" t="s">
        <v>163</v>
      </c>
      <c r="C395" s="103"/>
      <c r="D395" s="97" t="s">
        <v>569</v>
      </c>
      <c r="E395" s="97" t="s">
        <v>570</v>
      </c>
      <c r="F395" s="172"/>
      <c r="G395" s="172">
        <v>1</v>
      </c>
      <c r="H395" s="172"/>
      <c r="I395" s="244"/>
      <c r="J395" s="169">
        <v>89446</v>
      </c>
      <c r="K395" s="169">
        <v>91446</v>
      </c>
    </row>
    <row r="396" spans="1:11" x14ac:dyDescent="0.25">
      <c r="A396" s="103"/>
      <c r="B396" s="184" t="s">
        <v>157</v>
      </c>
      <c r="C396" s="248"/>
      <c r="D396" s="185"/>
      <c r="E396" s="185"/>
      <c r="F396" s="186"/>
      <c r="G396" s="186"/>
      <c r="H396" s="186"/>
      <c r="I396" s="249"/>
      <c r="J396" s="187"/>
      <c r="K396" s="187"/>
    </row>
    <row r="397" spans="1:11" x14ac:dyDescent="0.25">
      <c r="A397" s="103"/>
      <c r="B397" s="250" t="s">
        <v>158</v>
      </c>
      <c r="C397" s="251"/>
      <c r="D397" s="252"/>
      <c r="E397" s="252"/>
      <c r="F397" s="253"/>
      <c r="G397" s="253"/>
      <c r="H397" s="253"/>
      <c r="I397" s="254"/>
      <c r="J397" s="255">
        <v>3</v>
      </c>
      <c r="K397" s="255">
        <v>3</v>
      </c>
    </row>
    <row r="398" spans="1:11" x14ac:dyDescent="0.25">
      <c r="A398" s="103"/>
      <c r="B398" s="100" t="s">
        <v>159</v>
      </c>
      <c r="C398" s="235"/>
      <c r="D398" s="185"/>
      <c r="E398" s="185"/>
      <c r="F398" s="186"/>
      <c r="G398" s="186"/>
      <c r="H398" s="186"/>
      <c r="I398" s="249"/>
      <c r="J398" s="188">
        <v>377</v>
      </c>
      <c r="K398" s="188">
        <v>378.33333333333331</v>
      </c>
    </row>
    <row r="399" spans="1:11" x14ac:dyDescent="0.25">
      <c r="A399" s="103"/>
      <c r="B399" s="71"/>
      <c r="C399" s="103"/>
      <c r="D399" s="97"/>
      <c r="E399" s="97"/>
      <c r="F399" s="172"/>
      <c r="G399" s="172"/>
      <c r="H399" s="172"/>
      <c r="I399" s="244"/>
      <c r="J399" s="169"/>
      <c r="K399" s="169"/>
    </row>
    <row r="400" spans="1:11" x14ac:dyDescent="0.25">
      <c r="A400" s="103"/>
      <c r="B400" s="71"/>
      <c r="C400" s="103"/>
      <c r="D400" s="97"/>
      <c r="E400" s="97"/>
      <c r="F400" s="172"/>
      <c r="G400" s="172"/>
      <c r="H400" s="172"/>
      <c r="I400" s="244"/>
      <c r="J400" s="169"/>
      <c r="K400" s="169"/>
    </row>
    <row r="401" spans="1:11" x14ac:dyDescent="0.25">
      <c r="A401" s="103"/>
      <c r="B401" s="237" t="s">
        <v>145</v>
      </c>
      <c r="C401" s="238"/>
      <c r="D401" s="239"/>
      <c r="E401" s="239"/>
      <c r="F401" s="240"/>
      <c r="G401" s="240"/>
      <c r="H401" s="240"/>
      <c r="I401" s="256"/>
      <c r="J401" s="177"/>
      <c r="K401" s="177"/>
    </row>
    <row r="402" spans="1:11" x14ac:dyDescent="0.25">
      <c r="A402"/>
      <c r="B402" s="178" t="s">
        <v>571</v>
      </c>
      <c r="C402" s="242"/>
      <c r="D402" s="179"/>
      <c r="E402" s="179"/>
      <c r="F402" s="180"/>
      <c r="G402" s="180"/>
      <c r="H402" s="180"/>
      <c r="I402" s="243"/>
      <c r="J402" s="181"/>
      <c r="K402" s="181"/>
    </row>
    <row r="403" spans="1:11" x14ac:dyDescent="0.25">
      <c r="A403" s="103"/>
      <c r="B403" s="71" t="s">
        <v>145</v>
      </c>
      <c r="C403" s="103"/>
      <c r="D403" s="97" t="s">
        <v>572</v>
      </c>
      <c r="E403" s="71" t="s">
        <v>573</v>
      </c>
      <c r="F403" s="103"/>
      <c r="G403" s="103">
        <v>1</v>
      </c>
      <c r="H403" s="103"/>
      <c r="I403" s="231"/>
      <c r="J403" s="169">
        <v>36946.42</v>
      </c>
      <c r="K403" s="169">
        <v>38446.42</v>
      </c>
    </row>
    <row r="404" spans="1:11" x14ac:dyDescent="0.25">
      <c r="A404" s="103"/>
      <c r="B404" s="71" t="s">
        <v>145</v>
      </c>
      <c r="C404" s="103"/>
      <c r="D404" s="97" t="s">
        <v>572</v>
      </c>
      <c r="E404" s="71" t="s">
        <v>574</v>
      </c>
      <c r="F404" s="103"/>
      <c r="G404" s="103">
        <v>1</v>
      </c>
      <c r="H404" s="103"/>
      <c r="I404" s="231"/>
      <c r="J404" s="169">
        <v>50425</v>
      </c>
      <c r="K404" s="169">
        <v>51925</v>
      </c>
    </row>
    <row r="405" spans="1:11" x14ac:dyDescent="0.25">
      <c r="A405" s="103"/>
      <c r="B405" s="71" t="s">
        <v>145</v>
      </c>
      <c r="C405" s="103"/>
      <c r="D405" s="97" t="s">
        <v>575</v>
      </c>
      <c r="E405" s="71" t="s">
        <v>642</v>
      </c>
      <c r="F405" s="103"/>
      <c r="G405" s="103">
        <v>1</v>
      </c>
      <c r="H405" s="103"/>
      <c r="I405" s="231"/>
      <c r="J405" s="169">
        <v>35000</v>
      </c>
      <c r="K405" s="169">
        <v>36500</v>
      </c>
    </row>
    <row r="406" spans="1:11" x14ac:dyDescent="0.25">
      <c r="A406" s="103"/>
      <c r="B406" s="184" t="s">
        <v>157</v>
      </c>
      <c r="C406" s="248"/>
      <c r="D406" s="185"/>
      <c r="E406" s="185"/>
      <c r="F406" s="186"/>
      <c r="G406" s="186"/>
      <c r="H406" s="186"/>
      <c r="I406" s="249"/>
      <c r="J406" s="187"/>
      <c r="K406" s="187"/>
    </row>
    <row r="407" spans="1:11" x14ac:dyDescent="0.25">
      <c r="A407" s="103"/>
      <c r="B407" s="250" t="s">
        <v>158</v>
      </c>
      <c r="C407" s="251"/>
      <c r="D407" s="252"/>
      <c r="E407" s="252"/>
      <c r="F407" s="253"/>
      <c r="G407" s="253"/>
      <c r="H407" s="253"/>
      <c r="I407" s="254"/>
      <c r="J407" s="255">
        <v>3</v>
      </c>
      <c r="K407" s="255">
        <v>3</v>
      </c>
    </row>
    <row r="408" spans="1:11" x14ac:dyDescent="0.25">
      <c r="A408" s="103"/>
      <c r="B408" s="100" t="s">
        <v>159</v>
      </c>
      <c r="C408" s="235"/>
      <c r="D408" s="185"/>
      <c r="E408" s="185"/>
      <c r="F408" s="186"/>
      <c r="G408" s="186"/>
      <c r="H408" s="186"/>
      <c r="I408" s="249"/>
      <c r="J408" s="188">
        <v>377</v>
      </c>
      <c r="K408" s="188">
        <v>378.33333333333331</v>
      </c>
    </row>
    <row r="409" spans="1:11" x14ac:dyDescent="0.25">
      <c r="A409" s="103"/>
      <c r="B409" s="71"/>
      <c r="C409" s="103"/>
      <c r="D409" s="97"/>
      <c r="E409" s="97"/>
      <c r="F409" s="172"/>
      <c r="G409" s="172"/>
      <c r="H409" s="172"/>
      <c r="I409" s="244"/>
      <c r="J409" s="169"/>
      <c r="K409" s="169"/>
    </row>
    <row r="410" spans="1:11" x14ac:dyDescent="0.25">
      <c r="A410" s="103"/>
      <c r="B410" s="237" t="s">
        <v>164</v>
      </c>
      <c r="C410" s="238"/>
      <c r="D410" s="239"/>
      <c r="E410" s="239"/>
      <c r="F410" s="240"/>
      <c r="G410" s="240"/>
      <c r="H410" s="240"/>
      <c r="I410" s="256"/>
      <c r="J410" s="177"/>
      <c r="K410" s="177"/>
    </row>
    <row r="411" spans="1:11" x14ac:dyDescent="0.25">
      <c r="A411"/>
      <c r="B411" s="178" t="s">
        <v>577</v>
      </c>
      <c r="C411" s="242"/>
      <c r="D411" s="179"/>
      <c r="E411" s="179"/>
      <c r="F411" s="180"/>
      <c r="G411" s="180"/>
      <c r="H411" s="180"/>
      <c r="I411" s="243"/>
      <c r="J411" s="181"/>
      <c r="K411" s="181"/>
    </row>
    <row r="412" spans="1:11" x14ac:dyDescent="0.25">
      <c r="A412" s="103"/>
      <c r="B412" s="71" t="s">
        <v>164</v>
      </c>
      <c r="C412" s="103"/>
      <c r="D412" s="97" t="s">
        <v>643</v>
      </c>
      <c r="E412" s="97" t="s">
        <v>607</v>
      </c>
      <c r="F412" s="172"/>
      <c r="G412" s="172">
        <v>1</v>
      </c>
      <c r="H412" s="172"/>
      <c r="I412" s="244"/>
      <c r="J412" s="169"/>
      <c r="K412" s="169">
        <v>38000</v>
      </c>
    </row>
    <row r="413" spans="1:11" x14ac:dyDescent="0.25">
      <c r="A413" s="103"/>
      <c r="B413" s="71" t="s">
        <v>164</v>
      </c>
      <c r="C413" s="103"/>
      <c r="D413" s="97" t="s">
        <v>644</v>
      </c>
      <c r="E413" s="97" t="s">
        <v>607</v>
      </c>
      <c r="F413" s="172"/>
      <c r="G413" s="172">
        <v>1</v>
      </c>
      <c r="H413" s="172"/>
      <c r="I413" s="244"/>
      <c r="J413" s="169"/>
      <c r="K413" s="169">
        <v>35000</v>
      </c>
    </row>
    <row r="414" spans="1:11" x14ac:dyDescent="0.25">
      <c r="A414" s="103"/>
      <c r="B414" s="71" t="s">
        <v>164</v>
      </c>
      <c r="C414" s="103"/>
      <c r="D414" s="97" t="s">
        <v>644</v>
      </c>
      <c r="E414" s="97" t="s">
        <v>607</v>
      </c>
      <c r="F414" s="172"/>
      <c r="G414" s="172">
        <v>1</v>
      </c>
      <c r="H414" s="172"/>
      <c r="I414" s="244"/>
      <c r="J414" s="169"/>
      <c r="K414" s="169">
        <v>35000</v>
      </c>
    </row>
    <row r="415" spans="1:11" x14ac:dyDescent="0.25">
      <c r="A415" s="103"/>
      <c r="B415" s="71" t="s">
        <v>164</v>
      </c>
      <c r="C415" s="103"/>
      <c r="D415" s="97" t="s">
        <v>644</v>
      </c>
      <c r="E415" s="97" t="s">
        <v>607</v>
      </c>
      <c r="F415" s="172"/>
      <c r="G415" s="172">
        <v>1</v>
      </c>
      <c r="H415" s="172"/>
      <c r="I415" s="244"/>
      <c r="J415" s="169"/>
      <c r="K415" s="169">
        <v>35000</v>
      </c>
    </row>
    <row r="416" spans="1:11" x14ac:dyDescent="0.25">
      <c r="A416" s="103"/>
      <c r="B416" s="71" t="s">
        <v>164</v>
      </c>
      <c r="C416" s="103"/>
      <c r="D416" s="97" t="s">
        <v>644</v>
      </c>
      <c r="E416" s="97" t="s">
        <v>607</v>
      </c>
      <c r="F416" s="172"/>
      <c r="G416" s="172">
        <v>1</v>
      </c>
      <c r="H416" s="172"/>
      <c r="I416" s="244"/>
      <c r="J416" s="169"/>
      <c r="K416" s="169">
        <v>35000</v>
      </c>
    </row>
    <row r="417" spans="1:11" x14ac:dyDescent="0.25">
      <c r="A417" s="103"/>
      <c r="B417" s="71" t="s">
        <v>164</v>
      </c>
      <c r="C417" s="103"/>
      <c r="D417" s="97" t="s">
        <v>644</v>
      </c>
      <c r="E417" s="97" t="s">
        <v>607</v>
      </c>
      <c r="F417" s="172"/>
      <c r="G417" s="172">
        <v>0.75</v>
      </c>
      <c r="H417" s="172"/>
      <c r="I417" s="244"/>
      <c r="J417" s="169"/>
      <c r="K417" s="169">
        <v>26254.799999999999</v>
      </c>
    </row>
    <row r="418" spans="1:11" x14ac:dyDescent="0.25">
      <c r="A418" s="103"/>
      <c r="B418" s="184" t="s">
        <v>157</v>
      </c>
      <c r="C418" s="248"/>
      <c r="D418" s="185"/>
      <c r="E418" s="185"/>
      <c r="F418" s="186"/>
      <c r="G418" s="186"/>
      <c r="H418" s="186"/>
      <c r="I418" s="249"/>
      <c r="J418" s="187"/>
      <c r="K418" s="187"/>
    </row>
    <row r="419" spans="1:11" x14ac:dyDescent="0.25">
      <c r="A419" s="103"/>
      <c r="B419" s="250" t="s">
        <v>158</v>
      </c>
      <c r="C419" s="251"/>
      <c r="D419" s="252"/>
      <c r="E419" s="252"/>
      <c r="F419" s="253"/>
      <c r="G419" s="253"/>
      <c r="H419" s="253"/>
      <c r="I419" s="254"/>
      <c r="J419" s="255">
        <v>0</v>
      </c>
      <c r="K419" s="255">
        <v>5.75</v>
      </c>
    </row>
    <row r="420" spans="1:11" x14ac:dyDescent="0.25">
      <c r="A420" s="103"/>
      <c r="B420" s="100" t="s">
        <v>159</v>
      </c>
      <c r="C420" s="235"/>
      <c r="D420" s="185"/>
      <c r="E420" s="185"/>
      <c r="F420" s="186"/>
      <c r="G420" s="186"/>
      <c r="H420" s="186"/>
      <c r="I420" s="249"/>
      <c r="J420" s="188" t="s">
        <v>162</v>
      </c>
      <c r="K420" s="188">
        <v>197.39130434782609</v>
      </c>
    </row>
    <row r="421" spans="1:11" x14ac:dyDescent="0.25">
      <c r="A421" s="103"/>
      <c r="B421" s="71"/>
      <c r="C421" s="103"/>
      <c r="D421" s="97"/>
      <c r="E421" s="97"/>
      <c r="F421" s="172"/>
      <c r="G421" s="172"/>
      <c r="H421" s="172"/>
      <c r="I421" s="244"/>
      <c r="J421" s="169"/>
      <c r="K421" s="169"/>
    </row>
    <row r="422" spans="1:11" x14ac:dyDescent="0.25">
      <c r="A422"/>
      <c r="B422" s="237" t="s">
        <v>146</v>
      </c>
      <c r="C422" s="238"/>
      <c r="D422" s="239"/>
      <c r="E422" s="239"/>
      <c r="F422" s="240"/>
      <c r="G422" s="240"/>
      <c r="H422" s="240"/>
      <c r="I422" s="256"/>
      <c r="J422" s="177"/>
      <c r="K422" s="177"/>
    </row>
    <row r="423" spans="1:11" x14ac:dyDescent="0.25">
      <c r="A423"/>
      <c r="B423" s="178" t="s">
        <v>578</v>
      </c>
      <c r="C423" s="242"/>
      <c r="D423" s="179"/>
      <c r="E423" s="179"/>
      <c r="F423" s="180"/>
      <c r="G423" s="180"/>
      <c r="H423" s="180"/>
      <c r="I423" s="243"/>
      <c r="J423" s="181"/>
      <c r="K423" s="181"/>
    </row>
    <row r="424" spans="1:11" x14ac:dyDescent="0.25">
      <c r="A424" s="103"/>
      <c r="B424" s="66" t="s">
        <v>146</v>
      </c>
      <c r="C424" s="102"/>
      <c r="D424" s="66" t="s">
        <v>579</v>
      </c>
      <c r="E424" s="104"/>
      <c r="F424" s="194"/>
      <c r="G424" s="172"/>
      <c r="H424" s="172"/>
      <c r="I424" s="267"/>
      <c r="J424" s="169"/>
      <c r="K424" s="169"/>
    </row>
    <row r="425" spans="1:11" x14ac:dyDescent="0.25">
      <c r="A425" s="103"/>
      <c r="B425" s="66" t="s">
        <v>146</v>
      </c>
      <c r="C425" s="102"/>
      <c r="D425" s="66" t="s">
        <v>579</v>
      </c>
      <c r="E425" s="104"/>
      <c r="F425" s="194"/>
      <c r="G425" s="194"/>
      <c r="H425" s="194"/>
      <c r="I425" s="267"/>
      <c r="J425" s="169"/>
      <c r="K425" s="169"/>
    </row>
    <row r="426" spans="1:11" x14ac:dyDescent="0.25">
      <c r="A426" s="103"/>
      <c r="B426" s="184" t="s">
        <v>157</v>
      </c>
      <c r="C426" s="248"/>
      <c r="D426" s="185"/>
      <c r="E426" s="185"/>
      <c r="F426" s="186"/>
      <c r="G426" s="186"/>
      <c r="H426" s="186"/>
      <c r="I426" s="249"/>
      <c r="J426" s="187"/>
      <c r="K426" s="187"/>
    </row>
    <row r="427" spans="1:11" x14ac:dyDescent="0.25">
      <c r="A427" s="103"/>
      <c r="B427" s="250" t="s">
        <v>158</v>
      </c>
      <c r="C427" s="251"/>
      <c r="D427" s="252"/>
      <c r="E427" s="252"/>
      <c r="F427" s="253"/>
      <c r="G427" s="253"/>
      <c r="H427" s="253"/>
      <c r="I427" s="254"/>
      <c r="J427" s="255">
        <v>0</v>
      </c>
      <c r="K427" s="255">
        <v>0</v>
      </c>
    </row>
    <row r="428" spans="1:11" x14ac:dyDescent="0.25">
      <c r="A428" s="103"/>
      <c r="B428" s="100" t="s">
        <v>159</v>
      </c>
      <c r="C428" s="235"/>
      <c r="D428" s="185"/>
      <c r="E428" s="185"/>
      <c r="F428" s="186"/>
      <c r="G428" s="186"/>
      <c r="H428" s="186"/>
      <c r="I428" s="249"/>
      <c r="J428" s="188" t="s">
        <v>162</v>
      </c>
      <c r="K428" s="188" t="s">
        <v>162</v>
      </c>
    </row>
    <row r="429" spans="1:11" x14ac:dyDescent="0.25">
      <c r="A429" s="103"/>
      <c r="B429" s="71"/>
      <c r="C429" s="103"/>
      <c r="D429" s="97"/>
      <c r="E429" s="97"/>
      <c r="F429" s="172"/>
      <c r="G429" s="172"/>
      <c r="H429" s="172"/>
      <c r="I429" s="244"/>
      <c r="J429" s="169"/>
      <c r="K429" s="169"/>
    </row>
    <row r="430" spans="1:11" x14ac:dyDescent="0.25">
      <c r="A430"/>
      <c r="B430" s="237" t="s">
        <v>165</v>
      </c>
      <c r="C430" s="238"/>
      <c r="D430" s="239"/>
      <c r="E430" s="239"/>
      <c r="F430" s="240"/>
      <c r="G430" s="240"/>
      <c r="H430" s="240"/>
      <c r="I430" s="256"/>
      <c r="J430" s="177"/>
      <c r="K430" s="177"/>
    </row>
    <row r="431" spans="1:11" x14ac:dyDescent="0.25">
      <c r="A431"/>
      <c r="B431" s="178" t="s">
        <v>580</v>
      </c>
      <c r="C431" s="242"/>
      <c r="D431" s="179"/>
      <c r="E431" s="179"/>
      <c r="F431" s="180"/>
      <c r="G431" s="180"/>
      <c r="H431" s="180"/>
      <c r="I431" s="243"/>
      <c r="J431" s="181"/>
      <c r="K431" s="181"/>
    </row>
    <row r="432" spans="1:11" x14ac:dyDescent="0.25">
      <c r="A432" s="103"/>
      <c r="B432" s="71" t="s">
        <v>165</v>
      </c>
      <c r="C432" s="102"/>
      <c r="D432" s="97" t="s">
        <v>581</v>
      </c>
      <c r="E432" s="97" t="s">
        <v>582</v>
      </c>
      <c r="F432" s="172"/>
      <c r="G432" s="172">
        <v>1</v>
      </c>
      <c r="H432" s="172"/>
      <c r="I432" s="244"/>
      <c r="J432" s="169">
        <v>86786.510000000009</v>
      </c>
      <c r="K432" s="169">
        <v>88786.510000000009</v>
      </c>
    </row>
    <row r="433" spans="1:11" x14ac:dyDescent="0.25">
      <c r="A433" s="103"/>
      <c r="B433" s="71" t="s">
        <v>165</v>
      </c>
      <c r="C433" s="102"/>
      <c r="D433" s="97" t="s">
        <v>583</v>
      </c>
      <c r="E433" s="104" t="s">
        <v>361</v>
      </c>
      <c r="F433" s="172"/>
      <c r="G433" s="172">
        <v>1</v>
      </c>
      <c r="H433" s="172"/>
      <c r="I433" s="244"/>
      <c r="J433" s="169"/>
      <c r="K433" s="169"/>
    </row>
    <row r="434" spans="1:11" x14ac:dyDescent="0.25">
      <c r="A434" s="103"/>
      <c r="B434" s="184" t="s">
        <v>157</v>
      </c>
      <c r="C434" s="248"/>
      <c r="D434" s="185"/>
      <c r="E434" s="185"/>
      <c r="F434" s="186"/>
      <c r="G434" s="186"/>
      <c r="H434" s="186"/>
      <c r="I434" s="249"/>
      <c r="J434" s="187"/>
      <c r="K434" s="187"/>
    </row>
    <row r="435" spans="1:11" x14ac:dyDescent="0.25">
      <c r="A435" s="103"/>
      <c r="B435" s="250" t="s">
        <v>158</v>
      </c>
      <c r="C435" s="251"/>
      <c r="D435" s="252"/>
      <c r="E435" s="252"/>
      <c r="F435" s="253"/>
      <c r="G435" s="253"/>
      <c r="H435" s="253"/>
      <c r="I435" s="254"/>
      <c r="J435" s="255">
        <v>1</v>
      </c>
      <c r="K435" s="255">
        <v>1</v>
      </c>
    </row>
    <row r="436" spans="1:11" x14ac:dyDescent="0.25">
      <c r="A436" s="103"/>
      <c r="B436" s="100" t="s">
        <v>159</v>
      </c>
      <c r="C436" s="235"/>
      <c r="D436" s="185"/>
      <c r="E436" s="185"/>
      <c r="F436" s="186"/>
      <c r="G436" s="186"/>
      <c r="H436" s="186"/>
      <c r="I436" s="249"/>
      <c r="J436" s="188">
        <v>1131</v>
      </c>
      <c r="K436" s="188">
        <v>1135</v>
      </c>
    </row>
    <row r="437" spans="1:11" x14ac:dyDescent="0.25">
      <c r="A437" s="103"/>
      <c r="B437" s="71"/>
      <c r="C437" s="103"/>
      <c r="D437" s="97"/>
      <c r="E437" s="97"/>
      <c r="F437" s="172"/>
      <c r="G437" s="172"/>
      <c r="H437" s="172"/>
      <c r="I437" s="244"/>
      <c r="J437" s="169"/>
      <c r="K437" s="169"/>
    </row>
    <row r="438" spans="1:11" x14ac:dyDescent="0.25">
      <c r="A438"/>
      <c r="B438" s="237" t="s">
        <v>166</v>
      </c>
      <c r="C438" s="238"/>
      <c r="D438" s="239"/>
      <c r="E438" s="239"/>
      <c r="F438" s="240"/>
      <c r="G438" s="240"/>
      <c r="H438" s="240"/>
      <c r="I438" s="256"/>
      <c r="J438" s="177"/>
      <c r="K438" s="177"/>
    </row>
    <row r="439" spans="1:11" x14ac:dyDescent="0.25">
      <c r="A439"/>
      <c r="B439" s="178" t="s">
        <v>584</v>
      </c>
      <c r="C439" s="242"/>
      <c r="D439" s="179"/>
      <c r="E439" s="179"/>
      <c r="F439" s="180"/>
      <c r="G439" s="180"/>
      <c r="H439" s="180"/>
      <c r="I439" s="243"/>
      <c r="J439" s="181"/>
      <c r="K439" s="181"/>
    </row>
    <row r="440" spans="1:11" x14ac:dyDescent="0.25">
      <c r="A440" s="103"/>
      <c r="B440" s="71" t="s">
        <v>166</v>
      </c>
      <c r="C440" s="102"/>
      <c r="D440" s="97" t="s">
        <v>585</v>
      </c>
      <c r="E440" s="97" t="s">
        <v>586</v>
      </c>
      <c r="F440" s="172"/>
      <c r="G440" s="172">
        <v>1</v>
      </c>
      <c r="H440" s="172"/>
      <c r="I440" s="244"/>
      <c r="J440" s="169">
        <v>30000</v>
      </c>
      <c r="K440" s="169">
        <v>62000</v>
      </c>
    </row>
    <row r="441" spans="1:11" x14ac:dyDescent="0.25">
      <c r="A441" s="103"/>
      <c r="B441" s="71" t="s">
        <v>166</v>
      </c>
      <c r="C441" s="103"/>
      <c r="D441" s="97" t="s">
        <v>587</v>
      </c>
      <c r="E441" s="104" t="s">
        <v>633</v>
      </c>
      <c r="F441" s="172"/>
      <c r="G441" s="172">
        <v>1</v>
      </c>
      <c r="H441" s="172"/>
      <c r="I441" s="244"/>
      <c r="J441" s="169"/>
      <c r="K441" s="169"/>
    </row>
    <row r="442" spans="1:11" x14ac:dyDescent="0.25">
      <c r="A442" s="195"/>
      <c r="B442" s="196" t="s">
        <v>157</v>
      </c>
      <c r="C442" s="268"/>
      <c r="D442" s="197"/>
      <c r="E442" s="197"/>
      <c r="F442" s="198"/>
      <c r="G442" s="198"/>
      <c r="H442" s="198"/>
      <c r="I442" s="176"/>
      <c r="J442" s="199"/>
      <c r="K442" s="199"/>
    </row>
    <row r="443" spans="1:11" x14ac:dyDescent="0.25">
      <c r="A443" s="103"/>
      <c r="B443" s="250" t="s">
        <v>158</v>
      </c>
      <c r="C443" s="251"/>
      <c r="D443" s="252"/>
      <c r="E443" s="252"/>
      <c r="F443" s="253"/>
      <c r="G443" s="253"/>
      <c r="H443" s="253"/>
      <c r="I443" s="254"/>
      <c r="J443" s="255">
        <v>1</v>
      </c>
      <c r="K443" s="255">
        <v>1</v>
      </c>
    </row>
    <row r="444" spans="1:11" x14ac:dyDescent="0.25">
      <c r="A444" s="103"/>
      <c r="B444" s="100" t="s">
        <v>159</v>
      </c>
      <c r="C444" s="235"/>
      <c r="D444" s="185"/>
      <c r="E444" s="185"/>
      <c r="F444" s="186"/>
      <c r="G444" s="186"/>
      <c r="H444" s="186"/>
      <c r="I444" s="249"/>
      <c r="J444" s="188">
        <v>1131</v>
      </c>
      <c r="K444" s="188">
        <v>1135</v>
      </c>
    </row>
    <row r="445" spans="1:11" x14ac:dyDescent="0.25">
      <c r="A445" s="103"/>
      <c r="B445" s="71"/>
      <c r="C445" s="103"/>
      <c r="D445" s="97"/>
      <c r="E445" s="97"/>
      <c r="F445" s="172"/>
      <c r="G445" s="172"/>
      <c r="H445" s="172"/>
      <c r="I445" s="244"/>
      <c r="J445" s="169"/>
      <c r="K445" s="169"/>
    </row>
    <row r="446" spans="1:11" x14ac:dyDescent="0.25">
      <c r="A446" s="103"/>
      <c r="B446" s="71"/>
      <c r="C446" s="103"/>
      <c r="D446" s="97"/>
      <c r="E446" s="97"/>
      <c r="F446" s="172"/>
      <c r="G446" s="172"/>
      <c r="H446" s="172"/>
      <c r="I446" s="244"/>
      <c r="J446" s="169"/>
      <c r="K446" s="169"/>
    </row>
    <row r="447" spans="1:11" x14ac:dyDescent="0.25">
      <c r="A447"/>
      <c r="B447" s="237" t="s">
        <v>147</v>
      </c>
      <c r="C447" s="238"/>
      <c r="D447" s="239"/>
      <c r="E447" s="239"/>
      <c r="F447" s="240"/>
      <c r="G447" s="240"/>
      <c r="H447" s="240"/>
      <c r="I447" s="256"/>
      <c r="J447" s="177"/>
      <c r="K447" s="177"/>
    </row>
    <row r="448" spans="1:11" x14ac:dyDescent="0.25">
      <c r="A448"/>
      <c r="B448" s="178" t="s">
        <v>588</v>
      </c>
      <c r="C448" s="242"/>
      <c r="D448" s="179"/>
      <c r="E448" s="179"/>
      <c r="F448" s="180"/>
      <c r="G448" s="180"/>
      <c r="H448" s="180"/>
      <c r="I448" s="243"/>
      <c r="J448" s="181"/>
      <c r="K448" s="181"/>
    </row>
    <row r="449" spans="1:11" x14ac:dyDescent="0.25">
      <c r="A449" s="103"/>
      <c r="B449" s="71" t="s">
        <v>147</v>
      </c>
      <c r="C449" s="103"/>
      <c r="D449" s="97"/>
      <c r="E449" s="97"/>
      <c r="F449" s="172"/>
      <c r="G449" s="172"/>
      <c r="H449" s="172"/>
      <c r="I449" s="244"/>
      <c r="J449" s="169"/>
      <c r="K449" s="169"/>
    </row>
    <row r="450" spans="1:11" x14ac:dyDescent="0.25">
      <c r="A450" s="103"/>
      <c r="B450" s="184" t="s">
        <v>157</v>
      </c>
      <c r="C450" s="248"/>
      <c r="D450" s="185"/>
      <c r="E450" s="185"/>
      <c r="F450" s="186"/>
      <c r="G450" s="186"/>
      <c r="H450" s="186"/>
      <c r="I450" s="249"/>
      <c r="J450" s="187"/>
      <c r="K450" s="187"/>
    </row>
    <row r="451" spans="1:11" x14ac:dyDescent="0.25">
      <c r="A451" s="103"/>
      <c r="B451" s="250" t="s">
        <v>158</v>
      </c>
      <c r="C451" s="251"/>
      <c r="D451" s="252"/>
      <c r="E451" s="252"/>
      <c r="F451" s="253"/>
      <c r="G451" s="253"/>
      <c r="H451" s="253"/>
      <c r="I451" s="254"/>
      <c r="J451" s="255">
        <v>0</v>
      </c>
      <c r="K451" s="255">
        <v>0</v>
      </c>
    </row>
    <row r="452" spans="1:11" x14ac:dyDescent="0.25">
      <c r="A452" s="103"/>
      <c r="B452" s="100" t="s">
        <v>159</v>
      </c>
      <c r="C452" s="235"/>
      <c r="D452" s="185"/>
      <c r="E452" s="185"/>
      <c r="F452" s="186"/>
      <c r="G452" s="186"/>
      <c r="H452" s="186"/>
      <c r="I452" s="249"/>
      <c r="J452" s="188" t="s">
        <v>162</v>
      </c>
      <c r="K452" s="188" t="s">
        <v>162</v>
      </c>
    </row>
    <row r="453" spans="1:11" x14ac:dyDescent="0.25">
      <c r="A453" s="103"/>
      <c r="B453" s="71"/>
      <c r="C453" s="103"/>
      <c r="D453" s="97"/>
      <c r="E453" s="97"/>
      <c r="F453" s="172"/>
      <c r="G453" s="172"/>
      <c r="H453" s="172"/>
      <c r="I453" s="244"/>
      <c r="J453" s="169"/>
      <c r="K453" s="169"/>
    </row>
    <row r="454" spans="1:11" x14ac:dyDescent="0.25">
      <c r="A454" s="103"/>
      <c r="B454" s="71"/>
      <c r="C454" s="103"/>
      <c r="D454" s="97"/>
      <c r="E454" s="97"/>
      <c r="F454" s="172"/>
      <c r="G454" s="172"/>
      <c r="H454" s="172"/>
      <c r="I454" s="244"/>
      <c r="J454" s="169"/>
      <c r="K454" s="169"/>
    </row>
    <row r="455" spans="1:11" x14ac:dyDescent="0.25">
      <c r="A455"/>
      <c r="B455" s="237" t="s">
        <v>148</v>
      </c>
      <c r="C455" s="238"/>
      <c r="D455" s="239"/>
      <c r="E455" s="239"/>
      <c r="F455" s="240"/>
      <c r="G455" s="240"/>
      <c r="H455" s="240"/>
      <c r="I455" s="256"/>
      <c r="J455" s="177"/>
      <c r="K455" s="177">
        <v>0</v>
      </c>
    </row>
    <row r="456" spans="1:11" x14ac:dyDescent="0.25">
      <c r="A456"/>
      <c r="B456" s="178" t="s">
        <v>589</v>
      </c>
      <c r="C456" s="242"/>
      <c r="D456" s="179"/>
      <c r="E456" s="179"/>
      <c r="F456" s="180"/>
      <c r="G456" s="180"/>
      <c r="H456" s="180"/>
      <c r="I456" s="243"/>
      <c r="J456" s="181"/>
      <c r="K456" s="181"/>
    </row>
    <row r="457" spans="1:11" x14ac:dyDescent="0.25">
      <c r="A457" s="103"/>
      <c r="B457" s="71" t="s">
        <v>148</v>
      </c>
      <c r="C457" s="103"/>
      <c r="D457" s="97" t="s">
        <v>590</v>
      </c>
      <c r="E457" s="97" t="s">
        <v>591</v>
      </c>
      <c r="F457" s="172"/>
      <c r="G457" s="172">
        <v>1</v>
      </c>
      <c r="H457" s="172"/>
      <c r="I457" s="244"/>
      <c r="J457" s="169">
        <v>178500</v>
      </c>
      <c r="K457" s="169">
        <v>182000</v>
      </c>
    </row>
    <row r="458" spans="1:11" x14ac:dyDescent="0.25">
      <c r="A458" s="103"/>
      <c r="B458" s="71" t="s">
        <v>148</v>
      </c>
      <c r="C458" s="103"/>
      <c r="D458" s="97" t="s">
        <v>592</v>
      </c>
      <c r="E458" s="97" t="s">
        <v>593</v>
      </c>
      <c r="F458" s="172"/>
      <c r="G458" s="172">
        <v>1</v>
      </c>
      <c r="H458" s="172"/>
      <c r="I458" s="244"/>
      <c r="J458" s="169">
        <v>168205</v>
      </c>
      <c r="K458" s="169">
        <v>171705</v>
      </c>
    </row>
    <row r="459" spans="1:11" x14ac:dyDescent="0.25">
      <c r="A459" s="103"/>
      <c r="B459" s="71" t="s">
        <v>148</v>
      </c>
      <c r="C459" s="103"/>
      <c r="D459" s="97" t="s">
        <v>594</v>
      </c>
      <c r="E459" s="97" t="s">
        <v>595</v>
      </c>
      <c r="F459" s="172"/>
      <c r="G459" s="172">
        <v>1</v>
      </c>
      <c r="H459" s="172"/>
      <c r="I459" s="244"/>
      <c r="J459" s="169">
        <v>158000.16</v>
      </c>
      <c r="K459" s="169">
        <v>161500.16</v>
      </c>
    </row>
    <row r="460" spans="1:11" x14ac:dyDescent="0.25">
      <c r="A460" s="103"/>
      <c r="B460" s="71" t="s">
        <v>148</v>
      </c>
      <c r="C460" s="103"/>
      <c r="D460" s="97" t="s">
        <v>596</v>
      </c>
      <c r="E460" s="97" t="s">
        <v>455</v>
      </c>
      <c r="F460" s="172"/>
      <c r="G460" s="172">
        <v>1</v>
      </c>
      <c r="H460" s="172"/>
      <c r="I460" s="244"/>
      <c r="J460" s="169">
        <v>146500</v>
      </c>
      <c r="K460" s="169"/>
    </row>
    <row r="461" spans="1:11" x14ac:dyDescent="0.25">
      <c r="A461" s="103"/>
      <c r="B461" s="184" t="s">
        <v>157</v>
      </c>
      <c r="C461" s="248"/>
      <c r="D461" s="185"/>
      <c r="E461" s="185"/>
      <c r="F461" s="186"/>
      <c r="G461" s="186"/>
      <c r="H461" s="186"/>
      <c r="I461" s="249"/>
      <c r="J461" s="187"/>
      <c r="K461" s="187"/>
    </row>
    <row r="462" spans="1:11" x14ac:dyDescent="0.25">
      <c r="A462" s="103"/>
      <c r="B462" s="250" t="s">
        <v>158</v>
      </c>
      <c r="C462" s="251"/>
      <c r="D462" s="252"/>
      <c r="E462" s="252"/>
      <c r="F462" s="253"/>
      <c r="G462" s="253"/>
      <c r="H462" s="253"/>
      <c r="I462" s="254"/>
      <c r="J462" s="255">
        <v>4</v>
      </c>
      <c r="K462" s="255">
        <v>3</v>
      </c>
    </row>
    <row r="463" spans="1:11" x14ac:dyDescent="0.25">
      <c r="A463" s="103"/>
      <c r="B463" s="100" t="s">
        <v>159</v>
      </c>
      <c r="C463" s="235"/>
      <c r="D463" s="185"/>
      <c r="E463" s="185"/>
      <c r="F463" s="186"/>
      <c r="G463" s="186"/>
      <c r="H463" s="186"/>
      <c r="I463" s="249"/>
      <c r="J463" s="188">
        <v>282.75</v>
      </c>
      <c r="K463" s="188">
        <v>378.33333333333331</v>
      </c>
    </row>
    <row r="464" spans="1:11" x14ac:dyDescent="0.25">
      <c r="A464" s="103"/>
      <c r="B464" s="71"/>
      <c r="C464" s="103"/>
      <c r="D464" s="97"/>
      <c r="E464" s="97"/>
      <c r="F464" s="172"/>
      <c r="G464" s="172"/>
      <c r="H464" s="172"/>
      <c r="I464" s="244"/>
      <c r="J464" s="169"/>
      <c r="K464" s="169"/>
    </row>
    <row r="465" spans="1:11" x14ac:dyDescent="0.25">
      <c r="A465" s="103"/>
      <c r="B465" s="71"/>
      <c r="C465" s="103"/>
      <c r="D465" s="97"/>
      <c r="E465" s="97"/>
      <c r="F465" s="172"/>
      <c r="G465" s="172"/>
      <c r="H465" s="172"/>
      <c r="I465" s="244"/>
      <c r="J465" s="169"/>
      <c r="K465" s="169"/>
    </row>
    <row r="466" spans="1:11" x14ac:dyDescent="0.25">
      <c r="A466"/>
      <c r="B466" s="237" t="s">
        <v>167</v>
      </c>
      <c r="C466" s="238"/>
      <c r="D466" s="239"/>
      <c r="E466" s="239"/>
      <c r="F466" s="240"/>
      <c r="G466" s="240"/>
      <c r="H466" s="240"/>
      <c r="I466" s="256"/>
      <c r="J466" s="177"/>
      <c r="K466" s="177"/>
    </row>
    <row r="467" spans="1:11" x14ac:dyDescent="0.25">
      <c r="A467"/>
      <c r="B467" s="178" t="s">
        <v>597</v>
      </c>
      <c r="C467" s="242"/>
      <c r="D467" s="179"/>
      <c r="E467" s="179"/>
      <c r="F467" s="180"/>
      <c r="G467" s="180"/>
      <c r="H467" s="180"/>
      <c r="I467" s="243"/>
      <c r="J467" s="181"/>
      <c r="K467" s="181"/>
    </row>
    <row r="468" spans="1:11" x14ac:dyDescent="0.25">
      <c r="A468" s="103"/>
      <c r="B468" s="71" t="s">
        <v>167</v>
      </c>
      <c r="C468" s="103"/>
      <c r="D468" s="97" t="s">
        <v>598</v>
      </c>
      <c r="E468" s="97" t="s">
        <v>599</v>
      </c>
      <c r="F468" s="172"/>
      <c r="G468" s="172">
        <v>1</v>
      </c>
      <c r="H468" s="172"/>
      <c r="I468" s="244"/>
      <c r="J468" s="169">
        <v>111650</v>
      </c>
      <c r="K468" s="169">
        <v>115150</v>
      </c>
    </row>
    <row r="469" spans="1:11" x14ac:dyDescent="0.25">
      <c r="A469" s="103"/>
      <c r="B469" s="71" t="s">
        <v>167</v>
      </c>
      <c r="C469" s="103"/>
      <c r="D469" s="97" t="s">
        <v>645</v>
      </c>
      <c r="E469" s="97" t="s">
        <v>600</v>
      </c>
      <c r="F469" s="172"/>
      <c r="G469" s="172">
        <v>1</v>
      </c>
      <c r="H469" s="172"/>
      <c r="I469" s="244"/>
      <c r="J469" s="169">
        <v>57976.32</v>
      </c>
      <c r="K469" s="169">
        <v>59976.32</v>
      </c>
    </row>
    <row r="470" spans="1:11" x14ac:dyDescent="0.25">
      <c r="A470" s="103"/>
      <c r="B470" s="71" t="s">
        <v>167</v>
      </c>
      <c r="C470" s="103"/>
      <c r="D470" s="97" t="s">
        <v>601</v>
      </c>
      <c r="E470" s="97" t="s">
        <v>646</v>
      </c>
      <c r="F470" s="172"/>
      <c r="G470" s="172">
        <v>1</v>
      </c>
      <c r="H470" s="172"/>
      <c r="I470" s="244"/>
      <c r="J470" s="169">
        <v>47499.839999999997</v>
      </c>
      <c r="K470" s="169">
        <v>48999.839999999997</v>
      </c>
    </row>
    <row r="471" spans="1:11" x14ac:dyDescent="0.25">
      <c r="A471" s="103"/>
      <c r="B471" s="71" t="s">
        <v>167</v>
      </c>
      <c r="C471" s="103"/>
      <c r="D471" s="104" t="s">
        <v>602</v>
      </c>
      <c r="E471" s="104" t="s">
        <v>361</v>
      </c>
      <c r="F471" s="172"/>
      <c r="G471" s="172">
        <v>1</v>
      </c>
      <c r="H471" s="172"/>
      <c r="I471" s="244"/>
      <c r="J471" s="169"/>
      <c r="K471" s="169"/>
    </row>
    <row r="472" spans="1:11" x14ac:dyDescent="0.25">
      <c r="A472" s="103"/>
      <c r="B472" s="184" t="s">
        <v>157</v>
      </c>
      <c r="C472" s="248"/>
      <c r="D472" s="185"/>
      <c r="E472" s="185"/>
      <c r="F472" s="186"/>
      <c r="G472" s="186"/>
      <c r="H472" s="186"/>
      <c r="I472" s="249"/>
      <c r="J472" s="187"/>
      <c r="K472" s="187"/>
    </row>
    <row r="473" spans="1:11" x14ac:dyDescent="0.25">
      <c r="A473" s="103"/>
      <c r="B473" s="250" t="s">
        <v>158</v>
      </c>
      <c r="C473" s="251"/>
      <c r="D473" s="252"/>
      <c r="E473" s="252"/>
      <c r="F473" s="253"/>
      <c r="G473" s="253"/>
      <c r="H473" s="253"/>
      <c r="I473" s="254"/>
      <c r="J473" s="255">
        <v>3</v>
      </c>
      <c r="K473" s="255">
        <v>3</v>
      </c>
    </row>
    <row r="474" spans="1:11" x14ac:dyDescent="0.25">
      <c r="A474" s="103"/>
      <c r="B474" s="100" t="s">
        <v>159</v>
      </c>
      <c r="C474" s="235"/>
      <c r="D474" s="185"/>
      <c r="E474" s="185"/>
      <c r="F474" s="186"/>
      <c r="G474" s="186"/>
      <c r="H474" s="186"/>
      <c r="I474" s="249"/>
      <c r="J474" s="188">
        <v>377</v>
      </c>
      <c r="K474" s="188">
        <v>378.33333333333331</v>
      </c>
    </row>
    <row r="475" spans="1:11" x14ac:dyDescent="0.25">
      <c r="A475" s="103"/>
      <c r="B475" s="71"/>
      <c r="C475" s="103"/>
      <c r="D475" s="97"/>
      <c r="E475" s="97"/>
      <c r="F475" s="172"/>
      <c r="G475" s="172"/>
      <c r="H475" s="172"/>
      <c r="I475" s="244"/>
      <c r="J475" s="169"/>
      <c r="K475" s="169"/>
    </row>
    <row r="476" spans="1:11" x14ac:dyDescent="0.25">
      <c r="A476" s="103"/>
      <c r="B476" s="206" t="s">
        <v>168</v>
      </c>
      <c r="C476" s="269"/>
      <c r="D476" s="270"/>
      <c r="E476" s="270"/>
      <c r="F476" s="271"/>
      <c r="G476" s="271"/>
      <c r="H476" s="271"/>
      <c r="I476" s="272"/>
      <c r="J476" s="273">
        <v>13771996.774799999</v>
      </c>
      <c r="K476" s="273">
        <v>14537601.974800011</v>
      </c>
    </row>
    <row r="477" spans="1:11" x14ac:dyDescent="0.25">
      <c r="A477" s="103"/>
      <c r="B477" s="71"/>
      <c r="C477" s="103"/>
      <c r="D477" s="97"/>
      <c r="E477" s="97"/>
      <c r="F477" s="172"/>
      <c r="G477" s="172"/>
      <c r="H477" s="172"/>
      <c r="I477" s="244"/>
      <c r="J477" s="169"/>
      <c r="K477" s="169"/>
    </row>
    <row r="478" spans="1:11" x14ac:dyDescent="0.25">
      <c r="A478" s="103"/>
      <c r="B478" s="71"/>
      <c r="C478" s="103"/>
      <c r="D478" s="97"/>
      <c r="E478" s="97"/>
      <c r="F478" s="172"/>
      <c r="G478" s="172"/>
      <c r="H478" s="172"/>
      <c r="I478" s="244"/>
      <c r="J478" s="274"/>
      <c r="K478" s="274"/>
    </row>
    <row r="479" spans="1:11" x14ac:dyDescent="0.25">
      <c r="A479" s="103"/>
      <c r="B479" s="71"/>
      <c r="C479" s="103"/>
      <c r="D479" s="97"/>
      <c r="E479" s="97"/>
      <c r="F479" s="172"/>
      <c r="G479" s="172"/>
      <c r="H479" s="172"/>
      <c r="I479" s="244"/>
      <c r="J479" s="169"/>
      <c r="K479" s="169"/>
    </row>
    <row r="480" spans="1:11" x14ac:dyDescent="0.25">
      <c r="A480" s="103"/>
      <c r="B480" s="71"/>
      <c r="C480" s="103"/>
      <c r="D480" s="97"/>
      <c r="E480" s="97"/>
      <c r="F480" s="172"/>
      <c r="G480" s="172"/>
      <c r="H480" s="172"/>
      <c r="I480" s="244"/>
      <c r="J480" s="169"/>
      <c r="K480" s="169"/>
    </row>
    <row r="481" spans="1:11" x14ac:dyDescent="0.25">
      <c r="A481" s="103"/>
      <c r="B481" s="71"/>
      <c r="C481" s="103"/>
      <c r="D481" s="97"/>
      <c r="E481" s="97"/>
      <c r="F481" s="172"/>
      <c r="G481" s="172"/>
      <c r="H481" s="172"/>
      <c r="I481" s="244"/>
      <c r="J481" s="169"/>
      <c r="K481" s="169"/>
    </row>
    <row r="482" spans="1:11" x14ac:dyDescent="0.25">
      <c r="A482" s="103"/>
      <c r="B482" s="71"/>
      <c r="C482" s="103"/>
      <c r="D482" s="97"/>
      <c r="E482" s="97"/>
      <c r="F482" s="172"/>
      <c r="G482" s="172"/>
      <c r="H482" s="172"/>
      <c r="I482" s="244"/>
      <c r="J482" s="169"/>
      <c r="K482" s="169"/>
    </row>
    <row r="483" spans="1:11" x14ac:dyDescent="0.25">
      <c r="A483" s="103"/>
      <c r="B483" s="71"/>
      <c r="C483" s="103"/>
      <c r="D483" s="97"/>
      <c r="E483" s="97"/>
      <c r="F483" s="172"/>
      <c r="G483" s="172"/>
      <c r="H483" s="172"/>
      <c r="I483" s="244"/>
      <c r="J483" s="169"/>
      <c r="K483" s="169"/>
    </row>
    <row r="484" spans="1:11" x14ac:dyDescent="0.25">
      <c r="A484" s="103"/>
      <c r="B484" s="71"/>
      <c r="C484" s="103"/>
      <c r="D484" s="97"/>
      <c r="E484" s="97"/>
      <c r="F484" s="172"/>
      <c r="G484" s="172"/>
      <c r="H484" s="172"/>
      <c r="I484" s="244"/>
      <c r="J484" s="169"/>
      <c r="K484" s="169"/>
    </row>
    <row r="485" spans="1:11" x14ac:dyDescent="0.25">
      <c r="A485" s="103"/>
      <c r="B485" s="71"/>
      <c r="C485" s="103"/>
      <c r="D485" s="97"/>
      <c r="E485" s="97"/>
      <c r="F485" s="172"/>
      <c r="G485" s="172"/>
      <c r="H485" s="172"/>
      <c r="I485" s="244"/>
      <c r="J485" s="169"/>
      <c r="K485" s="169"/>
    </row>
    <row r="486" spans="1:11" x14ac:dyDescent="0.25">
      <c r="A486" s="103"/>
      <c r="B486" s="71"/>
      <c r="C486" s="103"/>
      <c r="D486" s="97"/>
      <c r="E486" s="97"/>
      <c r="F486" s="172"/>
      <c r="G486" s="172"/>
      <c r="H486" s="172"/>
      <c r="I486" s="231"/>
      <c r="J486" s="169"/>
      <c r="K486" s="169"/>
    </row>
    <row r="487" spans="1:11" x14ac:dyDescent="0.25">
      <c r="A487" s="103"/>
      <c r="B487" s="71"/>
      <c r="C487" s="103"/>
      <c r="D487" s="97"/>
      <c r="E487" s="97"/>
      <c r="F487" s="172"/>
      <c r="G487" s="172"/>
      <c r="H487" s="172"/>
      <c r="I487" s="231"/>
      <c r="J487" s="169"/>
      <c r="K487" s="169"/>
    </row>
    <row r="488" spans="1:11" x14ac:dyDescent="0.25">
      <c r="A488" s="103"/>
      <c r="B488" s="71"/>
      <c r="C488" s="103"/>
      <c r="D488" s="97"/>
      <c r="E488" s="97"/>
      <c r="F488" s="172"/>
      <c r="G488" s="172"/>
      <c r="H488" s="172"/>
      <c r="I488" s="231"/>
      <c r="J488" s="169"/>
      <c r="K488" s="169"/>
    </row>
    <row r="489" spans="1:11" x14ac:dyDescent="0.25">
      <c r="A489" s="103"/>
      <c r="B489" s="71"/>
      <c r="C489" s="103"/>
      <c r="D489" s="97"/>
      <c r="E489" s="97"/>
      <c r="F489" s="172"/>
      <c r="G489" s="172"/>
      <c r="H489" s="172"/>
      <c r="I489" s="231"/>
      <c r="J489" s="169"/>
      <c r="K489" s="169"/>
    </row>
    <row r="490" spans="1:11" x14ac:dyDescent="0.25">
      <c r="A490" s="103"/>
      <c r="B490" s="71"/>
      <c r="C490" s="103"/>
      <c r="D490" s="97"/>
      <c r="E490" s="97"/>
      <c r="F490" s="172"/>
      <c r="G490" s="172"/>
      <c r="H490" s="172"/>
      <c r="I490" s="231"/>
      <c r="J490" s="169"/>
      <c r="K490" s="169"/>
    </row>
    <row r="491" spans="1:11" x14ac:dyDescent="0.25">
      <c r="A491" s="103"/>
      <c r="B491" s="71"/>
      <c r="C491" s="103"/>
      <c r="D491" s="97"/>
      <c r="E491" s="97"/>
      <c r="F491" s="172"/>
      <c r="G491" s="172"/>
      <c r="H491" s="172"/>
      <c r="I491" s="231"/>
      <c r="J491" s="169"/>
      <c r="K491" s="169"/>
    </row>
    <row r="492" spans="1:11" x14ac:dyDescent="0.25">
      <c r="A492" s="103"/>
      <c r="B492" s="71"/>
      <c r="C492" s="103"/>
      <c r="D492" s="97"/>
      <c r="E492" s="97"/>
      <c r="F492" s="172"/>
      <c r="G492" s="172"/>
      <c r="H492" s="172"/>
      <c r="I492" s="231"/>
      <c r="J492" s="169"/>
      <c r="K492" s="169"/>
    </row>
    <row r="493" spans="1:11" x14ac:dyDescent="0.25">
      <c r="A493" s="103"/>
      <c r="B493" s="71"/>
      <c r="C493" s="103"/>
      <c r="D493" s="97"/>
      <c r="E493" s="97"/>
      <c r="F493" s="172"/>
      <c r="G493" s="172"/>
      <c r="H493" s="172"/>
      <c r="I493" s="231"/>
      <c r="J493" s="169"/>
      <c r="K493" s="169"/>
    </row>
    <row r="494" spans="1:11" x14ac:dyDescent="0.25">
      <c r="A494" s="103"/>
      <c r="B494" s="71"/>
      <c r="C494" s="103"/>
      <c r="D494" s="97"/>
      <c r="E494" s="97"/>
      <c r="F494" s="172"/>
      <c r="G494" s="172"/>
      <c r="H494" s="172"/>
      <c r="I494" s="231"/>
      <c r="J494" s="169"/>
      <c r="K494" s="169"/>
    </row>
    <row r="495" spans="1:11" x14ac:dyDescent="0.25">
      <c r="A495" s="103"/>
      <c r="B495" s="71"/>
      <c r="C495" s="103"/>
      <c r="D495" s="97"/>
      <c r="E495" s="97"/>
      <c r="F495" s="172"/>
      <c r="G495" s="172"/>
      <c r="H495" s="172"/>
      <c r="I495" s="231"/>
      <c r="J495" s="169"/>
      <c r="K495" s="169"/>
    </row>
    <row r="496" spans="1:11" x14ac:dyDescent="0.25">
      <c r="A496" s="103"/>
      <c r="B496" s="71"/>
      <c r="C496" s="103"/>
      <c r="D496" s="97"/>
      <c r="E496" s="97"/>
      <c r="F496" s="172"/>
      <c r="G496" s="172"/>
      <c r="H496" s="172"/>
      <c r="I496" s="231"/>
      <c r="J496" s="169"/>
      <c r="K496" s="169"/>
    </row>
    <row r="497" spans="1:11" x14ac:dyDescent="0.25">
      <c r="A497" s="103"/>
      <c r="B497" s="71"/>
      <c r="C497" s="103"/>
      <c r="D497" s="97"/>
      <c r="E497" s="97"/>
      <c r="F497" s="172"/>
      <c r="G497" s="172"/>
      <c r="H497" s="172"/>
      <c r="I497" s="231"/>
      <c r="J497" s="169"/>
      <c r="K497" s="169"/>
    </row>
    <row r="498" spans="1:11" x14ac:dyDescent="0.25">
      <c r="A498" s="103"/>
      <c r="B498" s="71"/>
      <c r="C498" s="103"/>
      <c r="D498" s="97"/>
      <c r="E498" s="97"/>
      <c r="F498" s="172"/>
      <c r="G498" s="172"/>
      <c r="H498" s="172"/>
      <c r="I498" s="231"/>
      <c r="J498" s="169"/>
      <c r="K498" s="169"/>
    </row>
    <row r="499" spans="1:11" x14ac:dyDescent="0.25">
      <c r="A499" s="103"/>
      <c r="B499" s="71"/>
      <c r="C499" s="103"/>
      <c r="D499" s="97"/>
      <c r="E499" s="97"/>
      <c r="F499" s="172"/>
      <c r="G499" s="172"/>
      <c r="H499" s="172"/>
      <c r="I499" s="231"/>
      <c r="J499" s="169"/>
      <c r="K499" s="169"/>
    </row>
    <row r="500" spans="1:11" x14ac:dyDescent="0.25">
      <c r="A500" s="103"/>
      <c r="B500" s="71"/>
      <c r="C500" s="103"/>
      <c r="D500" s="97"/>
      <c r="E500" s="97"/>
      <c r="F500" s="172"/>
      <c r="G500" s="172"/>
      <c r="H500" s="172"/>
      <c r="I500" s="231"/>
      <c r="J500" s="169"/>
      <c r="K500" s="169"/>
    </row>
    <row r="501" spans="1:11" x14ac:dyDescent="0.25">
      <c r="A501" s="103"/>
      <c r="B501" s="71"/>
      <c r="C501" s="103"/>
      <c r="D501" s="97"/>
      <c r="E501" s="97"/>
      <c r="F501" s="172"/>
      <c r="G501" s="172"/>
      <c r="H501" s="172"/>
      <c r="I501" s="231"/>
      <c r="J501" s="169"/>
      <c r="K501" s="169"/>
    </row>
    <row r="502" spans="1:11" x14ac:dyDescent="0.25">
      <c r="A502" s="103"/>
      <c r="B502" s="71"/>
      <c r="C502" s="103"/>
      <c r="D502" s="97"/>
      <c r="E502" s="97"/>
      <c r="F502" s="172"/>
      <c r="G502" s="172"/>
      <c r="H502" s="172"/>
      <c r="I502" s="231"/>
      <c r="J502" s="169"/>
      <c r="K502" s="169"/>
    </row>
    <row r="503" spans="1:11" x14ac:dyDescent="0.25">
      <c r="A503" s="103"/>
      <c r="B503" s="71"/>
      <c r="C503" s="103"/>
      <c r="D503" s="97"/>
      <c r="E503" s="97"/>
      <c r="F503" s="172"/>
      <c r="G503" s="172"/>
      <c r="H503" s="172"/>
      <c r="I503" s="231"/>
      <c r="J503" s="169"/>
      <c r="K503" s="169"/>
    </row>
    <row r="504" spans="1:11" x14ac:dyDescent="0.25">
      <c r="A504" s="103"/>
      <c r="B504" s="71"/>
      <c r="C504" s="103"/>
      <c r="D504" s="97"/>
      <c r="E504" s="97"/>
      <c r="F504" s="172"/>
      <c r="G504" s="172"/>
      <c r="H504" s="172"/>
      <c r="I504" s="231"/>
      <c r="J504" s="169"/>
      <c r="K504" s="169"/>
    </row>
    <row r="505" spans="1:11" x14ac:dyDescent="0.25">
      <c r="A505" s="103"/>
      <c r="B505" s="71"/>
      <c r="C505" s="103"/>
      <c r="D505" s="97"/>
      <c r="E505" s="97"/>
      <c r="F505" s="172"/>
      <c r="G505" s="172"/>
      <c r="H505" s="172"/>
      <c r="I505" s="231"/>
      <c r="J505" s="169"/>
      <c r="K505" s="169"/>
    </row>
    <row r="506" spans="1:11" x14ac:dyDescent="0.25">
      <c r="A506" s="103"/>
      <c r="B506" s="71"/>
      <c r="C506" s="103"/>
      <c r="D506" s="97"/>
      <c r="E506" s="97"/>
      <c r="F506" s="172"/>
      <c r="G506" s="172"/>
      <c r="H506" s="172"/>
      <c r="I506" s="231"/>
      <c r="J506" s="169"/>
      <c r="K506" s="169"/>
    </row>
    <row r="507" spans="1:11" x14ac:dyDescent="0.25">
      <c r="A507" s="103"/>
      <c r="B507" s="71"/>
      <c r="C507" s="103"/>
      <c r="D507" s="97"/>
      <c r="E507" s="97"/>
      <c r="F507" s="172"/>
      <c r="G507" s="172"/>
      <c r="H507" s="172"/>
      <c r="I507" s="231"/>
      <c r="J507" s="169"/>
      <c r="K507" s="169"/>
    </row>
    <row r="508" spans="1:11" x14ac:dyDescent="0.25">
      <c r="A508" s="103"/>
      <c r="B508" s="71"/>
      <c r="C508" s="103"/>
      <c r="D508" s="97"/>
      <c r="E508" s="97"/>
      <c r="F508" s="172"/>
      <c r="G508" s="172"/>
      <c r="H508" s="172"/>
      <c r="I508" s="231"/>
      <c r="J508" s="169"/>
      <c r="K508" s="169"/>
    </row>
    <row r="509" spans="1:11" x14ac:dyDescent="0.25">
      <c r="A509" s="103"/>
      <c r="B509" s="71"/>
      <c r="C509" s="103"/>
      <c r="D509" s="97"/>
      <c r="E509" s="97"/>
      <c r="F509" s="172"/>
      <c r="G509" s="172"/>
      <c r="H509" s="172"/>
      <c r="I509" s="231"/>
      <c r="J509" s="169"/>
      <c r="K509" s="169"/>
    </row>
    <row r="510" spans="1:11" x14ac:dyDescent="0.25">
      <c r="A510" s="103"/>
      <c r="B510" s="71"/>
      <c r="C510" s="103"/>
      <c r="D510" s="97"/>
      <c r="E510" s="97"/>
      <c r="F510" s="172"/>
      <c r="G510" s="172"/>
      <c r="H510" s="172"/>
      <c r="I510" s="231"/>
      <c r="J510" s="169"/>
      <c r="K510" s="169"/>
    </row>
    <row r="511" spans="1:11" x14ac:dyDescent="0.25">
      <c r="A511" s="103"/>
      <c r="B511" s="71"/>
      <c r="C511" s="103"/>
      <c r="D511" s="97"/>
      <c r="E511" s="97"/>
      <c r="F511" s="172"/>
      <c r="G511" s="172"/>
      <c r="H511" s="172"/>
      <c r="I511" s="231"/>
      <c r="J511" s="169"/>
      <c r="K511" s="169"/>
    </row>
    <row r="512" spans="1:11" x14ac:dyDescent="0.25">
      <c r="A512" s="103"/>
      <c r="B512" s="71"/>
      <c r="C512" s="103"/>
      <c r="D512" s="97"/>
      <c r="E512" s="97"/>
      <c r="F512" s="172"/>
      <c r="G512" s="172"/>
      <c r="H512" s="172"/>
      <c r="I512" s="231"/>
      <c r="J512" s="169"/>
      <c r="K512" s="169"/>
    </row>
    <row r="513" spans="1:11" x14ac:dyDescent="0.25">
      <c r="A513" s="103"/>
      <c r="B513" s="71"/>
      <c r="C513" s="103"/>
      <c r="D513" s="97"/>
      <c r="E513" s="97"/>
      <c r="F513" s="172"/>
      <c r="G513" s="172"/>
      <c r="H513" s="172"/>
      <c r="I513" s="231"/>
      <c r="J513" s="169"/>
      <c r="K513" s="169"/>
    </row>
    <row r="514" spans="1:11" x14ac:dyDescent="0.25">
      <c r="A514" s="103"/>
      <c r="B514" s="71"/>
      <c r="C514" s="103"/>
      <c r="D514" s="97"/>
      <c r="E514" s="97"/>
      <c r="F514" s="172"/>
      <c r="G514" s="172"/>
      <c r="H514" s="172"/>
      <c r="I514" s="231"/>
      <c r="J514" s="169"/>
      <c r="K514" s="169"/>
    </row>
    <row r="515" spans="1:11" x14ac:dyDescent="0.25">
      <c r="A515" s="103"/>
      <c r="B515" s="71"/>
      <c r="C515" s="103"/>
      <c r="D515" s="97"/>
      <c r="E515" s="97"/>
      <c r="F515" s="172"/>
      <c r="G515" s="172"/>
      <c r="H515" s="172"/>
      <c r="I515" s="231"/>
      <c r="J515" s="169"/>
      <c r="K515" s="169"/>
    </row>
    <row r="516" spans="1:11" x14ac:dyDescent="0.25">
      <c r="A516" s="103"/>
      <c r="B516" s="71"/>
      <c r="C516" s="103"/>
      <c r="D516" s="97"/>
      <c r="E516" s="97"/>
      <c r="F516" s="172"/>
      <c r="G516" s="172"/>
      <c r="H516" s="172"/>
      <c r="I516" s="231"/>
      <c r="J516" s="169"/>
      <c r="K516" s="169"/>
    </row>
    <row r="517" spans="1:11" x14ac:dyDescent="0.25">
      <c r="A517" s="103"/>
      <c r="B517" s="71"/>
      <c r="C517" s="103"/>
      <c r="D517" s="97"/>
      <c r="E517" s="97"/>
      <c r="F517" s="172"/>
      <c r="G517" s="172"/>
      <c r="H517" s="172"/>
      <c r="I517" s="231"/>
      <c r="J517" s="169"/>
      <c r="K517" s="169"/>
    </row>
    <row r="518" spans="1:11" x14ac:dyDescent="0.25">
      <c r="A518" s="103"/>
      <c r="B518" s="71"/>
      <c r="C518" s="103"/>
      <c r="D518" s="97"/>
      <c r="E518" s="97"/>
      <c r="F518" s="172"/>
      <c r="G518" s="172"/>
      <c r="H518" s="172"/>
      <c r="I518" s="231"/>
      <c r="J518" s="169"/>
      <c r="K518" s="169"/>
    </row>
    <row r="519" spans="1:11" x14ac:dyDescent="0.25">
      <c r="A519" s="103"/>
      <c r="B519" s="71"/>
      <c r="C519" s="103"/>
      <c r="D519" s="97"/>
      <c r="E519" s="97"/>
      <c r="F519" s="172"/>
      <c r="G519" s="172"/>
      <c r="H519" s="172"/>
      <c r="I519" s="231"/>
      <c r="J519" s="169"/>
      <c r="K519" s="169"/>
    </row>
    <row r="520" spans="1:11" x14ac:dyDescent="0.25">
      <c r="A520" s="103"/>
      <c r="B520" s="71"/>
      <c r="C520" s="103"/>
      <c r="D520" s="97"/>
      <c r="E520" s="97"/>
      <c r="F520" s="172"/>
      <c r="G520" s="172"/>
      <c r="H520" s="172"/>
      <c r="I520" s="231"/>
      <c r="J520" s="169"/>
      <c r="K520" s="169"/>
    </row>
    <row r="521" spans="1:11" x14ac:dyDescent="0.25">
      <c r="A521" s="103"/>
      <c r="B521" s="71"/>
      <c r="C521" s="103"/>
      <c r="D521" s="97"/>
      <c r="E521" s="97"/>
      <c r="F521" s="172"/>
      <c r="G521" s="172"/>
      <c r="H521" s="172"/>
      <c r="I521" s="231"/>
      <c r="J521" s="169"/>
      <c r="K521" s="169"/>
    </row>
    <row r="522" spans="1:11" x14ac:dyDescent="0.25">
      <c r="A522" s="103"/>
      <c r="B522" s="71"/>
      <c r="C522" s="103"/>
      <c r="D522" s="97"/>
      <c r="E522" s="97"/>
      <c r="F522" s="172"/>
      <c r="G522" s="172"/>
      <c r="H522" s="172"/>
      <c r="I522" s="231"/>
      <c r="J522" s="169"/>
      <c r="K522" s="169"/>
    </row>
    <row r="523" spans="1:11" x14ac:dyDescent="0.25">
      <c r="A523" s="103"/>
      <c r="B523" s="71"/>
      <c r="C523" s="103"/>
      <c r="D523" s="97"/>
      <c r="E523" s="97"/>
      <c r="F523" s="172"/>
      <c r="G523" s="172"/>
      <c r="H523" s="172"/>
      <c r="I523" s="231"/>
      <c r="J523" s="169"/>
      <c r="K523" s="169"/>
    </row>
    <row r="524" spans="1:11" x14ac:dyDescent="0.25">
      <c r="A524" s="103"/>
      <c r="B524" s="71"/>
      <c r="C524" s="103"/>
      <c r="D524" s="97"/>
      <c r="E524" s="97"/>
      <c r="F524" s="172"/>
      <c r="G524" s="172"/>
      <c r="H524" s="172"/>
      <c r="I524" s="231"/>
      <c r="J524" s="169"/>
      <c r="K524" s="169"/>
    </row>
    <row r="525" spans="1:11" x14ac:dyDescent="0.25">
      <c r="A525" s="103"/>
      <c r="B525" s="71"/>
      <c r="C525" s="103"/>
      <c r="D525" s="97"/>
      <c r="E525" s="97"/>
      <c r="F525" s="172"/>
      <c r="G525" s="172"/>
      <c r="H525" s="172"/>
      <c r="I525" s="231"/>
      <c r="J525" s="169"/>
      <c r="K525" s="169"/>
    </row>
    <row r="526" spans="1:11" x14ac:dyDescent="0.25">
      <c r="A526" s="103"/>
      <c r="B526" s="71"/>
      <c r="C526" s="103"/>
      <c r="D526" s="97"/>
      <c r="E526" s="97"/>
      <c r="F526" s="172"/>
      <c r="G526" s="172"/>
      <c r="H526" s="172"/>
      <c r="I526" s="231"/>
      <c r="J526" s="169"/>
      <c r="K526" s="169"/>
    </row>
    <row r="527" spans="1:11" x14ac:dyDescent="0.25">
      <c r="A527" s="103"/>
      <c r="B527" s="71"/>
      <c r="C527" s="103"/>
      <c r="D527" s="97"/>
      <c r="E527" s="97"/>
      <c r="F527" s="172"/>
      <c r="G527" s="172"/>
      <c r="H527" s="172"/>
      <c r="I527" s="231"/>
      <c r="J527" s="169"/>
      <c r="K527" s="169"/>
    </row>
    <row r="528" spans="1:11" x14ac:dyDescent="0.25">
      <c r="A528" s="103"/>
      <c r="B528" s="71"/>
      <c r="C528" s="103"/>
      <c r="D528" s="97"/>
      <c r="E528" s="97"/>
      <c r="F528" s="172"/>
      <c r="G528" s="172"/>
      <c r="H528" s="172"/>
      <c r="I528" s="231"/>
      <c r="J528" s="169"/>
      <c r="K528" s="169"/>
    </row>
    <row r="529" spans="1:11" x14ac:dyDescent="0.25">
      <c r="A529" s="103"/>
      <c r="B529" s="71"/>
      <c r="C529" s="103"/>
      <c r="D529" s="97"/>
      <c r="E529" s="97"/>
      <c r="F529" s="172"/>
      <c r="G529" s="172"/>
      <c r="H529" s="172"/>
      <c r="I529" s="231"/>
      <c r="J529" s="169"/>
      <c r="K529" s="169"/>
    </row>
    <row r="530" spans="1:11" x14ac:dyDescent="0.25">
      <c r="A530" s="103"/>
      <c r="B530" s="71"/>
      <c r="C530" s="103"/>
      <c r="D530" s="97"/>
      <c r="E530" s="97"/>
      <c r="F530" s="172"/>
      <c r="G530" s="172"/>
      <c r="H530" s="172"/>
      <c r="I530" s="231"/>
      <c r="J530" s="169"/>
      <c r="K530" s="169"/>
    </row>
    <row r="531" spans="1:11" x14ac:dyDescent="0.25">
      <c r="A531" s="103"/>
      <c r="B531" s="71"/>
      <c r="C531" s="103"/>
      <c r="D531" s="97"/>
      <c r="E531" s="97"/>
      <c r="F531" s="172"/>
      <c r="G531" s="172"/>
      <c r="H531" s="172"/>
      <c r="I531" s="231"/>
      <c r="J531" s="169"/>
      <c r="K531" s="169"/>
    </row>
    <row r="532" spans="1:11" x14ac:dyDescent="0.25">
      <c r="A532" s="103"/>
      <c r="B532" s="71"/>
      <c r="C532" s="103"/>
      <c r="D532" s="97"/>
      <c r="E532" s="97"/>
      <c r="F532" s="172"/>
      <c r="G532" s="172"/>
      <c r="H532" s="172"/>
      <c r="I532" s="231"/>
      <c r="J532" s="169"/>
      <c r="K532" s="169"/>
    </row>
    <row r="533" spans="1:11" x14ac:dyDescent="0.25">
      <c r="A533" s="103"/>
      <c r="B533" s="71"/>
      <c r="C533" s="103"/>
      <c r="D533" s="97"/>
      <c r="E533" s="97"/>
      <c r="F533" s="172"/>
      <c r="G533" s="172"/>
      <c r="H533" s="172"/>
      <c r="I533" s="231"/>
      <c r="J533" s="169"/>
      <c r="K533" s="169"/>
    </row>
    <row r="534" spans="1:11" x14ac:dyDescent="0.25">
      <c r="A534" s="103"/>
      <c r="B534" s="71"/>
      <c r="C534" s="103"/>
      <c r="D534" s="97"/>
      <c r="E534" s="97"/>
      <c r="F534" s="172"/>
      <c r="G534" s="172"/>
      <c r="H534" s="172"/>
      <c r="I534" s="231"/>
      <c r="J534" s="169"/>
      <c r="K534" s="169"/>
    </row>
    <row r="535" spans="1:11" x14ac:dyDescent="0.25">
      <c r="A535" s="103"/>
      <c r="B535" s="71"/>
      <c r="C535" s="103"/>
      <c r="D535" s="97"/>
      <c r="E535" s="97"/>
      <c r="F535" s="172"/>
      <c r="G535" s="172"/>
      <c r="H535" s="172"/>
      <c r="I535" s="231"/>
      <c r="J535" s="169"/>
      <c r="K535" s="169"/>
    </row>
    <row r="536" spans="1:11" x14ac:dyDescent="0.25">
      <c r="A536" s="103"/>
      <c r="B536" s="71"/>
      <c r="C536" s="103"/>
      <c r="D536" s="97"/>
      <c r="E536" s="97"/>
      <c r="F536" s="172"/>
      <c r="G536" s="172"/>
      <c r="H536" s="172"/>
      <c r="I536" s="231"/>
      <c r="J536" s="169"/>
      <c r="K536" s="169"/>
    </row>
    <row r="537" spans="1:11" x14ac:dyDescent="0.25">
      <c r="A537" s="103"/>
      <c r="B537" s="71"/>
      <c r="C537" s="103"/>
      <c r="D537" s="97"/>
      <c r="E537" s="97"/>
      <c r="F537" s="172"/>
      <c r="G537" s="172"/>
      <c r="H537" s="172"/>
      <c r="I537" s="231"/>
      <c r="J537" s="169"/>
      <c r="K537" s="169"/>
    </row>
    <row r="538" spans="1:11" x14ac:dyDescent="0.25">
      <c r="A538" s="103"/>
      <c r="B538" s="71"/>
      <c r="C538" s="103"/>
      <c r="D538" s="97"/>
      <c r="E538" s="97"/>
      <c r="F538" s="172"/>
      <c r="G538" s="172"/>
      <c r="H538" s="172"/>
      <c r="I538" s="231"/>
      <c r="J538" s="169"/>
      <c r="K538" s="169"/>
    </row>
    <row r="539" spans="1:11" x14ac:dyDescent="0.25">
      <c r="A539" s="103"/>
      <c r="B539" s="71"/>
      <c r="C539" s="103"/>
      <c r="D539" s="97"/>
      <c r="E539" s="97"/>
      <c r="F539" s="172"/>
      <c r="G539" s="172"/>
      <c r="H539" s="172"/>
      <c r="I539" s="231"/>
      <c r="J539" s="169"/>
      <c r="K539" s="169"/>
    </row>
    <row r="540" spans="1:11" x14ac:dyDescent="0.25">
      <c r="A540" s="103"/>
      <c r="B540" s="71"/>
      <c r="C540" s="103"/>
      <c r="D540" s="97"/>
      <c r="E540" s="97"/>
      <c r="F540" s="172"/>
      <c r="G540" s="172"/>
      <c r="H540" s="172"/>
      <c r="I540" s="231"/>
      <c r="J540" s="169"/>
      <c r="K540" s="169"/>
    </row>
    <row r="541" spans="1:11" x14ac:dyDescent="0.25">
      <c r="A541" s="103"/>
      <c r="B541" s="71"/>
      <c r="C541" s="103"/>
      <c r="D541" s="97"/>
      <c r="E541" s="97"/>
      <c r="F541" s="172"/>
      <c r="G541" s="172"/>
      <c r="H541" s="172"/>
      <c r="I541" s="231"/>
      <c r="J541" s="169"/>
      <c r="K541" s="169"/>
    </row>
    <row r="542" spans="1:11" x14ac:dyDescent="0.25">
      <c r="A542" s="103"/>
      <c r="B542" s="71"/>
      <c r="C542" s="103"/>
      <c r="D542" s="97"/>
      <c r="E542" s="97"/>
      <c r="F542" s="172"/>
      <c r="G542" s="172"/>
      <c r="H542" s="172"/>
      <c r="I542" s="231"/>
      <c r="J542" s="169"/>
      <c r="K542" s="169"/>
    </row>
    <row r="543" spans="1:11" x14ac:dyDescent="0.25">
      <c r="A543" s="103"/>
      <c r="B543" s="71"/>
      <c r="C543" s="103"/>
      <c r="D543" s="97"/>
      <c r="E543" s="97"/>
      <c r="F543" s="172"/>
      <c r="G543" s="172"/>
      <c r="H543" s="172"/>
      <c r="I543" s="231"/>
      <c r="J543" s="169"/>
      <c r="K543" s="169"/>
    </row>
    <row r="544" spans="1:11" x14ac:dyDescent="0.25">
      <c r="A544" s="103"/>
      <c r="B544" s="71"/>
      <c r="C544" s="103"/>
      <c r="D544" s="97"/>
      <c r="E544" s="97"/>
      <c r="F544" s="172"/>
      <c r="G544" s="172"/>
      <c r="H544" s="172"/>
      <c r="I544" s="231"/>
      <c r="J544" s="169"/>
      <c r="K544" s="169"/>
    </row>
    <row r="545" spans="1:11" x14ac:dyDescent="0.25">
      <c r="A545" s="103"/>
      <c r="B545" s="71"/>
      <c r="C545" s="103"/>
      <c r="D545" s="97"/>
      <c r="E545" s="97"/>
      <c r="F545" s="172"/>
      <c r="G545" s="172"/>
      <c r="H545" s="172"/>
      <c r="I545" s="231"/>
      <c r="J545" s="169"/>
      <c r="K545" s="169"/>
    </row>
    <row r="546" spans="1:11" x14ac:dyDescent="0.25">
      <c r="A546" s="103"/>
      <c r="B546" s="71"/>
      <c r="C546" s="103"/>
      <c r="D546" s="97"/>
      <c r="E546" s="97"/>
      <c r="F546" s="172"/>
      <c r="G546" s="172"/>
      <c r="H546" s="172"/>
      <c r="I546" s="231"/>
      <c r="J546" s="169"/>
      <c r="K546" s="169"/>
    </row>
    <row r="547" spans="1:11" x14ac:dyDescent="0.25">
      <c r="A547" s="103"/>
      <c r="B547" s="71"/>
      <c r="C547" s="103"/>
      <c r="D547" s="97"/>
      <c r="E547" s="97"/>
      <c r="F547" s="172"/>
      <c r="G547" s="172"/>
      <c r="H547" s="172"/>
      <c r="I547" s="231"/>
      <c r="J547" s="169"/>
      <c r="K547" s="169"/>
    </row>
    <row r="548" spans="1:11" x14ac:dyDescent="0.25">
      <c r="A548" s="103"/>
      <c r="B548" s="71"/>
      <c r="C548" s="103"/>
      <c r="D548" s="97"/>
      <c r="E548" s="97"/>
      <c r="F548" s="172"/>
      <c r="G548" s="172"/>
      <c r="H548" s="172"/>
      <c r="I548" s="231"/>
      <c r="J548" s="169"/>
      <c r="K548" s="169"/>
    </row>
    <row r="549" spans="1:11" x14ac:dyDescent="0.25">
      <c r="A549" s="103"/>
      <c r="B549" s="71"/>
      <c r="C549" s="103"/>
      <c r="D549" s="97"/>
      <c r="E549" s="97"/>
      <c r="F549" s="172"/>
      <c r="G549" s="172"/>
      <c r="H549" s="172"/>
      <c r="I549" s="231"/>
      <c r="J549" s="169"/>
      <c r="K549" s="169"/>
    </row>
    <row r="550" spans="1:11" x14ac:dyDescent="0.25">
      <c r="A550" s="103"/>
      <c r="B550" s="71"/>
      <c r="C550" s="103"/>
      <c r="D550" s="97"/>
      <c r="E550" s="97"/>
      <c r="F550" s="172"/>
      <c r="G550" s="172"/>
      <c r="H550" s="172"/>
      <c r="I550" s="231"/>
      <c r="J550" s="169"/>
      <c r="K550" s="169"/>
    </row>
    <row r="551" spans="1:11" x14ac:dyDescent="0.25">
      <c r="A551" s="103"/>
      <c r="B551" s="71"/>
      <c r="C551" s="103"/>
      <c r="D551" s="97"/>
      <c r="E551" s="97"/>
      <c r="F551" s="172"/>
      <c r="G551" s="172"/>
      <c r="H551" s="172"/>
      <c r="I551" s="231"/>
      <c r="J551" s="169"/>
      <c r="K551" s="169"/>
    </row>
    <row r="552" spans="1:11" x14ac:dyDescent="0.25">
      <c r="A552" s="103"/>
      <c r="B552" s="71"/>
      <c r="C552" s="103"/>
      <c r="D552" s="97"/>
      <c r="E552" s="97"/>
      <c r="F552" s="172"/>
      <c r="G552" s="172"/>
      <c r="H552" s="172"/>
      <c r="I552" s="231"/>
      <c r="J552" s="169"/>
      <c r="K552" s="169"/>
    </row>
    <row r="553" spans="1:11" x14ac:dyDescent="0.25">
      <c r="A553" s="103"/>
      <c r="B553" s="71"/>
      <c r="C553" s="103"/>
      <c r="D553" s="97"/>
      <c r="E553" s="97"/>
      <c r="F553" s="172"/>
      <c r="G553" s="172"/>
      <c r="H553" s="172"/>
      <c r="I553" s="231"/>
      <c r="J553" s="169"/>
      <c r="K553" s="169"/>
    </row>
    <row r="554" spans="1:11" x14ac:dyDescent="0.25">
      <c r="A554" s="103"/>
      <c r="B554" s="71"/>
      <c r="C554" s="103"/>
      <c r="D554" s="97"/>
      <c r="E554" s="97"/>
      <c r="F554" s="172"/>
      <c r="G554" s="172"/>
      <c r="H554" s="172"/>
      <c r="I554" s="231"/>
      <c r="J554" s="169"/>
      <c r="K554" s="169"/>
    </row>
    <row r="555" spans="1:11" x14ac:dyDescent="0.25">
      <c r="A555" s="103"/>
      <c r="B555" s="71"/>
      <c r="C555" s="103"/>
      <c r="D555" s="97"/>
      <c r="E555" s="97"/>
      <c r="F555" s="172"/>
      <c r="G555" s="172"/>
      <c r="H555" s="172"/>
      <c r="I555" s="231"/>
      <c r="J555" s="169"/>
      <c r="K555" s="169"/>
    </row>
    <row r="556" spans="1:11" x14ac:dyDescent="0.25">
      <c r="A556" s="103"/>
      <c r="B556" s="71"/>
      <c r="C556" s="103"/>
      <c r="D556" s="97"/>
      <c r="E556" s="97"/>
      <c r="F556" s="172"/>
      <c r="G556" s="172"/>
      <c r="H556" s="172"/>
      <c r="I556" s="231"/>
      <c r="J556" s="169"/>
      <c r="K556" s="169"/>
    </row>
    <row r="557" spans="1:11" x14ac:dyDescent="0.25">
      <c r="A557" s="103"/>
      <c r="B557" s="71"/>
      <c r="C557" s="103"/>
      <c r="D557" s="97"/>
      <c r="E557" s="97"/>
      <c r="F557" s="172"/>
      <c r="G557" s="172"/>
      <c r="H557" s="172"/>
      <c r="I557" s="231"/>
      <c r="J557" s="169"/>
      <c r="K557" s="169"/>
    </row>
    <row r="558" spans="1:11" x14ac:dyDescent="0.25">
      <c r="A558" s="103"/>
      <c r="B558" s="71"/>
      <c r="C558" s="103"/>
      <c r="D558" s="97"/>
      <c r="E558" s="97"/>
      <c r="F558" s="172"/>
      <c r="G558" s="172"/>
      <c r="H558" s="172"/>
      <c r="I558" s="231"/>
      <c r="J558" s="169"/>
      <c r="K558" s="169"/>
    </row>
    <row r="559" spans="1:11" x14ac:dyDescent="0.25">
      <c r="A559" s="103"/>
      <c r="B559" s="71"/>
      <c r="C559" s="103"/>
      <c r="D559" s="97"/>
      <c r="E559" s="97"/>
      <c r="F559" s="172"/>
      <c r="G559" s="172"/>
      <c r="H559" s="172"/>
      <c r="I559" s="231"/>
      <c r="J559" s="169"/>
      <c r="K559" s="169"/>
    </row>
    <row r="560" spans="1:11" x14ac:dyDescent="0.25">
      <c r="A560" s="103"/>
      <c r="B560" s="71"/>
      <c r="C560" s="103"/>
      <c r="D560" s="97"/>
      <c r="E560" s="97"/>
      <c r="F560" s="172"/>
      <c r="G560" s="172"/>
      <c r="H560" s="172"/>
      <c r="I560" s="231"/>
      <c r="J560" s="169"/>
      <c r="K560" s="169"/>
    </row>
    <row r="561" spans="1:11" x14ac:dyDescent="0.25">
      <c r="A561" s="103"/>
      <c r="B561" s="71"/>
      <c r="C561" s="103"/>
      <c r="D561" s="97"/>
      <c r="E561" s="97"/>
      <c r="F561" s="172"/>
      <c r="G561" s="172"/>
      <c r="H561" s="172"/>
      <c r="I561" s="231"/>
      <c r="J561" s="169"/>
      <c r="K561" s="169"/>
    </row>
    <row r="562" spans="1:11" x14ac:dyDescent="0.25">
      <c r="A562" s="103"/>
      <c r="B562" s="71"/>
      <c r="C562" s="103"/>
      <c r="D562" s="97"/>
      <c r="E562" s="97"/>
      <c r="F562" s="172"/>
      <c r="G562" s="172"/>
      <c r="H562" s="172"/>
      <c r="I562" s="231"/>
      <c r="J562" s="169"/>
      <c r="K562" s="169"/>
    </row>
    <row r="563" spans="1:11" x14ac:dyDescent="0.25">
      <c r="A563" s="103"/>
      <c r="B563" s="71"/>
      <c r="C563" s="103"/>
      <c r="D563" s="97"/>
      <c r="E563" s="97"/>
      <c r="F563" s="172"/>
      <c r="G563" s="172"/>
      <c r="H563" s="172"/>
      <c r="I563" s="231"/>
      <c r="J563" s="169"/>
      <c r="K563" s="169"/>
    </row>
    <row r="564" spans="1:11" x14ac:dyDescent="0.25">
      <c r="A564" s="103"/>
      <c r="B564" s="71"/>
      <c r="C564" s="103"/>
      <c r="D564" s="97"/>
      <c r="E564" s="97"/>
      <c r="F564" s="172"/>
      <c r="G564" s="172"/>
      <c r="H564" s="172"/>
      <c r="I564" s="231"/>
      <c r="J564" s="169"/>
      <c r="K564" s="169"/>
    </row>
    <row r="565" spans="1:11" x14ac:dyDescent="0.25">
      <c r="A565" s="103"/>
      <c r="B565" s="71"/>
      <c r="C565" s="103"/>
      <c r="D565" s="97"/>
      <c r="E565" s="97"/>
      <c r="F565" s="172"/>
      <c r="G565" s="172"/>
      <c r="H565" s="172"/>
      <c r="I565" s="231"/>
      <c r="J565" s="169"/>
      <c r="K565" s="169"/>
    </row>
    <row r="566" spans="1:11" x14ac:dyDescent="0.25">
      <c r="A566" s="103"/>
      <c r="B566" s="71"/>
      <c r="C566" s="103"/>
      <c r="D566" s="97"/>
      <c r="E566" s="97"/>
      <c r="F566" s="172"/>
      <c r="G566" s="172"/>
      <c r="H566" s="172"/>
      <c r="I566" s="231"/>
      <c r="J566" s="169"/>
      <c r="K566" s="169"/>
    </row>
    <row r="567" spans="1:11" x14ac:dyDescent="0.25">
      <c r="A567" s="103"/>
      <c r="B567" s="71"/>
      <c r="C567" s="103"/>
      <c r="D567" s="97"/>
      <c r="E567" s="97"/>
      <c r="F567" s="172"/>
      <c r="G567" s="172"/>
      <c r="H567" s="172"/>
      <c r="I567" s="231"/>
      <c r="J567" s="169"/>
      <c r="K567" s="169"/>
    </row>
    <row r="568" spans="1:11" x14ac:dyDescent="0.25">
      <c r="A568" s="103"/>
      <c r="B568" s="71"/>
      <c r="C568" s="103"/>
      <c r="D568" s="97"/>
      <c r="E568" s="97"/>
      <c r="F568" s="172"/>
      <c r="G568" s="172"/>
      <c r="H568" s="172"/>
      <c r="I568" s="231"/>
      <c r="J568" s="169"/>
      <c r="K568" s="169"/>
    </row>
    <row r="569" spans="1:11" x14ac:dyDescent="0.25">
      <c r="A569" s="103"/>
      <c r="B569" s="71"/>
      <c r="C569" s="103"/>
      <c r="D569" s="97"/>
      <c r="E569" s="97"/>
      <c r="F569" s="172"/>
      <c r="G569" s="172"/>
      <c r="H569" s="172"/>
      <c r="I569" s="231"/>
      <c r="J569" s="169"/>
      <c r="K569" s="169"/>
    </row>
    <row r="570" spans="1:11" x14ac:dyDescent="0.25">
      <c r="A570" s="103"/>
      <c r="B570" s="71"/>
      <c r="C570" s="103"/>
      <c r="D570" s="97"/>
      <c r="E570" s="97"/>
      <c r="F570" s="172"/>
      <c r="G570" s="172"/>
      <c r="H570" s="172"/>
      <c r="I570" s="231"/>
      <c r="J570" s="169"/>
      <c r="K570" s="169"/>
    </row>
    <row r="571" spans="1:11" x14ac:dyDescent="0.25">
      <c r="A571" s="103"/>
      <c r="B571" s="71"/>
      <c r="C571" s="103"/>
      <c r="D571" s="97"/>
      <c r="E571" s="97"/>
      <c r="F571" s="172"/>
      <c r="G571" s="172"/>
      <c r="H571" s="172"/>
      <c r="I571" s="231"/>
      <c r="J571" s="169"/>
      <c r="K571" s="169"/>
    </row>
    <row r="572" spans="1:11" x14ac:dyDescent="0.25">
      <c r="A572" s="103"/>
      <c r="B572" s="71"/>
      <c r="C572" s="103"/>
      <c r="D572" s="97"/>
      <c r="E572" s="97"/>
      <c r="F572" s="172"/>
      <c r="G572" s="172"/>
      <c r="H572" s="172"/>
      <c r="I572" s="231"/>
      <c r="J572" s="169"/>
      <c r="K572" s="169"/>
    </row>
    <row r="573" spans="1:11" x14ac:dyDescent="0.25">
      <c r="A573" s="103"/>
      <c r="B573" s="71"/>
      <c r="C573" s="103"/>
      <c r="D573" s="97"/>
      <c r="E573" s="97"/>
      <c r="F573" s="172"/>
      <c r="G573" s="172"/>
      <c r="H573" s="172"/>
      <c r="I573" s="231"/>
      <c r="J573" s="169"/>
      <c r="K573" s="169"/>
    </row>
    <row r="574" spans="1:11" x14ac:dyDescent="0.25">
      <c r="A574" s="103"/>
      <c r="B574" s="71"/>
      <c r="C574" s="103"/>
      <c r="D574" s="97"/>
      <c r="E574" s="97"/>
      <c r="F574" s="172"/>
      <c r="G574" s="172"/>
      <c r="H574" s="172"/>
      <c r="I574" s="231"/>
      <c r="J574" s="169"/>
      <c r="K574" s="169"/>
    </row>
    <row r="575" spans="1:11" x14ac:dyDescent="0.25">
      <c r="A575" s="103"/>
      <c r="B575" s="71"/>
      <c r="C575" s="103"/>
      <c r="D575" s="97"/>
      <c r="E575" s="97"/>
      <c r="F575" s="172"/>
      <c r="G575" s="172"/>
      <c r="H575" s="172"/>
      <c r="I575" s="231"/>
      <c r="J575" s="169"/>
      <c r="K575" s="169"/>
    </row>
    <row r="576" spans="1:11" x14ac:dyDescent="0.25">
      <c r="A576" s="103"/>
      <c r="B576" s="71"/>
      <c r="C576" s="103"/>
      <c r="D576" s="97"/>
      <c r="E576" s="97"/>
      <c r="F576" s="172"/>
      <c r="G576" s="172"/>
      <c r="H576" s="172"/>
      <c r="I576" s="231"/>
      <c r="J576" s="169"/>
      <c r="K576" s="169"/>
    </row>
    <row r="577" spans="1:11" x14ac:dyDescent="0.25">
      <c r="A577" s="103"/>
      <c r="B577" s="71"/>
      <c r="C577" s="103"/>
      <c r="D577" s="97"/>
      <c r="E577" s="97"/>
      <c r="F577" s="172"/>
      <c r="G577" s="172"/>
      <c r="H577" s="172"/>
      <c r="I577" s="231"/>
      <c r="J577" s="169"/>
      <c r="K577" s="169"/>
    </row>
    <row r="578" spans="1:11" x14ac:dyDescent="0.25">
      <c r="A578" s="103"/>
      <c r="B578" s="71"/>
      <c r="C578" s="103"/>
      <c r="D578" s="97"/>
      <c r="E578" s="97"/>
      <c r="F578" s="172"/>
      <c r="G578" s="172"/>
      <c r="H578" s="172"/>
      <c r="I578" s="231"/>
      <c r="J578" s="169"/>
      <c r="K578" s="169"/>
    </row>
    <row r="579" spans="1:11" x14ac:dyDescent="0.25">
      <c r="A579" s="103"/>
      <c r="B579" s="71"/>
      <c r="C579" s="103"/>
      <c r="D579" s="97"/>
      <c r="E579" s="97"/>
      <c r="F579" s="172"/>
      <c r="G579" s="172"/>
      <c r="H579" s="172"/>
      <c r="I579" s="231"/>
      <c r="J579" s="169"/>
      <c r="K579" s="169"/>
    </row>
    <row r="580" spans="1:11" x14ac:dyDescent="0.25">
      <c r="A580" s="103"/>
      <c r="B580" s="71"/>
      <c r="C580" s="103"/>
      <c r="D580" s="97"/>
      <c r="E580" s="97"/>
      <c r="F580" s="172"/>
      <c r="G580" s="172"/>
      <c r="H580" s="172"/>
      <c r="I580" s="231"/>
      <c r="J580" s="169"/>
      <c r="K580" s="169"/>
    </row>
    <row r="581" spans="1:11" x14ac:dyDescent="0.25">
      <c r="A581" s="103"/>
      <c r="B581" s="71"/>
      <c r="C581" s="103"/>
      <c r="D581" s="97"/>
      <c r="E581" s="97"/>
      <c r="F581" s="172"/>
      <c r="G581" s="172"/>
      <c r="H581" s="172"/>
      <c r="I581" s="231"/>
      <c r="J581" s="169"/>
      <c r="K581" s="169"/>
    </row>
    <row r="582" spans="1:11" x14ac:dyDescent="0.25">
      <c r="A582" s="103"/>
      <c r="B582" s="71"/>
      <c r="C582" s="103"/>
      <c r="D582" s="97"/>
      <c r="E582" s="97"/>
      <c r="F582" s="172"/>
      <c r="G582" s="172"/>
      <c r="H582" s="172"/>
      <c r="I582" s="231"/>
      <c r="J582" s="169"/>
      <c r="K582" s="169"/>
    </row>
    <row r="583" spans="1:11" x14ac:dyDescent="0.25">
      <c r="A583" s="103"/>
      <c r="B583" s="71"/>
      <c r="C583" s="103"/>
      <c r="D583" s="97"/>
      <c r="E583" s="97"/>
      <c r="F583" s="172"/>
      <c r="G583" s="172"/>
      <c r="H583" s="172"/>
      <c r="I583" s="231"/>
      <c r="J583" s="169"/>
      <c r="K583" s="169"/>
    </row>
    <row r="584" spans="1:11" x14ac:dyDescent="0.25">
      <c r="A584" s="103"/>
      <c r="B584" s="71"/>
      <c r="C584" s="103"/>
      <c r="D584" s="97"/>
      <c r="E584" s="97"/>
      <c r="F584" s="172"/>
      <c r="G584" s="172"/>
      <c r="H584" s="172"/>
      <c r="I584" s="231"/>
      <c r="J584" s="169"/>
      <c r="K584" s="169"/>
    </row>
    <row r="585" spans="1:11" x14ac:dyDescent="0.25">
      <c r="A585" s="103"/>
      <c r="B585" s="71"/>
      <c r="C585" s="103"/>
      <c r="D585" s="97"/>
      <c r="E585" s="97"/>
      <c r="F585" s="172"/>
      <c r="G585" s="172"/>
      <c r="H585" s="172"/>
      <c r="I585" s="231"/>
      <c r="J585" s="169"/>
      <c r="K585" s="169"/>
    </row>
    <row r="586" spans="1:11" x14ac:dyDescent="0.25">
      <c r="A586" s="103"/>
      <c r="B586" s="71"/>
      <c r="C586" s="103"/>
      <c r="D586" s="97"/>
      <c r="E586" s="97"/>
      <c r="F586" s="172"/>
      <c r="G586" s="172"/>
      <c r="H586" s="172"/>
      <c r="I586" s="231"/>
      <c r="J586" s="169"/>
      <c r="K586" s="169"/>
    </row>
    <row r="587" spans="1:11" x14ac:dyDescent="0.25">
      <c r="A587" s="103"/>
      <c r="B587" s="71"/>
      <c r="C587" s="103"/>
      <c r="D587" s="97"/>
      <c r="E587" s="97"/>
      <c r="F587" s="172"/>
      <c r="G587" s="172"/>
      <c r="H587" s="172"/>
      <c r="I587" s="231"/>
      <c r="J587" s="169"/>
      <c r="K587" s="169"/>
    </row>
    <row r="588" spans="1:11" x14ac:dyDescent="0.25">
      <c r="A588" s="103"/>
      <c r="B588" s="71"/>
      <c r="C588" s="103"/>
      <c r="D588" s="97"/>
      <c r="E588" s="97"/>
      <c r="F588" s="172"/>
      <c r="G588" s="172"/>
      <c r="H588" s="172"/>
      <c r="I588" s="231"/>
      <c r="J588" s="169"/>
      <c r="K588" s="169"/>
    </row>
    <row r="589" spans="1:11" x14ac:dyDescent="0.25">
      <c r="A589" s="103"/>
      <c r="B589" s="71"/>
      <c r="C589" s="103"/>
      <c r="D589" s="97"/>
      <c r="E589" s="97"/>
      <c r="F589" s="172"/>
      <c r="G589" s="172"/>
      <c r="H589" s="172"/>
      <c r="I589" s="231"/>
      <c r="J589" s="169"/>
      <c r="K589" s="169"/>
    </row>
    <row r="590" spans="1:11" x14ac:dyDescent="0.25">
      <c r="A590" s="103"/>
      <c r="B590" s="71"/>
      <c r="C590" s="103"/>
      <c r="D590" s="97"/>
      <c r="E590" s="97"/>
      <c r="F590" s="172"/>
      <c r="G590" s="172"/>
      <c r="H590" s="172"/>
      <c r="I590" s="231"/>
      <c r="J590" s="169"/>
      <c r="K590" s="169"/>
    </row>
    <row r="591" spans="1:11" x14ac:dyDescent="0.25">
      <c r="A591" s="103"/>
      <c r="B591" s="71"/>
      <c r="C591" s="103"/>
      <c r="D591" s="97"/>
      <c r="E591" s="97"/>
      <c r="F591" s="172"/>
      <c r="G591" s="172"/>
      <c r="H591" s="172"/>
      <c r="I591" s="231"/>
      <c r="J591" s="169"/>
      <c r="K591" s="169"/>
    </row>
    <row r="592" spans="1:11" x14ac:dyDescent="0.25">
      <c r="A592" s="103"/>
      <c r="B592" s="71"/>
      <c r="C592" s="103"/>
      <c r="D592" s="97"/>
      <c r="E592" s="97"/>
      <c r="F592" s="172"/>
      <c r="G592" s="172"/>
      <c r="H592" s="172"/>
      <c r="I592" s="231"/>
      <c r="J592" s="169"/>
      <c r="K592" s="169"/>
    </row>
    <row r="593" spans="1:11" x14ac:dyDescent="0.25">
      <c r="A593" s="103"/>
      <c r="B593" s="71"/>
      <c r="C593" s="103"/>
      <c r="D593" s="97"/>
      <c r="E593" s="97"/>
      <c r="F593" s="172"/>
      <c r="G593" s="172"/>
      <c r="H593" s="172"/>
      <c r="I593" s="231"/>
      <c r="J593" s="169"/>
      <c r="K593" s="169"/>
    </row>
    <row r="594" spans="1:11" x14ac:dyDescent="0.25">
      <c r="A594" s="103"/>
      <c r="B594" s="71"/>
      <c r="C594" s="103"/>
      <c r="D594" s="97"/>
      <c r="E594" s="97"/>
      <c r="F594" s="172"/>
      <c r="G594" s="172"/>
      <c r="H594" s="172"/>
      <c r="I594" s="231"/>
      <c r="J594" s="169"/>
      <c r="K594" s="169"/>
    </row>
    <row r="595" spans="1:11" x14ac:dyDescent="0.25">
      <c r="A595" s="103"/>
      <c r="B595" s="71"/>
      <c r="C595" s="103"/>
      <c r="D595" s="97"/>
      <c r="E595" s="97"/>
      <c r="F595" s="172"/>
      <c r="G595" s="172"/>
      <c r="H595" s="172"/>
      <c r="I595" s="231"/>
      <c r="J595" s="169"/>
      <c r="K595" s="169"/>
    </row>
    <row r="596" spans="1:11" x14ac:dyDescent="0.25">
      <c r="A596" s="103"/>
      <c r="B596" s="71"/>
      <c r="C596" s="103"/>
      <c r="D596" s="97"/>
      <c r="E596" s="97"/>
      <c r="F596" s="172"/>
      <c r="G596" s="172"/>
      <c r="H596" s="172"/>
      <c r="I596" s="231"/>
      <c r="J596" s="169"/>
      <c r="K596" s="169"/>
    </row>
    <row r="597" spans="1:11" x14ac:dyDescent="0.25">
      <c r="A597" s="103"/>
      <c r="B597" s="71"/>
      <c r="C597" s="103"/>
      <c r="D597" s="97"/>
      <c r="E597" s="97"/>
      <c r="F597" s="172"/>
      <c r="G597" s="172"/>
      <c r="H597" s="172"/>
      <c r="I597" s="231"/>
      <c r="J597" s="169"/>
      <c r="K597" s="169"/>
    </row>
    <row r="598" spans="1:11" x14ac:dyDescent="0.25">
      <c r="A598" s="103"/>
      <c r="B598" s="71"/>
      <c r="C598" s="103"/>
      <c r="D598" s="97"/>
      <c r="E598" s="97"/>
      <c r="F598" s="172"/>
      <c r="G598" s="172"/>
      <c r="H598" s="172"/>
      <c r="I598" s="231"/>
      <c r="J598" s="169"/>
      <c r="K598" s="169"/>
    </row>
    <row r="599" spans="1:11" x14ac:dyDescent="0.25">
      <c r="A599" s="103"/>
      <c r="B599" s="71"/>
      <c r="C599" s="103"/>
      <c r="D599" s="97"/>
      <c r="E599" s="97"/>
      <c r="F599" s="172"/>
      <c r="G599" s="172"/>
      <c r="H599" s="172"/>
      <c r="I599" s="231"/>
      <c r="J599" s="169"/>
      <c r="K599" s="169"/>
    </row>
    <row r="600" spans="1:11" x14ac:dyDescent="0.25">
      <c r="A600" s="103"/>
      <c r="B600" s="71"/>
      <c r="C600" s="103"/>
      <c r="D600" s="97"/>
      <c r="E600" s="97"/>
      <c r="F600" s="172"/>
      <c r="G600" s="172"/>
      <c r="H600" s="172"/>
      <c r="I600" s="231"/>
      <c r="J600" s="169"/>
      <c r="K600" s="169"/>
    </row>
    <row r="601" spans="1:11" x14ac:dyDescent="0.25">
      <c r="A601" s="103"/>
      <c r="B601" s="71"/>
      <c r="C601" s="103"/>
      <c r="D601" s="97"/>
      <c r="E601" s="97"/>
      <c r="F601" s="172"/>
      <c r="G601" s="172"/>
      <c r="H601" s="172"/>
      <c r="I601" s="231"/>
      <c r="J601" s="169"/>
      <c r="K601" s="169"/>
    </row>
    <row r="602" spans="1:11" x14ac:dyDescent="0.25">
      <c r="A602" s="103"/>
      <c r="B602" s="71"/>
      <c r="C602" s="103"/>
      <c r="D602" s="97"/>
      <c r="E602" s="97"/>
      <c r="F602" s="172"/>
      <c r="G602" s="172"/>
      <c r="H602" s="172"/>
      <c r="I602" s="231"/>
      <c r="J602" s="169"/>
      <c r="K602" s="169"/>
    </row>
    <row r="603" spans="1:11" x14ac:dyDescent="0.25">
      <c r="A603" s="103"/>
      <c r="B603" s="71"/>
      <c r="C603" s="103"/>
      <c r="D603" s="97"/>
      <c r="E603" s="97"/>
      <c r="F603" s="172"/>
      <c r="G603" s="172"/>
      <c r="H603" s="172"/>
      <c r="I603" s="231"/>
      <c r="J603" s="169"/>
      <c r="K603" s="169"/>
    </row>
    <row r="604" spans="1:11" x14ac:dyDescent="0.25">
      <c r="A604" s="103"/>
      <c r="B604" s="71"/>
      <c r="C604" s="103"/>
      <c r="D604" s="97"/>
      <c r="E604" s="97"/>
      <c r="F604" s="172"/>
      <c r="G604" s="172"/>
      <c r="H604" s="172"/>
      <c r="I604" s="231"/>
      <c r="J604" s="169"/>
      <c r="K604" s="169"/>
    </row>
    <row r="605" spans="1:11" x14ac:dyDescent="0.25">
      <c r="A605" s="103"/>
      <c r="B605" s="71"/>
      <c r="C605" s="103"/>
      <c r="D605" s="97"/>
      <c r="E605" s="97"/>
      <c r="F605" s="172"/>
      <c r="G605" s="172"/>
      <c r="H605" s="172"/>
      <c r="I605" s="231"/>
      <c r="J605" s="169"/>
      <c r="K605" s="169"/>
    </row>
    <row r="606" spans="1:11" x14ac:dyDescent="0.25">
      <c r="A606" s="103"/>
      <c r="B606" s="71"/>
      <c r="C606" s="103"/>
      <c r="D606" s="97"/>
      <c r="E606" s="97"/>
      <c r="F606" s="172"/>
      <c r="G606" s="172"/>
      <c r="H606" s="172"/>
      <c r="I606" s="231"/>
      <c r="J606" s="169"/>
      <c r="K606" s="169"/>
    </row>
    <row r="607" spans="1:11" x14ac:dyDescent="0.25">
      <c r="A607" s="103"/>
      <c r="B607" s="71"/>
      <c r="C607" s="103"/>
      <c r="D607" s="97"/>
      <c r="E607" s="97"/>
      <c r="F607" s="172"/>
      <c r="G607" s="172"/>
      <c r="H607" s="172"/>
      <c r="I607" s="231"/>
      <c r="J607" s="169"/>
      <c r="K607" s="169"/>
    </row>
    <row r="608" spans="1:11" x14ac:dyDescent="0.25">
      <c r="A608" s="103"/>
      <c r="B608" s="71"/>
      <c r="C608" s="103"/>
      <c r="D608" s="97"/>
      <c r="E608" s="97"/>
      <c r="F608" s="172"/>
      <c r="G608" s="172"/>
      <c r="H608" s="172"/>
      <c r="I608" s="231"/>
      <c r="J608" s="169"/>
      <c r="K608" s="169"/>
    </row>
    <row r="609" spans="1:11" x14ac:dyDescent="0.25">
      <c r="A609" s="103"/>
      <c r="B609" s="71"/>
      <c r="C609" s="103"/>
      <c r="D609" s="97"/>
      <c r="E609" s="97"/>
      <c r="F609" s="172"/>
      <c r="G609" s="172"/>
      <c r="H609" s="172"/>
      <c r="I609" s="231"/>
      <c r="J609" s="169"/>
      <c r="K609" s="169"/>
    </row>
    <row r="610" spans="1:11" x14ac:dyDescent="0.25">
      <c r="A610" s="103"/>
      <c r="B610" s="71"/>
      <c r="C610" s="103"/>
      <c r="D610" s="97"/>
      <c r="E610" s="97"/>
      <c r="F610" s="172"/>
      <c r="G610" s="172"/>
      <c r="H610" s="172"/>
      <c r="I610" s="231"/>
      <c r="J610" s="169"/>
      <c r="K610" s="169"/>
    </row>
    <row r="611" spans="1:11" x14ac:dyDescent="0.25">
      <c r="A611" s="103"/>
      <c r="B611" s="71"/>
      <c r="C611" s="103"/>
      <c r="D611" s="97"/>
      <c r="E611" s="97"/>
      <c r="F611" s="172"/>
      <c r="G611" s="172"/>
      <c r="H611" s="172"/>
      <c r="I611" s="231"/>
      <c r="J611" s="169"/>
      <c r="K611" s="169"/>
    </row>
    <row r="612" spans="1:11" x14ac:dyDescent="0.25">
      <c r="A612" s="103"/>
      <c r="B612" s="71"/>
      <c r="C612" s="103"/>
      <c r="D612" s="97"/>
      <c r="E612" s="97"/>
      <c r="F612" s="172"/>
      <c r="G612" s="172"/>
      <c r="H612" s="172"/>
      <c r="I612" s="231"/>
      <c r="J612" s="169"/>
      <c r="K612" s="169"/>
    </row>
    <row r="613" spans="1:11" x14ac:dyDescent="0.25">
      <c r="A613" s="103"/>
      <c r="B613" s="71"/>
      <c r="C613" s="103"/>
      <c r="D613" s="97"/>
      <c r="E613" s="97"/>
      <c r="F613" s="172"/>
      <c r="G613" s="172"/>
      <c r="H613" s="172"/>
      <c r="I613" s="231"/>
      <c r="J613" s="169"/>
      <c r="K613" s="169"/>
    </row>
    <row r="614" spans="1:11" x14ac:dyDescent="0.25">
      <c r="A614" s="103"/>
      <c r="B614" s="71"/>
      <c r="C614" s="103"/>
      <c r="D614" s="97"/>
      <c r="E614" s="97"/>
      <c r="F614" s="172"/>
      <c r="G614" s="172"/>
      <c r="H614" s="172"/>
      <c r="I614" s="231"/>
      <c r="J614" s="169"/>
      <c r="K614" s="169"/>
    </row>
    <row r="615" spans="1:11" x14ac:dyDescent="0.25">
      <c r="A615" s="103"/>
      <c r="B615" s="71"/>
      <c r="C615" s="103"/>
      <c r="D615" s="97"/>
      <c r="E615" s="97"/>
      <c r="F615" s="172"/>
      <c r="G615" s="172"/>
      <c r="H615" s="172"/>
      <c r="I615" s="231"/>
      <c r="J615" s="169"/>
      <c r="K615" s="169"/>
    </row>
    <row r="616" spans="1:11" x14ac:dyDescent="0.25">
      <c r="A616" s="103"/>
      <c r="B616" s="71"/>
      <c r="C616" s="103"/>
      <c r="D616" s="97"/>
      <c r="E616" s="97"/>
      <c r="F616" s="172"/>
      <c r="G616" s="172"/>
      <c r="H616" s="172"/>
      <c r="I616" s="231"/>
      <c r="J616" s="169"/>
      <c r="K616" s="169"/>
    </row>
    <row r="617" spans="1:11" x14ac:dyDescent="0.25">
      <c r="A617" s="103"/>
      <c r="B617" s="71"/>
      <c r="C617" s="103"/>
      <c r="D617" s="97"/>
      <c r="E617" s="97"/>
      <c r="F617" s="172"/>
      <c r="G617" s="172"/>
      <c r="H617" s="172"/>
      <c r="I617" s="231"/>
      <c r="J617" s="169"/>
      <c r="K617" s="169"/>
    </row>
    <row r="618" spans="1:11" x14ac:dyDescent="0.25">
      <c r="A618" s="103"/>
      <c r="B618" s="71"/>
      <c r="C618" s="103"/>
      <c r="D618" s="97"/>
      <c r="E618" s="97"/>
      <c r="F618" s="172"/>
      <c r="G618" s="172"/>
      <c r="H618" s="172"/>
      <c r="I618" s="231"/>
      <c r="J618" s="169"/>
      <c r="K618" s="169"/>
    </row>
    <row r="619" spans="1:11" x14ac:dyDescent="0.25">
      <c r="A619" s="103"/>
      <c r="B619" s="71"/>
      <c r="C619" s="103"/>
      <c r="D619" s="97"/>
      <c r="E619" s="97"/>
      <c r="F619" s="172"/>
      <c r="G619" s="172"/>
      <c r="H619" s="172"/>
      <c r="I619" s="231"/>
      <c r="J619" s="169"/>
      <c r="K619" s="169"/>
    </row>
    <row r="620" spans="1:11" x14ac:dyDescent="0.25">
      <c r="A620" s="103"/>
      <c r="B620" s="71"/>
      <c r="C620" s="103"/>
      <c r="D620" s="97"/>
      <c r="E620" s="97"/>
      <c r="F620" s="172"/>
      <c r="G620" s="172"/>
      <c r="H620" s="172"/>
      <c r="I620" s="231"/>
      <c r="J620" s="169"/>
      <c r="K620" s="169"/>
    </row>
    <row r="621" spans="1:11" x14ac:dyDescent="0.25">
      <c r="A621" s="103"/>
      <c r="B621" s="71"/>
      <c r="C621" s="103"/>
      <c r="D621" s="97"/>
      <c r="E621" s="97"/>
      <c r="F621" s="172"/>
      <c r="G621" s="172"/>
      <c r="H621" s="172"/>
      <c r="I621" s="231"/>
      <c r="J621" s="169"/>
      <c r="K621" s="169"/>
    </row>
    <row r="622" spans="1:11" x14ac:dyDescent="0.25">
      <c r="A622" s="103"/>
      <c r="B622" s="71"/>
      <c r="C622" s="103"/>
      <c r="D622" s="97"/>
      <c r="E622" s="97"/>
      <c r="F622" s="172"/>
      <c r="G622" s="172"/>
      <c r="H622" s="172"/>
      <c r="I622" s="231"/>
      <c r="J622" s="169"/>
      <c r="K622" s="169"/>
    </row>
    <row r="623" spans="1:11" x14ac:dyDescent="0.25">
      <c r="A623" s="103"/>
      <c r="B623" s="71"/>
      <c r="C623" s="103"/>
      <c r="D623" s="97"/>
      <c r="E623" s="97"/>
      <c r="F623" s="172"/>
      <c r="G623" s="172"/>
      <c r="H623" s="172"/>
      <c r="I623" s="231"/>
      <c r="J623" s="169"/>
      <c r="K623" s="169"/>
    </row>
    <row r="624" spans="1:11" x14ac:dyDescent="0.25">
      <c r="A624" s="103"/>
      <c r="B624" s="71"/>
      <c r="C624" s="103"/>
      <c r="D624" s="97"/>
      <c r="E624" s="97"/>
      <c r="F624" s="172"/>
      <c r="G624" s="172"/>
      <c r="H624" s="172"/>
      <c r="I624" s="231"/>
      <c r="J624" s="169"/>
      <c r="K624" s="169"/>
    </row>
    <row r="625" spans="1:11" x14ac:dyDescent="0.25">
      <c r="A625" s="103"/>
      <c r="B625" s="71"/>
      <c r="C625" s="103"/>
      <c r="D625" s="97"/>
      <c r="E625" s="97"/>
      <c r="F625" s="172"/>
      <c r="G625" s="172"/>
      <c r="H625" s="172"/>
      <c r="I625" s="231"/>
      <c r="J625" s="169"/>
      <c r="K625" s="169"/>
    </row>
    <row r="626" spans="1:11" x14ac:dyDescent="0.25">
      <c r="A626" s="103"/>
      <c r="B626" s="71"/>
      <c r="C626" s="103"/>
      <c r="D626" s="97"/>
      <c r="E626" s="97"/>
      <c r="F626" s="172"/>
      <c r="G626" s="172"/>
      <c r="H626" s="172"/>
      <c r="I626" s="231"/>
      <c r="J626" s="169"/>
      <c r="K626" s="169"/>
    </row>
    <row r="627" spans="1:11" x14ac:dyDescent="0.25">
      <c r="A627" s="103"/>
      <c r="B627" s="71"/>
      <c r="C627" s="103"/>
      <c r="D627" s="97"/>
      <c r="E627" s="97"/>
      <c r="F627" s="172"/>
      <c r="G627" s="172"/>
      <c r="H627" s="172"/>
      <c r="I627" s="231"/>
      <c r="J627" s="169"/>
      <c r="K627" s="169"/>
    </row>
    <row r="628" spans="1:11" x14ac:dyDescent="0.25">
      <c r="A628" s="103"/>
      <c r="B628" s="71"/>
      <c r="C628" s="103"/>
      <c r="D628" s="97"/>
      <c r="E628" s="97"/>
      <c r="F628" s="172"/>
      <c r="G628" s="172"/>
      <c r="H628" s="172"/>
      <c r="I628" s="231"/>
      <c r="J628" s="169"/>
      <c r="K628" s="169"/>
    </row>
    <row r="629" spans="1:11" x14ac:dyDescent="0.25">
      <c r="A629" s="103"/>
      <c r="B629" s="71"/>
      <c r="C629" s="103"/>
      <c r="D629" s="97"/>
      <c r="E629" s="97"/>
      <c r="F629" s="172"/>
      <c r="G629" s="172"/>
      <c r="H629" s="172"/>
      <c r="I629" s="231"/>
      <c r="J629" s="169"/>
      <c r="K629" s="169"/>
    </row>
    <row r="630" spans="1:11" x14ac:dyDescent="0.25">
      <c r="A630" s="103"/>
      <c r="B630" s="71"/>
      <c r="C630" s="103"/>
      <c r="D630" s="97"/>
      <c r="E630" s="97"/>
      <c r="F630" s="172"/>
      <c r="G630" s="172"/>
      <c r="H630" s="172"/>
      <c r="I630" s="231"/>
      <c r="J630" s="169"/>
      <c r="K630" s="169"/>
    </row>
    <row r="631" spans="1:11" x14ac:dyDescent="0.25">
      <c r="A631" s="103"/>
      <c r="B631" s="71"/>
      <c r="C631" s="103"/>
      <c r="D631" s="97"/>
      <c r="E631" s="97"/>
      <c r="F631" s="172"/>
      <c r="G631" s="172"/>
      <c r="H631" s="172"/>
      <c r="I631" s="231"/>
      <c r="J631" s="169"/>
      <c r="K631" s="169"/>
    </row>
    <row r="632" spans="1:11" x14ac:dyDescent="0.25">
      <c r="A632" s="103"/>
      <c r="B632" s="71"/>
      <c r="C632" s="103"/>
      <c r="D632" s="97"/>
      <c r="E632" s="97"/>
      <c r="F632" s="172"/>
      <c r="G632" s="172"/>
      <c r="H632" s="172"/>
      <c r="I632" s="231"/>
      <c r="J632" s="169"/>
      <c r="K632" s="169"/>
    </row>
    <row r="633" spans="1:11" x14ac:dyDescent="0.25">
      <c r="A633" s="103"/>
      <c r="B633" s="71"/>
      <c r="C633" s="103"/>
      <c r="D633" s="97"/>
      <c r="E633" s="97"/>
      <c r="F633" s="172"/>
      <c r="G633" s="172"/>
      <c r="H633" s="172"/>
      <c r="I633" s="231"/>
      <c r="J633" s="169"/>
      <c r="K633" s="169"/>
    </row>
    <row r="634" spans="1:11" x14ac:dyDescent="0.25">
      <c r="A634" s="103"/>
      <c r="B634" s="71"/>
      <c r="C634" s="103"/>
      <c r="D634" s="97"/>
      <c r="E634" s="97"/>
      <c r="F634" s="172"/>
      <c r="G634" s="172"/>
      <c r="H634" s="172"/>
      <c r="I634" s="231"/>
      <c r="J634" s="169"/>
      <c r="K634" s="169"/>
    </row>
    <row r="635" spans="1:11" x14ac:dyDescent="0.25">
      <c r="A635" s="103"/>
      <c r="B635" s="71"/>
      <c r="C635" s="103"/>
      <c r="D635" s="97"/>
      <c r="E635" s="97"/>
      <c r="F635" s="172"/>
      <c r="G635" s="172"/>
      <c r="H635" s="172"/>
      <c r="I635" s="231"/>
      <c r="J635" s="169"/>
      <c r="K635" s="169"/>
    </row>
    <row r="636" spans="1:11" x14ac:dyDescent="0.25">
      <c r="A636" s="103"/>
      <c r="B636" s="71"/>
      <c r="C636" s="103"/>
      <c r="D636" s="97"/>
      <c r="E636" s="97"/>
      <c r="F636" s="172"/>
      <c r="G636" s="172"/>
      <c r="H636" s="172"/>
      <c r="I636" s="231"/>
      <c r="J636" s="169"/>
      <c r="K636" s="169"/>
    </row>
    <row r="637" spans="1:11" x14ac:dyDescent="0.25">
      <c r="A637" s="103"/>
      <c r="B637" s="71"/>
      <c r="C637" s="103"/>
      <c r="D637" s="97"/>
      <c r="E637" s="97"/>
      <c r="F637" s="172"/>
      <c r="G637" s="172"/>
      <c r="H637" s="172"/>
      <c r="I637" s="231"/>
      <c r="J637" s="169"/>
      <c r="K637" s="169"/>
    </row>
    <row r="638" spans="1:11" x14ac:dyDescent="0.25">
      <c r="A638" s="103"/>
      <c r="B638" s="71"/>
      <c r="C638" s="103"/>
      <c r="D638" s="97"/>
      <c r="E638" s="97"/>
      <c r="F638" s="172"/>
      <c r="G638" s="172"/>
      <c r="H638" s="172"/>
      <c r="I638" s="231"/>
      <c r="J638" s="169"/>
      <c r="K638" s="169"/>
    </row>
    <row r="639" spans="1:11" x14ac:dyDescent="0.25">
      <c r="A639" s="103"/>
      <c r="B639" s="71"/>
      <c r="C639" s="103"/>
      <c r="D639" s="97"/>
      <c r="E639" s="97"/>
      <c r="F639" s="172"/>
      <c r="G639" s="172"/>
      <c r="H639" s="172"/>
      <c r="I639" s="231"/>
      <c r="J639" s="169"/>
      <c r="K639" s="169"/>
    </row>
    <row r="640" spans="1:11" x14ac:dyDescent="0.25">
      <c r="A640" s="103"/>
      <c r="B640" s="71"/>
      <c r="C640" s="103"/>
      <c r="D640" s="97"/>
      <c r="E640" s="97"/>
      <c r="F640" s="172"/>
      <c r="G640" s="172"/>
      <c r="H640" s="172"/>
      <c r="I640" s="231"/>
      <c r="J640" s="169"/>
      <c r="K640" s="169"/>
    </row>
    <row r="641" spans="1:11" x14ac:dyDescent="0.25">
      <c r="A641" s="103"/>
      <c r="B641" s="71"/>
      <c r="C641" s="103"/>
      <c r="D641" s="97"/>
      <c r="E641" s="97"/>
      <c r="F641" s="172"/>
      <c r="G641" s="172"/>
      <c r="H641" s="172"/>
      <c r="I641" s="231"/>
      <c r="J641" s="169"/>
      <c r="K641" s="169"/>
    </row>
    <row r="642" spans="1:11" x14ac:dyDescent="0.25">
      <c r="A642" s="103"/>
      <c r="B642" s="71"/>
      <c r="C642" s="103"/>
      <c r="D642" s="97"/>
      <c r="E642" s="97"/>
      <c r="F642" s="172"/>
      <c r="G642" s="172"/>
      <c r="H642" s="172"/>
      <c r="I642" s="231"/>
      <c r="J642" s="169"/>
      <c r="K642" s="169"/>
    </row>
    <row r="643" spans="1:11" x14ac:dyDescent="0.25">
      <c r="A643" s="103"/>
      <c r="B643" s="71"/>
      <c r="C643" s="103"/>
      <c r="D643" s="97"/>
      <c r="E643" s="97"/>
      <c r="F643" s="172"/>
      <c r="G643" s="172"/>
      <c r="H643" s="172"/>
      <c r="I643" s="231"/>
      <c r="J643" s="169"/>
      <c r="K643" s="169"/>
    </row>
    <row r="644" spans="1:11" x14ac:dyDescent="0.25">
      <c r="A644" s="103"/>
      <c r="B644" s="71"/>
      <c r="C644" s="103"/>
      <c r="D644" s="97"/>
      <c r="E644" s="97"/>
      <c r="F644" s="172"/>
      <c r="G644" s="172"/>
      <c r="H644" s="172"/>
      <c r="I644" s="231"/>
      <c r="J644" s="169"/>
      <c r="K644" s="169"/>
    </row>
    <row r="645" spans="1:11" x14ac:dyDescent="0.25">
      <c r="A645" s="103"/>
      <c r="B645" s="71"/>
      <c r="C645" s="103"/>
      <c r="D645" s="97"/>
      <c r="E645" s="97"/>
      <c r="F645" s="172"/>
      <c r="G645" s="172"/>
      <c r="H645" s="172"/>
      <c r="I645" s="231"/>
      <c r="J645" s="169"/>
      <c r="K645" s="169"/>
    </row>
    <row r="646" spans="1:11" x14ac:dyDescent="0.25">
      <c r="A646" s="103"/>
      <c r="B646" s="71"/>
      <c r="C646" s="103"/>
      <c r="D646" s="97"/>
      <c r="E646" s="97"/>
      <c r="F646" s="172"/>
      <c r="G646" s="172"/>
      <c r="H646" s="172"/>
      <c r="I646" s="231"/>
      <c r="J646" s="169"/>
      <c r="K646" s="169"/>
    </row>
    <row r="647" spans="1:11" x14ac:dyDescent="0.25">
      <c r="A647" s="103"/>
      <c r="B647" s="71"/>
      <c r="C647" s="103"/>
      <c r="D647" s="97"/>
      <c r="E647" s="97"/>
      <c r="F647" s="172"/>
      <c r="G647" s="172"/>
      <c r="H647" s="172"/>
      <c r="I647" s="231"/>
      <c r="J647" s="169"/>
      <c r="K647" s="169"/>
    </row>
    <row r="648" spans="1:11" x14ac:dyDescent="0.25">
      <c r="A648" s="103"/>
      <c r="B648" s="71"/>
      <c r="C648" s="103"/>
      <c r="D648" s="97"/>
      <c r="E648" s="97"/>
      <c r="F648" s="172"/>
      <c r="G648" s="172"/>
      <c r="H648" s="172"/>
      <c r="I648" s="231"/>
      <c r="J648" s="169"/>
      <c r="K648" s="169"/>
    </row>
    <row r="649" spans="1:11" x14ac:dyDescent="0.25">
      <c r="A649" s="103"/>
      <c r="B649" s="71"/>
      <c r="C649" s="103"/>
      <c r="D649" s="97"/>
      <c r="E649" s="97"/>
      <c r="F649" s="172"/>
      <c r="G649" s="172"/>
      <c r="H649" s="172"/>
      <c r="I649" s="231"/>
      <c r="J649" s="169"/>
      <c r="K649" s="169"/>
    </row>
    <row r="650" spans="1:11" x14ac:dyDescent="0.25">
      <c r="A650" s="103"/>
      <c r="B650" s="71"/>
      <c r="C650" s="103"/>
      <c r="D650" s="97"/>
      <c r="E650" s="97"/>
      <c r="F650" s="172"/>
      <c r="G650" s="172"/>
      <c r="H650" s="172"/>
      <c r="I650" s="231"/>
      <c r="J650" s="169"/>
      <c r="K650" s="169"/>
    </row>
    <row r="651" spans="1:11" x14ac:dyDescent="0.25">
      <c r="A651" s="103"/>
      <c r="B651" s="71"/>
      <c r="C651" s="103"/>
      <c r="D651" s="97"/>
      <c r="E651" s="97"/>
      <c r="F651" s="172"/>
      <c r="G651" s="172"/>
      <c r="H651" s="172"/>
      <c r="I651" s="231"/>
      <c r="J651" s="169"/>
      <c r="K651" s="169"/>
    </row>
    <row r="652" spans="1:11" x14ac:dyDescent="0.25">
      <c r="A652" s="103"/>
      <c r="B652" s="71"/>
      <c r="C652" s="103"/>
      <c r="D652" s="97"/>
      <c r="E652" s="97"/>
      <c r="F652" s="172"/>
      <c r="G652" s="172"/>
      <c r="H652" s="172"/>
      <c r="I652" s="231"/>
      <c r="J652" s="169"/>
      <c r="K652" s="169"/>
    </row>
    <row r="653" spans="1:11" x14ac:dyDescent="0.25">
      <c r="A653" s="103"/>
      <c r="B653" s="71"/>
      <c r="C653" s="103"/>
      <c r="D653" s="97"/>
      <c r="E653" s="97"/>
      <c r="F653" s="172"/>
      <c r="G653" s="172"/>
      <c r="H653" s="172"/>
      <c r="I653" s="231"/>
      <c r="J653" s="169"/>
      <c r="K653" s="169"/>
    </row>
    <row r="654" spans="1:11" x14ac:dyDescent="0.25">
      <c r="A654" s="103"/>
      <c r="B654" s="71"/>
      <c r="C654" s="103"/>
      <c r="D654" s="97"/>
      <c r="E654" s="97"/>
      <c r="F654" s="172"/>
      <c r="G654" s="172"/>
      <c r="H654" s="172"/>
      <c r="I654" s="231"/>
      <c r="J654" s="169"/>
      <c r="K654" s="169"/>
    </row>
    <row r="655" spans="1:11" x14ac:dyDescent="0.25">
      <c r="A655" s="103"/>
      <c r="B655" s="71"/>
      <c r="C655" s="103"/>
      <c r="D655" s="97"/>
      <c r="E655" s="97"/>
      <c r="F655" s="172"/>
      <c r="G655" s="172"/>
      <c r="H655" s="172"/>
      <c r="I655" s="231"/>
      <c r="J655" s="169"/>
      <c r="K655" s="169"/>
    </row>
    <row r="656" spans="1:11" x14ac:dyDescent="0.25">
      <c r="A656" s="103"/>
      <c r="B656" s="71"/>
      <c r="C656" s="103"/>
      <c r="D656" s="97"/>
      <c r="E656" s="97"/>
      <c r="F656" s="172"/>
      <c r="G656" s="172"/>
      <c r="H656" s="172"/>
      <c r="I656" s="231"/>
      <c r="J656" s="169"/>
      <c r="K656" s="169"/>
    </row>
    <row r="657" spans="1:11" x14ac:dyDescent="0.25">
      <c r="A657" s="103"/>
      <c r="B657" s="71"/>
      <c r="C657" s="103"/>
      <c r="D657" s="97"/>
      <c r="E657" s="97"/>
      <c r="F657" s="172"/>
      <c r="G657" s="172"/>
      <c r="H657" s="172"/>
      <c r="I657" s="231"/>
      <c r="J657" s="169"/>
      <c r="K657" s="169"/>
    </row>
    <row r="658" spans="1:11" x14ac:dyDescent="0.25">
      <c r="A658" s="103"/>
      <c r="B658" s="71"/>
      <c r="C658" s="103"/>
      <c r="D658" s="97"/>
      <c r="E658" s="97"/>
      <c r="F658" s="172"/>
      <c r="G658" s="172"/>
      <c r="H658" s="172"/>
      <c r="I658" s="231"/>
      <c r="J658" s="169"/>
      <c r="K658" s="169"/>
    </row>
    <row r="659" spans="1:11" x14ac:dyDescent="0.25">
      <c r="A659" s="103"/>
      <c r="B659" s="71"/>
      <c r="C659" s="103"/>
      <c r="D659" s="97"/>
      <c r="E659" s="97"/>
      <c r="F659" s="172"/>
      <c r="G659" s="172"/>
      <c r="H659" s="172"/>
      <c r="I659" s="231"/>
      <c r="J659" s="169"/>
      <c r="K659" s="169"/>
    </row>
    <row r="660" spans="1:11" x14ac:dyDescent="0.25">
      <c r="A660" s="103"/>
      <c r="B660" s="71"/>
      <c r="C660" s="103"/>
      <c r="D660" s="97"/>
      <c r="E660" s="97"/>
      <c r="F660" s="172"/>
      <c r="G660" s="172"/>
      <c r="H660" s="172"/>
      <c r="I660" s="231"/>
      <c r="J660" s="169"/>
      <c r="K660" s="169"/>
    </row>
    <row r="661" spans="1:11" x14ac:dyDescent="0.25">
      <c r="A661" s="103"/>
      <c r="B661" s="71"/>
      <c r="C661" s="103"/>
      <c r="D661" s="97"/>
      <c r="E661" s="97"/>
      <c r="F661" s="172"/>
      <c r="G661" s="172"/>
      <c r="H661" s="172"/>
      <c r="I661" s="231"/>
      <c r="J661" s="169"/>
      <c r="K661" s="169"/>
    </row>
    <row r="662" spans="1:11" x14ac:dyDescent="0.25">
      <c r="A662" s="103"/>
      <c r="B662" s="71"/>
      <c r="C662" s="103"/>
      <c r="D662" s="97"/>
      <c r="E662" s="97"/>
      <c r="F662" s="172"/>
      <c r="G662" s="172"/>
      <c r="H662" s="172"/>
      <c r="I662" s="231"/>
      <c r="J662" s="169"/>
      <c r="K662" s="169"/>
    </row>
  </sheetData>
  <conditionalFormatting sqref="E1:E30 E187:E302 E304:E305 E32:E185 E308:E1048576">
    <cfRule type="containsText" dxfId="9" priority="9" operator="containsText" text="removed">
      <formula>NOT(ISERROR(SEARCH("removed",E1)))</formula>
    </cfRule>
    <cfRule type="containsText" dxfId="8" priority="10" operator="containsText" text="vacancy">
      <formula>NOT(ISERROR(SEARCH("vacancy",E1)))</formula>
    </cfRule>
  </conditionalFormatting>
  <conditionalFormatting sqref="E186">
    <cfRule type="containsText" dxfId="7" priority="7" operator="containsText" text="removed">
      <formula>NOT(ISERROR(SEARCH("removed",E186)))</formula>
    </cfRule>
    <cfRule type="containsText" dxfId="6" priority="8" operator="containsText" text="vacancy">
      <formula>NOT(ISERROR(SEARCH("vacancy",E186)))</formula>
    </cfRule>
  </conditionalFormatting>
  <conditionalFormatting sqref="E31">
    <cfRule type="containsText" dxfId="5" priority="5" operator="containsText" text="removed">
      <formula>NOT(ISERROR(SEARCH("removed",E31)))</formula>
    </cfRule>
    <cfRule type="containsText" dxfId="4" priority="6" operator="containsText" text="vacancy">
      <formula>NOT(ISERROR(SEARCH("vacancy",E31)))</formula>
    </cfRule>
  </conditionalFormatting>
  <conditionalFormatting sqref="E303">
    <cfRule type="containsText" dxfId="3" priority="3" operator="containsText" text="removed">
      <formula>NOT(ISERROR(SEARCH("removed",E303)))</formula>
    </cfRule>
    <cfRule type="containsText" dxfId="2" priority="4" operator="containsText" text="vacancy">
      <formula>NOT(ISERROR(SEARCH("vacancy",E303)))</formula>
    </cfRule>
  </conditionalFormatting>
  <conditionalFormatting sqref="E306:E307">
    <cfRule type="containsText" dxfId="1" priority="1" operator="containsText" text="removed">
      <formula>NOT(ISERROR(SEARCH("removed",E306)))</formula>
    </cfRule>
    <cfRule type="containsText" dxfId="0" priority="2" operator="containsText" text="vacancy">
      <formula>NOT(ISERROR(SEARCH("vacancy",E306)))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8"/>
  <sheetViews>
    <sheetView topLeftCell="A55" workbookViewId="0">
      <selection activeCell="X74" sqref="X74"/>
    </sheetView>
  </sheetViews>
  <sheetFormatPr defaultRowHeight="15" x14ac:dyDescent="0.25"/>
  <cols>
    <col min="1" max="1" width="1.7109375" customWidth="1"/>
    <col min="2" max="3" width="1.85546875" customWidth="1"/>
    <col min="4" max="4" width="29" customWidth="1"/>
    <col min="5" max="7" width="2.7109375" hidden="1" customWidth="1"/>
    <col min="8" max="9" width="9.7109375" customWidth="1"/>
    <col min="11" max="11" width="10.5703125" bestFit="1" customWidth="1"/>
  </cols>
  <sheetData>
    <row r="1" spans="1:10" x14ac:dyDescent="0.25">
      <c r="A1" s="66"/>
      <c r="B1" s="117"/>
      <c r="C1" s="117"/>
      <c r="D1" s="117"/>
      <c r="E1" s="117"/>
      <c r="F1" s="117"/>
      <c r="G1" s="117"/>
      <c r="H1" s="117">
        <v>6</v>
      </c>
      <c r="I1" s="117">
        <v>7</v>
      </c>
    </row>
    <row r="2" spans="1:10" ht="19.5" x14ac:dyDescent="0.4">
      <c r="A2" s="66"/>
      <c r="B2" s="75" t="s">
        <v>172</v>
      </c>
      <c r="C2" s="66"/>
      <c r="D2" s="66"/>
      <c r="E2" s="66"/>
      <c r="F2" s="66"/>
      <c r="G2" s="66"/>
      <c r="H2" s="118"/>
      <c r="I2" s="118"/>
    </row>
    <row r="3" spans="1:10" x14ac:dyDescent="0.25">
      <c r="A3" s="66"/>
      <c r="B3" s="76" t="s">
        <v>173</v>
      </c>
      <c r="C3" s="66"/>
      <c r="D3" s="66"/>
      <c r="E3" s="66"/>
      <c r="F3" s="66"/>
      <c r="G3" s="66"/>
      <c r="H3" s="119"/>
      <c r="I3" s="119"/>
    </row>
    <row r="4" spans="1:10" x14ac:dyDescent="0.25">
      <c r="A4" s="66"/>
      <c r="B4" s="71"/>
      <c r="C4" s="71"/>
      <c r="D4" s="71"/>
      <c r="E4" s="71"/>
      <c r="F4" s="71"/>
      <c r="G4" s="71"/>
      <c r="H4" s="119"/>
      <c r="I4" s="119"/>
    </row>
    <row r="5" spans="1:10" x14ac:dyDescent="0.25">
      <c r="A5" s="66"/>
      <c r="B5" s="71"/>
      <c r="C5" s="71"/>
      <c r="D5" s="71"/>
      <c r="E5" s="71"/>
      <c r="F5" s="71"/>
      <c r="G5" s="71"/>
      <c r="H5" s="71"/>
      <c r="I5" s="71"/>
    </row>
    <row r="6" spans="1:10" x14ac:dyDescent="0.25">
      <c r="A6" s="66"/>
      <c r="B6" s="120" t="s">
        <v>150</v>
      </c>
      <c r="C6" s="204"/>
      <c r="D6" s="204"/>
      <c r="E6" s="204"/>
      <c r="F6" s="204"/>
      <c r="G6" s="204"/>
      <c r="H6" s="205" t="s">
        <v>127</v>
      </c>
      <c r="I6" s="205" t="s">
        <v>603</v>
      </c>
    </row>
    <row r="7" spans="1:10" x14ac:dyDescent="0.25">
      <c r="A7" s="66"/>
      <c r="B7" s="121" t="s">
        <v>131</v>
      </c>
      <c r="C7" s="140"/>
      <c r="D7" s="68"/>
      <c r="E7" s="68"/>
      <c r="F7" s="68"/>
      <c r="G7" s="68"/>
      <c r="H7" s="122" t="s">
        <v>604</v>
      </c>
      <c r="I7" s="122" t="s">
        <v>174</v>
      </c>
    </row>
    <row r="8" spans="1:10" x14ac:dyDescent="0.25">
      <c r="A8" s="66"/>
      <c r="B8" s="123" t="s">
        <v>128</v>
      </c>
      <c r="C8" s="141"/>
      <c r="D8" s="124"/>
      <c r="E8" s="124"/>
      <c r="F8" s="124"/>
      <c r="G8" s="124"/>
      <c r="H8" s="125">
        <v>0</v>
      </c>
      <c r="I8" s="125">
        <v>0</v>
      </c>
    </row>
    <row r="9" spans="1:10" x14ac:dyDescent="0.25">
      <c r="B9" s="126" t="s">
        <v>132</v>
      </c>
      <c r="H9" s="127"/>
      <c r="I9" s="127"/>
    </row>
    <row r="10" spans="1:10" x14ac:dyDescent="0.25">
      <c r="A10" s="70"/>
      <c r="B10" s="128"/>
      <c r="D10" s="67" t="s">
        <v>175</v>
      </c>
      <c r="E10" s="67"/>
      <c r="F10" s="67"/>
      <c r="G10" s="67"/>
      <c r="H10" s="129">
        <v>18529231.255920004</v>
      </c>
      <c r="I10" s="129">
        <v>20471044.800000001</v>
      </c>
      <c r="J10" t="s">
        <v>105</v>
      </c>
    </row>
    <row r="11" spans="1:10" x14ac:dyDescent="0.25">
      <c r="A11" s="70"/>
      <c r="B11" s="128"/>
      <c r="D11" s="67" t="s">
        <v>1</v>
      </c>
      <c r="E11" s="67"/>
      <c r="F11" s="67"/>
      <c r="G11" s="67"/>
      <c r="H11" s="129">
        <v>3570732</v>
      </c>
      <c r="I11" s="129">
        <v>3784945.0095195202</v>
      </c>
      <c r="J11" t="s">
        <v>1</v>
      </c>
    </row>
    <row r="12" spans="1:10" x14ac:dyDescent="0.25">
      <c r="A12" s="70"/>
      <c r="B12" s="128"/>
      <c r="D12" s="67" t="s">
        <v>176</v>
      </c>
      <c r="E12" s="67"/>
      <c r="F12" s="67"/>
      <c r="G12" s="67"/>
      <c r="H12" s="129">
        <v>888003.31</v>
      </c>
      <c r="I12" s="129">
        <v>978086.18310058594</v>
      </c>
      <c r="J12" t="s">
        <v>119</v>
      </c>
    </row>
    <row r="13" spans="1:10" x14ac:dyDescent="0.25">
      <c r="A13" s="70"/>
      <c r="B13" s="128"/>
      <c r="D13" s="67" t="s">
        <v>2</v>
      </c>
      <c r="E13" s="67"/>
      <c r="F13" s="67"/>
      <c r="G13" s="67"/>
      <c r="H13" s="129">
        <v>1220407.6684365573</v>
      </c>
      <c r="I13" s="129">
        <v>1386372</v>
      </c>
      <c r="J13" t="s">
        <v>2</v>
      </c>
    </row>
    <row r="14" spans="1:10" x14ac:dyDescent="0.25">
      <c r="A14" s="70"/>
      <c r="B14" s="128"/>
      <c r="D14" s="67" t="s">
        <v>3</v>
      </c>
      <c r="E14" s="67"/>
      <c r="F14" s="67"/>
      <c r="G14" s="67"/>
      <c r="H14" s="129">
        <v>870000.3175</v>
      </c>
      <c r="I14" s="129">
        <v>368660</v>
      </c>
      <c r="J14" t="s">
        <v>3</v>
      </c>
    </row>
    <row r="15" spans="1:10" x14ac:dyDescent="0.25">
      <c r="A15" s="70"/>
      <c r="B15" s="128"/>
      <c r="D15" s="67" t="s">
        <v>4</v>
      </c>
      <c r="E15" s="67"/>
      <c r="F15" s="67"/>
      <c r="G15" s="67"/>
      <c r="H15" s="129">
        <v>21307.576698773009</v>
      </c>
      <c r="I15" s="129">
        <v>71889.2008396319</v>
      </c>
      <c r="J15" t="s">
        <v>4</v>
      </c>
    </row>
    <row r="16" spans="1:10" x14ac:dyDescent="0.25">
      <c r="A16" s="70"/>
      <c r="B16" s="128"/>
      <c r="D16" s="67" t="s">
        <v>5</v>
      </c>
      <c r="E16" s="67"/>
      <c r="F16" s="67"/>
      <c r="G16" s="67"/>
      <c r="H16" s="129">
        <v>566484.21244858368</v>
      </c>
      <c r="I16" s="129">
        <v>667521.05418961635</v>
      </c>
      <c r="J16" t="s">
        <v>5</v>
      </c>
    </row>
    <row r="17" spans="1:10" x14ac:dyDescent="0.25">
      <c r="A17" s="70"/>
      <c r="B17" s="130" t="s">
        <v>177</v>
      </c>
      <c r="C17" s="206"/>
      <c r="D17" s="206"/>
      <c r="E17" s="206"/>
      <c r="F17" s="206"/>
      <c r="G17" s="206"/>
      <c r="H17" s="77">
        <v>25666166.341003913</v>
      </c>
      <c r="I17" s="77">
        <v>27728518.247649353</v>
      </c>
    </row>
    <row r="18" spans="1:10" x14ac:dyDescent="0.25">
      <c r="B18" s="131"/>
    </row>
    <row r="19" spans="1:10" x14ac:dyDescent="0.25">
      <c r="A19" s="70"/>
      <c r="B19" s="128" t="s">
        <v>178</v>
      </c>
      <c r="C19" s="67"/>
      <c r="D19" s="67"/>
      <c r="E19" s="67"/>
      <c r="F19" s="67"/>
      <c r="G19" s="67"/>
      <c r="H19" s="71"/>
      <c r="I19" s="71"/>
    </row>
    <row r="20" spans="1:10" x14ac:dyDescent="0.25">
      <c r="A20" s="70"/>
      <c r="B20" s="143"/>
      <c r="C20" s="67" t="s">
        <v>7</v>
      </c>
      <c r="D20" s="67"/>
      <c r="E20" s="67"/>
      <c r="F20" s="67"/>
      <c r="G20" s="67"/>
      <c r="H20" s="71"/>
      <c r="I20" s="71"/>
    </row>
    <row r="21" spans="1:10" x14ac:dyDescent="0.25">
      <c r="A21" s="70"/>
      <c r="B21" s="128"/>
      <c r="D21" s="67" t="s">
        <v>8</v>
      </c>
      <c r="E21" s="67"/>
      <c r="F21" s="67"/>
      <c r="G21" s="67"/>
      <c r="H21" s="129">
        <v>1406908.26</v>
      </c>
      <c r="I21" s="129">
        <v>1589125.5648000003</v>
      </c>
      <c r="J21" t="s">
        <v>8</v>
      </c>
    </row>
    <row r="22" spans="1:10" x14ac:dyDescent="0.25">
      <c r="A22" s="70"/>
      <c r="B22" s="128"/>
      <c r="D22" s="67" t="s">
        <v>9</v>
      </c>
      <c r="E22" s="67"/>
      <c r="F22" s="67"/>
      <c r="G22" s="67"/>
      <c r="H22" s="129">
        <v>5056486.7732748734</v>
      </c>
      <c r="I22" s="129">
        <v>5801396.4800000004</v>
      </c>
      <c r="J22" t="s">
        <v>9</v>
      </c>
    </row>
    <row r="23" spans="1:10" x14ac:dyDescent="0.25">
      <c r="A23" s="70"/>
      <c r="B23" s="128"/>
      <c r="D23" s="67" t="s">
        <v>10</v>
      </c>
      <c r="E23" s="67"/>
      <c r="F23" s="67"/>
      <c r="G23" s="67"/>
      <c r="H23" s="129">
        <v>1333484.68</v>
      </c>
      <c r="I23" s="129">
        <v>1686086</v>
      </c>
      <c r="J23" t="s">
        <v>10</v>
      </c>
    </row>
    <row r="24" spans="1:10" x14ac:dyDescent="0.25">
      <c r="A24" s="70"/>
      <c r="B24" s="128"/>
      <c r="D24" s="67" t="s">
        <v>179</v>
      </c>
      <c r="E24" s="67"/>
      <c r="F24" s="67"/>
      <c r="G24" s="67"/>
      <c r="H24" s="129">
        <v>0</v>
      </c>
      <c r="I24" s="129">
        <v>0</v>
      </c>
    </row>
    <row r="25" spans="1:10" x14ac:dyDescent="0.25">
      <c r="A25" s="70"/>
      <c r="B25" s="128"/>
      <c r="D25" s="67" t="s">
        <v>180</v>
      </c>
      <c r="E25" s="67"/>
      <c r="F25" s="67"/>
      <c r="G25" s="67"/>
      <c r="H25" s="129">
        <v>992930</v>
      </c>
      <c r="I25" s="129">
        <v>808250</v>
      </c>
      <c r="J25" t="s">
        <v>11</v>
      </c>
    </row>
    <row r="26" spans="1:10" x14ac:dyDescent="0.25">
      <c r="A26" s="70"/>
      <c r="B26" s="128"/>
      <c r="D26" s="67" t="s">
        <v>181</v>
      </c>
      <c r="E26" s="67"/>
      <c r="F26" s="67"/>
      <c r="G26" s="67"/>
      <c r="H26" s="129">
        <v>0</v>
      </c>
      <c r="I26" s="129">
        <v>0</v>
      </c>
    </row>
    <row r="27" spans="1:10" x14ac:dyDescent="0.25">
      <c r="A27" s="70"/>
      <c r="B27" s="128"/>
      <c r="D27" s="67" t="s">
        <v>11</v>
      </c>
      <c r="E27" s="67"/>
      <c r="F27" s="67"/>
      <c r="G27" s="67"/>
      <c r="H27" s="129">
        <v>3102412.2678613882</v>
      </c>
      <c r="I27" s="129">
        <v>3047337.3607639251</v>
      </c>
      <c r="J27" t="s">
        <v>11</v>
      </c>
    </row>
    <row r="28" spans="1:10" x14ac:dyDescent="0.25">
      <c r="A28" s="70"/>
      <c r="B28" s="128"/>
      <c r="D28" s="67" t="s">
        <v>12</v>
      </c>
      <c r="E28" s="67"/>
      <c r="F28" s="67"/>
      <c r="G28" s="67"/>
      <c r="H28" s="129">
        <v>1034518.9099999999</v>
      </c>
      <c r="I28" s="129">
        <v>1154640.1199999999</v>
      </c>
      <c r="J28" t="s">
        <v>12</v>
      </c>
    </row>
    <row r="29" spans="1:10" x14ac:dyDescent="0.25">
      <c r="A29" s="70"/>
      <c r="B29" s="128"/>
      <c r="D29" s="67" t="s">
        <v>182</v>
      </c>
      <c r="E29" s="67"/>
      <c r="F29" s="67"/>
      <c r="G29" s="67"/>
      <c r="H29" s="129">
        <v>288428.32</v>
      </c>
      <c r="I29" s="129">
        <v>339339.04000000004</v>
      </c>
      <c r="J29" t="s">
        <v>120</v>
      </c>
    </row>
    <row r="30" spans="1:10" x14ac:dyDescent="0.25">
      <c r="A30" s="70"/>
      <c r="B30" s="128"/>
      <c r="D30" s="67" t="s">
        <v>183</v>
      </c>
      <c r="E30" s="67"/>
      <c r="F30" s="67"/>
      <c r="G30" s="67"/>
      <c r="H30" s="129">
        <v>113414</v>
      </c>
      <c r="I30" s="129">
        <v>126871.42</v>
      </c>
      <c r="J30" t="s">
        <v>120</v>
      </c>
    </row>
    <row r="31" spans="1:10" x14ac:dyDescent="0.25">
      <c r="A31" s="70"/>
      <c r="B31" s="128"/>
      <c r="D31" s="67" t="s">
        <v>184</v>
      </c>
      <c r="E31" s="67"/>
      <c r="F31" s="67"/>
      <c r="G31" s="67"/>
      <c r="H31" s="129">
        <v>0</v>
      </c>
      <c r="I31" s="129">
        <v>204254.8</v>
      </c>
      <c r="J31" t="s">
        <v>120</v>
      </c>
    </row>
    <row r="32" spans="1:10" x14ac:dyDescent="0.25">
      <c r="A32" s="70"/>
      <c r="B32" s="128"/>
      <c r="D32" s="67" t="s">
        <v>185</v>
      </c>
      <c r="E32" s="67"/>
      <c r="F32" s="67"/>
      <c r="G32" s="67"/>
      <c r="H32" s="129">
        <v>2804945.6856286535</v>
      </c>
      <c r="I32" s="129">
        <v>3201529.6185481376</v>
      </c>
      <c r="J32" t="s">
        <v>121</v>
      </c>
    </row>
    <row r="33" spans="1:10" x14ac:dyDescent="0.25">
      <c r="A33" s="70"/>
      <c r="B33" s="128"/>
      <c r="D33" s="67" t="s">
        <v>186</v>
      </c>
      <c r="E33" s="67"/>
      <c r="F33" s="67"/>
      <c r="G33" s="67"/>
      <c r="H33" s="129">
        <v>882934.26381999627</v>
      </c>
      <c r="I33" s="129">
        <v>1040448.3651048946</v>
      </c>
      <c r="J33" t="s">
        <v>11</v>
      </c>
    </row>
    <row r="34" spans="1:10" x14ac:dyDescent="0.25">
      <c r="A34" s="70"/>
      <c r="B34" s="128"/>
      <c r="D34" s="67" t="s">
        <v>187</v>
      </c>
      <c r="E34" s="67"/>
      <c r="F34" s="67"/>
      <c r="G34" s="67"/>
      <c r="H34" s="129">
        <v>609352.01521832554</v>
      </c>
      <c r="I34" s="129">
        <v>634912.22094594885</v>
      </c>
      <c r="J34" t="s">
        <v>113</v>
      </c>
    </row>
    <row r="35" spans="1:10" x14ac:dyDescent="0.25">
      <c r="A35" s="70"/>
      <c r="B35" s="128"/>
      <c r="D35" s="206" t="s">
        <v>188</v>
      </c>
      <c r="E35" s="206"/>
      <c r="F35" s="206"/>
      <c r="G35" s="206"/>
      <c r="H35" s="77">
        <v>17625815.175803237</v>
      </c>
      <c r="I35" s="77">
        <v>19634190.990162909</v>
      </c>
    </row>
    <row r="36" spans="1:10" x14ac:dyDescent="0.25">
      <c r="A36" s="70"/>
      <c r="B36" s="128"/>
      <c r="H36" s="71"/>
      <c r="I36" s="71"/>
    </row>
    <row r="37" spans="1:10" x14ac:dyDescent="0.25">
      <c r="A37" s="70"/>
      <c r="B37" s="128"/>
      <c r="C37" s="67" t="s">
        <v>14</v>
      </c>
      <c r="D37" s="67"/>
      <c r="E37" s="67"/>
      <c r="F37" s="67"/>
      <c r="G37" s="67"/>
      <c r="H37" s="71"/>
      <c r="I37" s="71"/>
    </row>
    <row r="38" spans="1:10" x14ac:dyDescent="0.25">
      <c r="A38" s="70"/>
      <c r="B38" s="128"/>
      <c r="D38" s="67" t="s">
        <v>189</v>
      </c>
      <c r="E38" s="67"/>
      <c r="F38" s="67"/>
      <c r="G38" s="67"/>
      <c r="H38" s="129">
        <v>150000</v>
      </c>
      <c r="I38" s="129">
        <v>156611.93633952254</v>
      </c>
      <c r="J38" t="s">
        <v>122</v>
      </c>
    </row>
    <row r="39" spans="1:10" x14ac:dyDescent="0.25">
      <c r="A39" s="70"/>
      <c r="B39" s="128"/>
      <c r="D39" s="67" t="s">
        <v>190</v>
      </c>
      <c r="E39" s="67"/>
      <c r="F39" s="67"/>
      <c r="G39" s="67"/>
      <c r="H39" s="129">
        <v>310757.81001572259</v>
      </c>
      <c r="I39" s="129">
        <v>338281.78249336866</v>
      </c>
      <c r="J39" t="s">
        <v>122</v>
      </c>
    </row>
    <row r="40" spans="1:10" x14ac:dyDescent="0.25">
      <c r="A40" s="70"/>
      <c r="B40" s="128"/>
      <c r="D40" s="67" t="s">
        <v>191</v>
      </c>
      <c r="E40" s="67"/>
      <c r="F40" s="67"/>
      <c r="G40" s="67"/>
      <c r="H40" s="129">
        <v>0</v>
      </c>
      <c r="I40" s="129">
        <v>0</v>
      </c>
    </row>
    <row r="41" spans="1:10" x14ac:dyDescent="0.25">
      <c r="A41" s="70"/>
      <c r="B41" s="128"/>
      <c r="D41" s="67" t="s">
        <v>192</v>
      </c>
      <c r="E41" s="67"/>
      <c r="F41" s="67"/>
      <c r="G41" s="67"/>
      <c r="H41" s="129">
        <v>60000</v>
      </c>
      <c r="I41" s="129">
        <v>71400</v>
      </c>
      <c r="J41" t="s">
        <v>123</v>
      </c>
    </row>
    <row r="42" spans="1:10" x14ac:dyDescent="0.25">
      <c r="A42" s="70"/>
      <c r="B42" s="128"/>
      <c r="D42" s="67" t="s">
        <v>15</v>
      </c>
      <c r="E42" s="67"/>
      <c r="F42" s="67"/>
      <c r="G42" s="67"/>
      <c r="H42" s="129">
        <v>510000</v>
      </c>
      <c r="I42" s="129">
        <v>238010</v>
      </c>
      <c r="J42" t="s">
        <v>15</v>
      </c>
    </row>
    <row r="43" spans="1:10" x14ac:dyDescent="0.25">
      <c r="A43" s="70"/>
      <c r="B43" s="128"/>
      <c r="D43" s="67" t="s">
        <v>193</v>
      </c>
      <c r="E43" s="67"/>
      <c r="F43" s="67"/>
      <c r="G43" s="67"/>
      <c r="H43" s="129">
        <v>122081.94989021949</v>
      </c>
      <c r="I43" s="129">
        <v>229540.79575596817</v>
      </c>
      <c r="J43" t="s">
        <v>124</v>
      </c>
    </row>
    <row r="44" spans="1:10" x14ac:dyDescent="0.25">
      <c r="A44" s="70"/>
      <c r="B44" s="128"/>
      <c r="D44" s="206" t="s">
        <v>194</v>
      </c>
      <c r="E44" s="206"/>
      <c r="F44" s="206"/>
      <c r="G44" s="206"/>
      <c r="H44" s="77">
        <v>1152839.7599059423</v>
      </c>
      <c r="I44" s="77">
        <v>1033844.5145888594</v>
      </c>
    </row>
    <row r="45" spans="1:10" x14ac:dyDescent="0.25">
      <c r="A45" s="70"/>
      <c r="B45" s="128"/>
      <c r="C45" s="67"/>
      <c r="D45" s="67"/>
      <c r="E45" s="67"/>
      <c r="F45" s="67"/>
      <c r="G45" s="67"/>
      <c r="H45" s="71"/>
      <c r="I45" s="71"/>
    </row>
    <row r="46" spans="1:10" x14ac:dyDescent="0.25">
      <c r="A46" s="70"/>
      <c r="B46" s="128"/>
      <c r="C46" s="67" t="s">
        <v>17</v>
      </c>
      <c r="D46" s="67"/>
      <c r="E46" s="67"/>
      <c r="F46" s="67"/>
      <c r="G46" s="67"/>
      <c r="H46" s="71"/>
      <c r="I46" s="71"/>
    </row>
    <row r="47" spans="1:10" x14ac:dyDescent="0.25">
      <c r="A47" s="70"/>
      <c r="B47" s="128"/>
      <c r="D47" s="67" t="s">
        <v>18</v>
      </c>
      <c r="E47" s="67"/>
      <c r="F47" s="67"/>
      <c r="G47" s="67"/>
      <c r="H47" s="129">
        <v>257151.84000000005</v>
      </c>
      <c r="I47" s="129">
        <v>257151.80265067331</v>
      </c>
      <c r="J47" t="s">
        <v>18</v>
      </c>
    </row>
    <row r="48" spans="1:10" x14ac:dyDescent="0.25">
      <c r="A48" s="70"/>
      <c r="B48" s="128"/>
      <c r="D48" s="67" t="s">
        <v>19</v>
      </c>
      <c r="E48" s="67"/>
      <c r="F48" s="67"/>
      <c r="G48" s="67"/>
      <c r="H48" s="129">
        <v>415062</v>
      </c>
      <c r="I48" s="129">
        <v>575000</v>
      </c>
      <c r="J48" t="s">
        <v>19</v>
      </c>
    </row>
    <row r="49" spans="1:10" x14ac:dyDescent="0.25">
      <c r="A49" s="70"/>
      <c r="B49" s="128"/>
      <c r="D49" s="67" t="s">
        <v>195</v>
      </c>
      <c r="E49" s="67"/>
      <c r="F49" s="67"/>
      <c r="G49" s="67"/>
      <c r="H49" s="129">
        <v>445562.0073765</v>
      </c>
      <c r="I49" s="129">
        <v>476216.46769561316</v>
      </c>
      <c r="J49" t="s">
        <v>110</v>
      </c>
    </row>
    <row r="50" spans="1:10" x14ac:dyDescent="0.25">
      <c r="A50" s="70"/>
      <c r="B50" s="128"/>
      <c r="D50" s="67" t="s">
        <v>196</v>
      </c>
      <c r="E50" s="67"/>
      <c r="F50" s="67"/>
      <c r="G50" s="67"/>
      <c r="H50" s="129">
        <v>27634.982232909213</v>
      </c>
      <c r="I50" s="129">
        <v>29613.978580572304</v>
      </c>
      <c r="J50" t="s">
        <v>110</v>
      </c>
    </row>
    <row r="51" spans="1:10" x14ac:dyDescent="0.25">
      <c r="A51" s="70"/>
      <c r="B51" s="128"/>
      <c r="D51" s="67" t="s">
        <v>20</v>
      </c>
      <c r="E51" s="67"/>
      <c r="F51" s="67"/>
      <c r="G51" s="67"/>
      <c r="H51" s="129">
        <v>600180.13781607593</v>
      </c>
      <c r="I51" s="129">
        <v>482006</v>
      </c>
      <c r="J51" t="s">
        <v>20</v>
      </c>
    </row>
    <row r="52" spans="1:10" x14ac:dyDescent="0.25">
      <c r="A52" s="70"/>
      <c r="B52" s="128"/>
      <c r="D52" s="206" t="s">
        <v>197</v>
      </c>
      <c r="E52" s="206"/>
      <c r="F52" s="206"/>
      <c r="G52" s="206"/>
      <c r="H52" s="77">
        <v>1745590.9674254851</v>
      </c>
      <c r="I52" s="77">
        <v>1819988.2489268589</v>
      </c>
    </row>
    <row r="53" spans="1:10" x14ac:dyDescent="0.25">
      <c r="A53" s="70"/>
      <c r="B53" s="128"/>
      <c r="C53" s="67"/>
      <c r="D53" s="67"/>
      <c r="E53" s="67"/>
      <c r="F53" s="67"/>
      <c r="G53" s="67"/>
      <c r="H53" s="71"/>
      <c r="I53" s="71"/>
    </row>
    <row r="54" spans="1:10" x14ac:dyDescent="0.25">
      <c r="A54" s="70"/>
      <c r="B54" s="143"/>
      <c r="C54" s="67" t="s">
        <v>226</v>
      </c>
      <c r="D54" s="67"/>
      <c r="E54" s="67"/>
      <c r="F54" s="67"/>
      <c r="G54" s="67"/>
      <c r="H54" s="71"/>
      <c r="I54" s="71"/>
    </row>
    <row r="55" spans="1:10" x14ac:dyDescent="0.25">
      <c r="A55" s="70"/>
      <c r="B55" s="128"/>
      <c r="D55" s="67" t="s">
        <v>22</v>
      </c>
      <c r="E55" s="67"/>
      <c r="F55" s="67"/>
      <c r="G55" s="67"/>
      <c r="H55" s="129">
        <v>240000</v>
      </c>
      <c r="I55" s="129">
        <v>207611.93633952254</v>
      </c>
      <c r="J55" t="s">
        <v>22</v>
      </c>
    </row>
    <row r="56" spans="1:10" x14ac:dyDescent="0.25">
      <c r="A56" s="70"/>
      <c r="B56" s="128"/>
      <c r="D56" s="67" t="s">
        <v>23</v>
      </c>
      <c r="E56" s="67"/>
      <c r="F56" s="67"/>
      <c r="G56" s="67"/>
      <c r="H56" s="129">
        <v>200404.64250449999</v>
      </c>
      <c r="I56" s="129">
        <v>156611.93633952254</v>
      </c>
      <c r="J56" t="s">
        <v>23</v>
      </c>
    </row>
    <row r="57" spans="1:10" x14ac:dyDescent="0.25">
      <c r="A57" s="70"/>
      <c r="B57" s="128"/>
      <c r="D57" s="67" t="s">
        <v>24</v>
      </c>
      <c r="E57" s="67"/>
      <c r="F57" s="67"/>
      <c r="G57" s="67"/>
      <c r="H57" s="129">
        <v>102105.92900000003</v>
      </c>
      <c r="I57" s="129">
        <v>105060</v>
      </c>
      <c r="J57" t="s">
        <v>24</v>
      </c>
    </row>
    <row r="58" spans="1:10" x14ac:dyDescent="0.25">
      <c r="A58" s="70"/>
      <c r="B58" s="128"/>
      <c r="D58" s="67" t="s">
        <v>25</v>
      </c>
      <c r="E58" s="67"/>
      <c r="F58" s="67"/>
      <c r="G58" s="67"/>
      <c r="H58" s="129">
        <v>361442.32279578748</v>
      </c>
      <c r="I58" s="129">
        <v>363892.39956742979</v>
      </c>
      <c r="J58" t="s">
        <v>25</v>
      </c>
    </row>
    <row r="59" spans="1:10" x14ac:dyDescent="0.25">
      <c r="A59" s="70"/>
      <c r="B59" s="128"/>
      <c r="D59" s="67" t="s">
        <v>198</v>
      </c>
      <c r="E59" s="67"/>
      <c r="F59" s="67"/>
      <c r="G59" s="67"/>
      <c r="H59" s="129">
        <v>1727.3248406660828</v>
      </c>
      <c r="I59" s="129">
        <v>15000</v>
      </c>
      <c r="J59" t="s">
        <v>22</v>
      </c>
    </row>
    <row r="60" spans="1:10" x14ac:dyDescent="0.25">
      <c r="A60" s="70"/>
      <c r="B60" s="128"/>
      <c r="D60" s="67" t="s">
        <v>199</v>
      </c>
      <c r="E60" s="67"/>
      <c r="F60" s="67"/>
      <c r="G60" s="67"/>
      <c r="H60" s="129">
        <v>27151.650449605611</v>
      </c>
      <c r="I60" s="129">
        <v>20881.591511936342</v>
      </c>
      <c r="J60" t="s">
        <v>22</v>
      </c>
    </row>
    <row r="61" spans="1:10" x14ac:dyDescent="0.25">
      <c r="A61" s="70"/>
      <c r="B61" s="128"/>
      <c r="D61" s="67" t="s">
        <v>130</v>
      </c>
      <c r="E61" s="67"/>
      <c r="F61" s="67"/>
      <c r="G61" s="67"/>
      <c r="H61" s="129">
        <v>0</v>
      </c>
      <c r="I61" s="129">
        <v>0</v>
      </c>
    </row>
    <row r="62" spans="1:10" x14ac:dyDescent="0.25">
      <c r="A62" s="70"/>
      <c r="B62" s="128"/>
      <c r="D62" s="206" t="s">
        <v>200</v>
      </c>
      <c r="E62" s="206"/>
      <c r="F62" s="206"/>
      <c r="G62" s="206"/>
      <c r="H62" s="77">
        <v>932831.86959055916</v>
      </c>
      <c r="I62" s="77">
        <v>869057.86375841126</v>
      </c>
    </row>
    <row r="63" spans="1:10" x14ac:dyDescent="0.25">
      <c r="A63" s="70"/>
      <c r="B63" s="128"/>
      <c r="C63" s="67"/>
      <c r="D63" s="67"/>
      <c r="E63" s="67"/>
      <c r="F63" s="67"/>
      <c r="G63" s="67"/>
      <c r="H63" s="71"/>
      <c r="I63" s="71"/>
    </row>
    <row r="64" spans="1:10" x14ac:dyDescent="0.25">
      <c r="A64" s="70"/>
      <c r="B64" s="128"/>
      <c r="C64" s="67" t="s">
        <v>227</v>
      </c>
      <c r="D64" s="67"/>
      <c r="E64" s="67"/>
      <c r="F64" s="67"/>
      <c r="G64" s="67"/>
      <c r="H64" s="71"/>
      <c r="I64" s="71"/>
    </row>
    <row r="65" spans="1:10" x14ac:dyDescent="0.25">
      <c r="A65" s="70"/>
      <c r="B65" s="128"/>
      <c r="D65" s="67" t="s">
        <v>26</v>
      </c>
      <c r="E65" s="67"/>
      <c r="F65" s="67"/>
      <c r="G65" s="67"/>
      <c r="H65" s="129">
        <v>75000</v>
      </c>
      <c r="I65" s="129">
        <v>88746.763925729465</v>
      </c>
      <c r="J65" t="s">
        <v>26</v>
      </c>
    </row>
    <row r="66" spans="1:10" x14ac:dyDescent="0.25">
      <c r="A66" s="70"/>
      <c r="B66" s="128"/>
      <c r="D66" s="67" t="s">
        <v>27</v>
      </c>
      <c r="E66" s="67"/>
      <c r="F66" s="67"/>
      <c r="G66" s="67"/>
      <c r="H66" s="129">
        <v>180368.92364216558</v>
      </c>
      <c r="I66" s="129">
        <v>169798.1474752858</v>
      </c>
      <c r="J66" t="s">
        <v>27</v>
      </c>
    </row>
    <row r="67" spans="1:10" x14ac:dyDescent="0.25">
      <c r="A67" s="70"/>
      <c r="B67" s="128"/>
      <c r="D67" s="67" t="s">
        <v>28</v>
      </c>
      <c r="E67" s="67"/>
      <c r="F67" s="67"/>
      <c r="G67" s="67"/>
      <c r="H67" s="129">
        <v>665000</v>
      </c>
      <c r="I67" s="129">
        <v>660000</v>
      </c>
      <c r="J67" t="s">
        <v>28</v>
      </c>
    </row>
    <row r="68" spans="1:10" x14ac:dyDescent="0.25">
      <c r="A68" s="70"/>
      <c r="B68" s="128"/>
      <c r="D68" s="67" t="s">
        <v>201</v>
      </c>
      <c r="E68" s="67"/>
      <c r="F68" s="67"/>
      <c r="G68" s="67"/>
      <c r="H68" s="129">
        <v>256003.46811355479</v>
      </c>
      <c r="I68" s="129">
        <v>266998.58247649355</v>
      </c>
      <c r="J68" t="s">
        <v>114</v>
      </c>
    </row>
    <row r="69" spans="1:10" x14ac:dyDescent="0.25">
      <c r="A69" s="70"/>
      <c r="B69" s="128"/>
      <c r="D69" s="67" t="s">
        <v>29</v>
      </c>
      <c r="E69" s="67"/>
      <c r="F69" s="67"/>
      <c r="G69" s="67"/>
      <c r="H69" s="129">
        <v>0</v>
      </c>
      <c r="I69" s="129">
        <v>0</v>
      </c>
    </row>
    <row r="70" spans="1:10" x14ac:dyDescent="0.25">
      <c r="A70" s="70"/>
      <c r="B70" s="128"/>
      <c r="D70" s="67" t="s">
        <v>202</v>
      </c>
      <c r="E70" s="67"/>
      <c r="F70" s="67"/>
      <c r="G70" s="67"/>
      <c r="H70" s="129">
        <v>1581717.0847949355</v>
      </c>
      <c r="I70" s="129">
        <v>1287004.9555393911</v>
      </c>
      <c r="J70" t="s">
        <v>109</v>
      </c>
    </row>
    <row r="71" spans="1:10" x14ac:dyDescent="0.25">
      <c r="A71" s="70"/>
      <c r="B71" s="128"/>
      <c r="D71" s="67" t="s">
        <v>30</v>
      </c>
      <c r="E71" s="67"/>
      <c r="F71" s="67"/>
      <c r="G71" s="67"/>
      <c r="H71" s="129">
        <v>493935.17278712208</v>
      </c>
      <c r="I71" s="129">
        <v>725772</v>
      </c>
      <c r="J71" t="s">
        <v>30</v>
      </c>
    </row>
    <row r="72" spans="1:10" x14ac:dyDescent="0.25">
      <c r="A72" s="70"/>
      <c r="B72" s="128"/>
      <c r="D72" s="206" t="s">
        <v>203</v>
      </c>
      <c r="E72" s="206"/>
      <c r="F72" s="206"/>
      <c r="G72" s="206"/>
      <c r="H72" s="77">
        <v>3252024.6493377779</v>
      </c>
      <c r="I72" s="77">
        <v>3198320.4494169001</v>
      </c>
    </row>
    <row r="73" spans="1:10" x14ac:dyDescent="0.25">
      <c r="A73" s="70"/>
      <c r="B73" s="132" t="s">
        <v>204</v>
      </c>
      <c r="C73" s="73"/>
      <c r="D73" s="73"/>
      <c r="E73" s="73"/>
      <c r="F73" s="73"/>
      <c r="G73" s="73"/>
      <c r="H73" s="77">
        <v>24709102.422063001</v>
      </c>
      <c r="I73" s="77">
        <v>26555402.06685394</v>
      </c>
    </row>
    <row r="74" spans="1:10" x14ac:dyDescent="0.25">
      <c r="A74" s="70"/>
      <c r="B74" s="128" t="s">
        <v>205</v>
      </c>
      <c r="C74" s="67"/>
      <c r="D74" s="67"/>
      <c r="E74" s="67"/>
      <c r="F74" s="67"/>
      <c r="G74" s="67"/>
      <c r="H74" s="71"/>
      <c r="I74" s="71"/>
    </row>
    <row r="75" spans="1:10" x14ac:dyDescent="0.25">
      <c r="A75" s="70"/>
      <c r="B75" s="128"/>
      <c r="C75" s="67"/>
      <c r="D75" s="71" t="s">
        <v>206</v>
      </c>
      <c r="E75" s="71"/>
      <c r="F75" s="71"/>
      <c r="G75" s="71"/>
      <c r="H75" s="129">
        <v>519078</v>
      </c>
      <c r="I75" s="129">
        <v>517010</v>
      </c>
      <c r="J75" t="s">
        <v>116</v>
      </c>
    </row>
    <row r="76" spans="1:10" x14ac:dyDescent="0.25">
      <c r="A76" s="70"/>
      <c r="B76" s="128"/>
      <c r="C76" s="67"/>
      <c r="D76" s="71"/>
      <c r="E76" s="71"/>
      <c r="F76" s="71"/>
      <c r="G76" s="71"/>
      <c r="H76" s="129">
        <v>1376966</v>
      </c>
      <c r="I76" s="129">
        <v>1376965</v>
      </c>
      <c r="J76" t="s">
        <v>108</v>
      </c>
    </row>
    <row r="77" spans="1:10" x14ac:dyDescent="0.25">
      <c r="A77" s="70"/>
      <c r="B77" s="128"/>
      <c r="C77" s="67"/>
      <c r="D77" s="206" t="s">
        <v>207</v>
      </c>
      <c r="E77" s="206"/>
      <c r="F77" s="206"/>
      <c r="G77" s="206"/>
      <c r="H77" s="77">
        <v>1896043.4968696474</v>
      </c>
      <c r="I77" s="77">
        <v>1893974.922886773</v>
      </c>
    </row>
    <row r="78" spans="1:10" x14ac:dyDescent="0.25">
      <c r="A78" s="70"/>
      <c r="B78" s="132" t="s">
        <v>208</v>
      </c>
      <c r="C78" s="206"/>
      <c r="D78" s="206"/>
      <c r="E78" s="206"/>
      <c r="F78" s="206"/>
      <c r="G78" s="206"/>
      <c r="H78" s="77">
        <v>26605145.918932647</v>
      </c>
      <c r="I78" s="77">
        <v>28449376.989740714</v>
      </c>
    </row>
    <row r="79" spans="1:10" x14ac:dyDescent="0.25">
      <c r="A79" s="70"/>
      <c r="B79" s="132" t="s">
        <v>209</v>
      </c>
      <c r="C79" s="206"/>
      <c r="D79" s="206"/>
      <c r="E79" s="206"/>
      <c r="F79" s="206"/>
      <c r="G79" s="206"/>
      <c r="H79" s="77">
        <v>-938979.57792873308</v>
      </c>
      <c r="I79" s="77">
        <v>-720858.74209136143</v>
      </c>
    </row>
    <row r="80" spans="1:10" x14ac:dyDescent="0.25">
      <c r="A80" s="70"/>
      <c r="B80" s="128"/>
      <c r="C80" s="67"/>
      <c r="D80" s="67"/>
      <c r="E80" s="67"/>
      <c r="F80" s="67"/>
      <c r="G80" s="67"/>
      <c r="H80" s="67"/>
      <c r="I80" s="67"/>
    </row>
    <row r="81" spans="1:11" x14ac:dyDescent="0.25">
      <c r="A81" s="70"/>
      <c r="B81" s="120" t="s">
        <v>210</v>
      </c>
      <c r="C81" s="204"/>
      <c r="D81" s="204"/>
      <c r="E81" s="204"/>
      <c r="F81" s="204"/>
      <c r="G81" s="204"/>
      <c r="H81" s="205"/>
      <c r="I81" s="205"/>
      <c r="K81" s="208"/>
    </row>
    <row r="82" spans="1:11" x14ac:dyDescent="0.25">
      <c r="A82" s="70"/>
      <c r="B82" s="128"/>
      <c r="C82" s="67" t="s">
        <v>209</v>
      </c>
      <c r="H82" s="72">
        <v>-938979.57792873308</v>
      </c>
      <c r="I82" s="72">
        <v>-720858.74209136143</v>
      </c>
      <c r="K82" s="208"/>
    </row>
    <row r="83" spans="1:11" x14ac:dyDescent="0.25">
      <c r="A83" s="70"/>
      <c r="B83" s="128"/>
      <c r="C83" s="67" t="s">
        <v>211</v>
      </c>
      <c r="D83" s="71"/>
      <c r="E83" s="71"/>
      <c r="F83" s="71"/>
      <c r="G83" s="71"/>
      <c r="H83" s="129"/>
      <c r="I83" s="129"/>
    </row>
    <row r="84" spans="1:11" x14ac:dyDescent="0.25">
      <c r="A84" s="70"/>
      <c r="B84" s="128"/>
      <c r="C84" s="67"/>
      <c r="D84" s="71" t="s">
        <v>149</v>
      </c>
      <c r="E84" s="71"/>
      <c r="F84" s="71"/>
      <c r="G84" s="71"/>
      <c r="H84" s="129">
        <v>1896043.816869647</v>
      </c>
      <c r="I84" s="129">
        <v>1893974.9228867725</v>
      </c>
    </row>
    <row r="85" spans="1:11" x14ac:dyDescent="0.25">
      <c r="A85" s="70"/>
      <c r="B85" s="128"/>
      <c r="C85" s="67"/>
      <c r="D85" s="71" t="s">
        <v>212</v>
      </c>
      <c r="E85" s="71"/>
      <c r="F85" s="71"/>
      <c r="G85" s="71"/>
      <c r="H85" s="129">
        <v>231.17888888872403</v>
      </c>
      <c r="I85" s="129">
        <v>0</v>
      </c>
    </row>
    <row r="86" spans="1:11" x14ac:dyDescent="0.25">
      <c r="A86" s="70"/>
      <c r="B86" s="128"/>
      <c r="C86" s="67"/>
      <c r="D86" s="71" t="s">
        <v>213</v>
      </c>
      <c r="E86" s="71"/>
      <c r="F86" s="71"/>
      <c r="G86" s="71"/>
      <c r="H86" s="129">
        <v>257569.32000000047</v>
      </c>
      <c r="I86" s="129">
        <v>257151.80265067331</v>
      </c>
    </row>
    <row r="87" spans="1:11" x14ac:dyDescent="0.25">
      <c r="A87" s="70"/>
      <c r="B87" s="128"/>
      <c r="C87" s="67"/>
      <c r="D87" s="73" t="s">
        <v>214</v>
      </c>
      <c r="E87" s="73"/>
      <c r="F87" s="73"/>
      <c r="G87" s="73"/>
      <c r="H87" s="207">
        <v>1214864.737829803</v>
      </c>
      <c r="I87" s="207">
        <v>1430267.9834460844</v>
      </c>
    </row>
    <row r="88" spans="1:11" x14ac:dyDescent="0.25">
      <c r="A88" s="70"/>
      <c r="B88" s="128"/>
      <c r="C88" s="67"/>
      <c r="D88" s="71"/>
      <c r="E88" s="71"/>
      <c r="F88" s="71"/>
      <c r="G88" s="71"/>
      <c r="H88" s="129"/>
      <c r="I88" s="129"/>
    </row>
    <row r="89" spans="1:11" x14ac:dyDescent="0.25">
      <c r="A89" s="70"/>
      <c r="B89" s="128"/>
      <c r="C89" s="67" t="s">
        <v>215</v>
      </c>
      <c r="D89" s="71"/>
      <c r="E89" s="71"/>
      <c r="F89" s="71"/>
      <c r="G89" s="71"/>
      <c r="H89" s="129"/>
      <c r="I89" s="129"/>
    </row>
    <row r="90" spans="1:11" x14ac:dyDescent="0.25">
      <c r="A90" s="70"/>
      <c r="B90" s="128"/>
      <c r="C90" s="67"/>
      <c r="D90" s="71" t="s">
        <v>216</v>
      </c>
      <c r="E90" s="71"/>
      <c r="F90" s="71"/>
      <c r="G90" s="71"/>
      <c r="H90" s="129">
        <v>-1369349.4165234375</v>
      </c>
      <c r="I90" s="129">
        <v>-633909.40965517284</v>
      </c>
    </row>
    <row r="91" spans="1:11" x14ac:dyDescent="0.25">
      <c r="A91" s="70"/>
      <c r="B91" s="128"/>
      <c r="C91" s="67"/>
      <c r="D91" s="71" t="s">
        <v>217</v>
      </c>
      <c r="E91" s="71"/>
      <c r="F91" s="71"/>
      <c r="G91" s="71"/>
      <c r="H91" s="129">
        <v>0</v>
      </c>
      <c r="I91" s="129">
        <v>0</v>
      </c>
    </row>
    <row r="92" spans="1:11" x14ac:dyDescent="0.25">
      <c r="A92" s="70"/>
      <c r="B92" s="128"/>
      <c r="C92" s="67"/>
      <c r="D92" s="71" t="s">
        <v>218</v>
      </c>
      <c r="E92" s="71"/>
      <c r="F92" s="71"/>
      <c r="G92" s="71"/>
      <c r="H92" s="129">
        <v>0</v>
      </c>
      <c r="I92" s="129">
        <v>0</v>
      </c>
    </row>
    <row r="93" spans="1:11" x14ac:dyDescent="0.25">
      <c r="A93" s="70"/>
      <c r="B93" s="128"/>
      <c r="C93" s="67"/>
      <c r="D93" s="73" t="s">
        <v>219</v>
      </c>
      <c r="E93" s="73"/>
      <c r="F93" s="73"/>
      <c r="G93" s="73"/>
      <c r="H93" s="207">
        <v>-1369349.4165234375</v>
      </c>
      <c r="I93" s="207">
        <v>-633909.40965517284</v>
      </c>
    </row>
    <row r="94" spans="1:11" x14ac:dyDescent="0.25">
      <c r="A94" s="70"/>
      <c r="B94" s="128"/>
      <c r="C94" s="67"/>
      <c r="D94" s="71"/>
      <c r="E94" s="71"/>
      <c r="F94" s="71"/>
      <c r="G94" s="71"/>
      <c r="H94" s="129"/>
      <c r="I94" s="129"/>
    </row>
    <row r="95" spans="1:11" x14ac:dyDescent="0.25">
      <c r="A95" s="70"/>
      <c r="B95" s="128"/>
      <c r="C95" s="67" t="s">
        <v>220</v>
      </c>
      <c r="D95" s="71"/>
      <c r="E95" s="71"/>
      <c r="F95" s="71"/>
      <c r="G95" s="71"/>
      <c r="H95" s="129"/>
      <c r="I95" s="129"/>
    </row>
    <row r="96" spans="1:11" x14ac:dyDescent="0.25">
      <c r="A96" s="70"/>
      <c r="B96" s="128"/>
      <c r="C96" s="67"/>
      <c r="D96" s="71" t="s">
        <v>221</v>
      </c>
      <c r="E96" s="71"/>
      <c r="F96" s="71"/>
      <c r="G96" s="71"/>
      <c r="H96" s="129">
        <v>-59121.312666667131</v>
      </c>
      <c r="I96" s="129">
        <v>-736925.04446060886</v>
      </c>
    </row>
    <row r="97" spans="1:9" x14ac:dyDescent="0.25">
      <c r="A97" s="70"/>
      <c r="B97" s="128"/>
      <c r="C97" s="67"/>
      <c r="D97" s="71" t="s">
        <v>222</v>
      </c>
      <c r="E97" s="71"/>
      <c r="F97" s="71"/>
      <c r="G97" s="71"/>
      <c r="H97" s="129">
        <v>0</v>
      </c>
      <c r="I97" s="129">
        <v>0</v>
      </c>
    </row>
    <row r="98" spans="1:9" x14ac:dyDescent="0.25">
      <c r="A98" s="70"/>
      <c r="B98" s="128"/>
      <c r="C98" s="67"/>
      <c r="D98" s="71" t="s">
        <v>223</v>
      </c>
      <c r="E98" s="71"/>
      <c r="F98" s="71"/>
      <c r="G98" s="71"/>
      <c r="H98" s="129">
        <v>0</v>
      </c>
      <c r="I98" s="129">
        <v>0</v>
      </c>
    </row>
    <row r="99" spans="1:9" x14ac:dyDescent="0.25">
      <c r="A99" s="70"/>
      <c r="B99" s="128"/>
      <c r="C99" s="67"/>
      <c r="D99" s="74" t="s">
        <v>224</v>
      </c>
      <c r="E99" s="74"/>
      <c r="F99" s="74"/>
      <c r="G99" s="74"/>
      <c r="H99" s="133">
        <v>-59121.312666667131</v>
      </c>
      <c r="I99" s="133">
        <v>-736925.04446060886</v>
      </c>
    </row>
    <row r="100" spans="1:9" x14ac:dyDescent="0.25">
      <c r="A100" s="70"/>
      <c r="B100" s="144"/>
      <c r="C100" s="134" t="s">
        <v>225</v>
      </c>
      <c r="D100" s="74"/>
      <c r="E100" s="74"/>
      <c r="F100" s="74"/>
      <c r="G100" s="74"/>
      <c r="H100" s="135">
        <v>-213605.99136030159</v>
      </c>
      <c r="I100" s="135">
        <v>59433.529330302728</v>
      </c>
    </row>
    <row r="101" spans="1:9" x14ac:dyDescent="0.25">
      <c r="A101" s="71"/>
      <c r="B101" s="71"/>
      <c r="C101" s="71"/>
    </row>
    <row r="102" spans="1:9" x14ac:dyDescent="0.25">
      <c r="A102" s="71"/>
      <c r="B102" s="71"/>
      <c r="C102" s="71"/>
      <c r="D102" s="71"/>
      <c r="E102" s="71"/>
      <c r="F102" s="71"/>
      <c r="G102" s="71"/>
      <c r="H102" s="136"/>
      <c r="I102" s="136"/>
    </row>
    <row r="103" spans="1:9" x14ac:dyDescent="0.25">
      <c r="A103" s="71"/>
      <c r="B103" s="71"/>
      <c r="C103" s="71"/>
      <c r="D103" s="71"/>
      <c r="E103" s="71"/>
      <c r="F103" s="71"/>
      <c r="G103" s="71"/>
      <c r="H103" s="136"/>
      <c r="I103" s="136"/>
    </row>
    <row r="104" spans="1:9" x14ac:dyDescent="0.25">
      <c r="H104" s="127"/>
      <c r="I104" s="127"/>
    </row>
    <row r="105" spans="1:9" x14ac:dyDescent="0.25">
      <c r="H105" s="127"/>
      <c r="I105" s="127"/>
    </row>
    <row r="106" spans="1:9" x14ac:dyDescent="0.25">
      <c r="H106" s="127"/>
      <c r="I106" s="127"/>
    </row>
    <row r="107" spans="1:9" x14ac:dyDescent="0.25">
      <c r="H107" s="127"/>
      <c r="I107" s="127"/>
    </row>
    <row r="108" spans="1:9" x14ac:dyDescent="0.25">
      <c r="H108" s="127"/>
      <c r="I108" s="127"/>
    </row>
    <row r="109" spans="1:9" x14ac:dyDescent="0.25">
      <c r="H109" s="127"/>
      <c r="I109" s="127"/>
    </row>
    <row r="110" spans="1:9" x14ac:dyDescent="0.25">
      <c r="H110" s="127"/>
      <c r="I110" s="127"/>
    </row>
    <row r="111" spans="1:9" x14ac:dyDescent="0.25">
      <c r="H111" s="127"/>
      <c r="I111" s="127"/>
    </row>
    <row r="112" spans="1:9" x14ac:dyDescent="0.25">
      <c r="H112" s="127"/>
      <c r="I112" s="127"/>
    </row>
    <row r="113" spans="8:9" x14ac:dyDescent="0.25">
      <c r="H113" s="127"/>
      <c r="I113" s="127"/>
    </row>
    <row r="114" spans="8:9" x14ac:dyDescent="0.25">
      <c r="H114" s="127"/>
      <c r="I114" s="127"/>
    </row>
    <row r="115" spans="8:9" x14ac:dyDescent="0.25">
      <c r="H115" s="127"/>
      <c r="I115" s="127"/>
    </row>
    <row r="116" spans="8:9" x14ac:dyDescent="0.25">
      <c r="H116" s="127"/>
      <c r="I116" s="127"/>
    </row>
    <row r="117" spans="8:9" x14ac:dyDescent="0.25">
      <c r="H117" s="127"/>
      <c r="I117" s="127"/>
    </row>
    <row r="118" spans="8:9" x14ac:dyDescent="0.25">
      <c r="H118" s="127"/>
      <c r="I118" s="127"/>
    </row>
    <row r="119" spans="8:9" x14ac:dyDescent="0.25">
      <c r="H119" s="127"/>
      <c r="I119" s="127"/>
    </row>
    <row r="120" spans="8:9" x14ac:dyDescent="0.25">
      <c r="H120" s="127"/>
      <c r="I120" s="127"/>
    </row>
    <row r="121" spans="8:9" x14ac:dyDescent="0.25">
      <c r="H121" s="127"/>
      <c r="I121" s="127"/>
    </row>
    <row r="122" spans="8:9" x14ac:dyDescent="0.25">
      <c r="H122" s="127"/>
      <c r="I122" s="127"/>
    </row>
    <row r="123" spans="8:9" x14ac:dyDescent="0.25">
      <c r="H123" s="127"/>
      <c r="I123" s="127"/>
    </row>
    <row r="124" spans="8:9" x14ac:dyDescent="0.25">
      <c r="H124" s="127"/>
      <c r="I124" s="127"/>
    </row>
    <row r="125" spans="8:9" x14ac:dyDescent="0.25">
      <c r="H125" s="127"/>
      <c r="I125" s="127"/>
    </row>
    <row r="126" spans="8:9" x14ac:dyDescent="0.25">
      <c r="H126" s="127"/>
      <c r="I126" s="127"/>
    </row>
    <row r="127" spans="8:9" x14ac:dyDescent="0.25">
      <c r="H127" s="127"/>
      <c r="I127" s="127"/>
    </row>
    <row r="128" spans="8:9" x14ac:dyDescent="0.25">
      <c r="H128" s="127"/>
      <c r="I128" s="127"/>
    </row>
    <row r="129" spans="8:9" x14ac:dyDescent="0.25">
      <c r="H129" s="127"/>
      <c r="I129" s="127"/>
    </row>
    <row r="130" spans="8:9" x14ac:dyDescent="0.25">
      <c r="H130" s="127"/>
      <c r="I130" s="127"/>
    </row>
    <row r="131" spans="8:9" x14ac:dyDescent="0.25">
      <c r="H131" s="127"/>
      <c r="I131" s="127"/>
    </row>
    <row r="132" spans="8:9" x14ac:dyDescent="0.25">
      <c r="H132" s="127"/>
      <c r="I132" s="127"/>
    </row>
    <row r="133" spans="8:9" x14ac:dyDescent="0.25">
      <c r="H133" s="127"/>
      <c r="I133" s="127"/>
    </row>
    <row r="134" spans="8:9" x14ac:dyDescent="0.25">
      <c r="H134" s="127"/>
      <c r="I134" s="127"/>
    </row>
    <row r="135" spans="8:9" x14ac:dyDescent="0.25">
      <c r="H135" s="127"/>
      <c r="I135" s="127"/>
    </row>
    <row r="136" spans="8:9" x14ac:dyDescent="0.25">
      <c r="H136" s="127"/>
      <c r="I136" s="127"/>
    </row>
    <row r="137" spans="8:9" x14ac:dyDescent="0.25">
      <c r="H137" s="127"/>
      <c r="I137" s="127"/>
    </row>
    <row r="138" spans="8:9" x14ac:dyDescent="0.25">
      <c r="H138" s="127"/>
      <c r="I138" s="127"/>
    </row>
    <row r="139" spans="8:9" x14ac:dyDescent="0.25">
      <c r="H139" s="127"/>
      <c r="I139" s="127"/>
    </row>
    <row r="140" spans="8:9" x14ac:dyDescent="0.25">
      <c r="H140" s="127"/>
      <c r="I140" s="127"/>
    </row>
    <row r="141" spans="8:9" x14ac:dyDescent="0.25">
      <c r="H141" s="127"/>
      <c r="I141" s="127"/>
    </row>
    <row r="142" spans="8:9" x14ac:dyDescent="0.25">
      <c r="H142" s="127"/>
      <c r="I142" s="127"/>
    </row>
    <row r="143" spans="8:9" x14ac:dyDescent="0.25">
      <c r="H143" s="127"/>
      <c r="I143" s="127"/>
    </row>
    <row r="144" spans="8:9" x14ac:dyDescent="0.25">
      <c r="H144" s="127"/>
      <c r="I144" s="127"/>
    </row>
    <row r="145" spans="8:9" x14ac:dyDescent="0.25">
      <c r="H145" s="127"/>
      <c r="I145" s="127"/>
    </row>
    <row r="146" spans="8:9" x14ac:dyDescent="0.25">
      <c r="H146" s="127"/>
      <c r="I146" s="127"/>
    </row>
    <row r="147" spans="8:9" x14ac:dyDescent="0.25">
      <c r="H147" s="127"/>
      <c r="I147" s="127"/>
    </row>
    <row r="148" spans="8:9" x14ac:dyDescent="0.25">
      <c r="H148" s="127"/>
      <c r="I148" s="127"/>
    </row>
    <row r="149" spans="8:9" x14ac:dyDescent="0.25">
      <c r="H149" s="127"/>
      <c r="I149" s="127"/>
    </row>
    <row r="150" spans="8:9" x14ac:dyDescent="0.25">
      <c r="H150" s="127"/>
      <c r="I150" s="127"/>
    </row>
    <row r="151" spans="8:9" x14ac:dyDescent="0.25">
      <c r="H151" s="127"/>
      <c r="I151" s="127"/>
    </row>
    <row r="152" spans="8:9" x14ac:dyDescent="0.25">
      <c r="H152" s="127"/>
      <c r="I152" s="127"/>
    </row>
    <row r="153" spans="8:9" x14ac:dyDescent="0.25">
      <c r="H153" s="127"/>
      <c r="I153" s="127"/>
    </row>
    <row r="154" spans="8:9" x14ac:dyDescent="0.25">
      <c r="H154" s="127"/>
      <c r="I154" s="127"/>
    </row>
    <row r="155" spans="8:9" x14ac:dyDescent="0.25">
      <c r="H155" s="127"/>
      <c r="I155" s="127"/>
    </row>
    <row r="156" spans="8:9" x14ac:dyDescent="0.25">
      <c r="H156" s="127"/>
      <c r="I156" s="127"/>
    </row>
    <row r="157" spans="8:9" x14ac:dyDescent="0.25">
      <c r="H157" s="127"/>
      <c r="I157" s="127"/>
    </row>
    <row r="158" spans="8:9" x14ac:dyDescent="0.25">
      <c r="H158" s="127"/>
      <c r="I158" s="127"/>
    </row>
    <row r="159" spans="8:9" x14ac:dyDescent="0.25">
      <c r="H159" s="127"/>
      <c r="I159" s="127"/>
    </row>
    <row r="160" spans="8:9" x14ac:dyDescent="0.25">
      <c r="H160" s="127"/>
      <c r="I160" s="127"/>
    </row>
    <row r="161" spans="8:9" x14ac:dyDescent="0.25">
      <c r="H161" s="127"/>
      <c r="I161" s="127"/>
    </row>
    <row r="162" spans="8:9" x14ac:dyDescent="0.25">
      <c r="H162" s="127"/>
      <c r="I162" s="127"/>
    </row>
    <row r="163" spans="8:9" x14ac:dyDescent="0.25">
      <c r="H163" s="127"/>
      <c r="I163" s="127"/>
    </row>
    <row r="164" spans="8:9" x14ac:dyDescent="0.25">
      <c r="H164" s="127"/>
      <c r="I164" s="127"/>
    </row>
    <row r="165" spans="8:9" x14ac:dyDescent="0.25">
      <c r="H165" s="127"/>
      <c r="I165" s="127"/>
    </row>
    <row r="166" spans="8:9" x14ac:dyDescent="0.25">
      <c r="H166" s="127"/>
      <c r="I166" s="127"/>
    </row>
    <row r="167" spans="8:9" x14ac:dyDescent="0.25">
      <c r="H167" s="127"/>
      <c r="I167" s="127"/>
    </row>
    <row r="168" spans="8:9" x14ac:dyDescent="0.25">
      <c r="H168" s="127"/>
      <c r="I168" s="127"/>
    </row>
    <row r="169" spans="8:9" x14ac:dyDescent="0.25">
      <c r="H169" s="127"/>
      <c r="I169" s="127"/>
    </row>
    <row r="170" spans="8:9" x14ac:dyDescent="0.25">
      <c r="H170" s="127"/>
      <c r="I170" s="127"/>
    </row>
    <row r="171" spans="8:9" x14ac:dyDescent="0.25">
      <c r="H171" s="127"/>
      <c r="I171" s="127"/>
    </row>
    <row r="172" spans="8:9" x14ac:dyDescent="0.25">
      <c r="H172" s="127"/>
      <c r="I172" s="127"/>
    </row>
    <row r="173" spans="8:9" x14ac:dyDescent="0.25">
      <c r="H173" s="127"/>
      <c r="I173" s="127"/>
    </row>
    <row r="174" spans="8:9" x14ac:dyDescent="0.25">
      <c r="H174" s="127"/>
      <c r="I174" s="127"/>
    </row>
    <row r="175" spans="8:9" x14ac:dyDescent="0.25">
      <c r="H175" s="127"/>
      <c r="I175" s="127"/>
    </row>
    <row r="176" spans="8:9" x14ac:dyDescent="0.25">
      <c r="H176" s="127"/>
      <c r="I176" s="127"/>
    </row>
    <row r="177" spans="8:9" x14ac:dyDescent="0.25">
      <c r="H177" s="127"/>
      <c r="I177" s="127"/>
    </row>
    <row r="178" spans="8:9" x14ac:dyDescent="0.25">
      <c r="H178" s="127"/>
      <c r="I178" s="127"/>
    </row>
    <row r="179" spans="8:9" x14ac:dyDescent="0.25">
      <c r="H179" s="127"/>
      <c r="I179" s="127"/>
    </row>
    <row r="180" spans="8:9" x14ac:dyDescent="0.25">
      <c r="H180" s="127"/>
      <c r="I180" s="127"/>
    </row>
    <row r="181" spans="8:9" x14ac:dyDescent="0.25">
      <c r="H181" s="127"/>
      <c r="I181" s="127"/>
    </row>
    <row r="182" spans="8:9" x14ac:dyDescent="0.25">
      <c r="H182" s="127"/>
      <c r="I182" s="127"/>
    </row>
    <row r="183" spans="8:9" x14ac:dyDescent="0.25">
      <c r="H183" s="127"/>
      <c r="I183" s="127"/>
    </row>
    <row r="184" spans="8:9" x14ac:dyDescent="0.25">
      <c r="H184" s="127"/>
      <c r="I184" s="127"/>
    </row>
    <row r="185" spans="8:9" x14ac:dyDescent="0.25">
      <c r="H185" s="127"/>
      <c r="I185" s="127"/>
    </row>
    <row r="186" spans="8:9" x14ac:dyDescent="0.25">
      <c r="H186" s="127"/>
      <c r="I186" s="127"/>
    </row>
    <row r="187" spans="8:9" x14ac:dyDescent="0.25">
      <c r="H187" s="127"/>
      <c r="I187" s="127"/>
    </row>
    <row r="188" spans="8:9" x14ac:dyDescent="0.25">
      <c r="H188" s="127"/>
      <c r="I188" s="127"/>
    </row>
    <row r="189" spans="8:9" x14ac:dyDescent="0.25">
      <c r="H189" s="127"/>
      <c r="I189" s="127"/>
    </row>
    <row r="190" spans="8:9" x14ac:dyDescent="0.25">
      <c r="H190" s="127"/>
      <c r="I190" s="127"/>
    </row>
    <row r="191" spans="8:9" x14ac:dyDescent="0.25">
      <c r="H191" s="127"/>
      <c r="I191" s="127"/>
    </row>
    <row r="192" spans="8:9" x14ac:dyDescent="0.25">
      <c r="H192" s="127"/>
      <c r="I192" s="127"/>
    </row>
    <row r="193" spans="8:9" x14ac:dyDescent="0.25">
      <c r="H193" s="127"/>
      <c r="I193" s="127"/>
    </row>
    <row r="194" spans="8:9" x14ac:dyDescent="0.25">
      <c r="H194" s="127"/>
      <c r="I194" s="127"/>
    </row>
    <row r="195" spans="8:9" x14ac:dyDescent="0.25">
      <c r="H195" s="127"/>
      <c r="I195" s="127"/>
    </row>
    <row r="196" spans="8:9" x14ac:dyDescent="0.25">
      <c r="H196" s="127"/>
      <c r="I196" s="127"/>
    </row>
    <row r="197" spans="8:9" x14ac:dyDescent="0.25">
      <c r="H197" s="127"/>
      <c r="I197" s="127"/>
    </row>
    <row r="198" spans="8:9" x14ac:dyDescent="0.25">
      <c r="H198" s="127"/>
      <c r="I198" s="127"/>
    </row>
    <row r="199" spans="8:9" x14ac:dyDescent="0.25">
      <c r="H199" s="127"/>
      <c r="I199" s="127"/>
    </row>
    <row r="200" spans="8:9" x14ac:dyDescent="0.25">
      <c r="H200" s="127"/>
      <c r="I200" s="127"/>
    </row>
    <row r="201" spans="8:9" x14ac:dyDescent="0.25">
      <c r="H201" s="127"/>
      <c r="I201" s="127"/>
    </row>
    <row r="202" spans="8:9" x14ac:dyDescent="0.25">
      <c r="H202" s="127"/>
      <c r="I202" s="127"/>
    </row>
    <row r="203" spans="8:9" x14ac:dyDescent="0.25">
      <c r="H203" s="127"/>
      <c r="I203" s="127"/>
    </row>
    <row r="204" spans="8:9" x14ac:dyDescent="0.25">
      <c r="H204" s="127"/>
      <c r="I204" s="127"/>
    </row>
    <row r="205" spans="8:9" x14ac:dyDescent="0.25">
      <c r="H205" s="127"/>
      <c r="I205" s="127"/>
    </row>
    <row r="206" spans="8:9" x14ac:dyDescent="0.25">
      <c r="H206" s="127"/>
      <c r="I206" s="127"/>
    </row>
    <row r="207" spans="8:9" x14ac:dyDescent="0.25">
      <c r="H207" s="127"/>
      <c r="I207" s="127"/>
    </row>
    <row r="208" spans="8:9" x14ac:dyDescent="0.25">
      <c r="H208" s="127"/>
      <c r="I208" s="127"/>
    </row>
    <row r="209" spans="8:9" x14ac:dyDescent="0.25">
      <c r="H209" s="127"/>
      <c r="I209" s="127"/>
    </row>
    <row r="210" spans="8:9" x14ac:dyDescent="0.25">
      <c r="H210" s="127"/>
      <c r="I210" s="127"/>
    </row>
    <row r="211" spans="8:9" x14ac:dyDescent="0.25">
      <c r="H211" s="127"/>
      <c r="I211" s="127"/>
    </row>
    <row r="212" spans="8:9" x14ac:dyDescent="0.25">
      <c r="H212" s="127"/>
      <c r="I212" s="127"/>
    </row>
    <row r="213" spans="8:9" x14ac:dyDescent="0.25">
      <c r="H213" s="127"/>
      <c r="I213" s="127"/>
    </row>
    <row r="214" spans="8:9" x14ac:dyDescent="0.25">
      <c r="H214" s="127"/>
      <c r="I214" s="127"/>
    </row>
    <row r="215" spans="8:9" x14ac:dyDescent="0.25">
      <c r="H215" s="127"/>
      <c r="I215" s="127"/>
    </row>
    <row r="216" spans="8:9" x14ac:dyDescent="0.25">
      <c r="H216" s="127"/>
      <c r="I216" s="127"/>
    </row>
    <row r="217" spans="8:9" x14ac:dyDescent="0.25">
      <c r="H217" s="127"/>
      <c r="I217" s="127"/>
    </row>
    <row r="218" spans="8:9" x14ac:dyDescent="0.25">
      <c r="H218" s="127"/>
      <c r="I218" s="127"/>
    </row>
    <row r="219" spans="8:9" x14ac:dyDescent="0.25">
      <c r="H219" s="127"/>
      <c r="I219" s="127"/>
    </row>
    <row r="220" spans="8:9" x14ac:dyDescent="0.25">
      <c r="H220" s="127"/>
      <c r="I220" s="127"/>
    </row>
    <row r="221" spans="8:9" x14ac:dyDescent="0.25">
      <c r="H221" s="127"/>
      <c r="I221" s="127"/>
    </row>
    <row r="222" spans="8:9" x14ac:dyDescent="0.25">
      <c r="H222" s="127"/>
      <c r="I222" s="127"/>
    </row>
    <row r="223" spans="8:9" x14ac:dyDescent="0.25">
      <c r="H223" s="127"/>
      <c r="I223" s="127"/>
    </row>
    <row r="224" spans="8:9" x14ac:dyDescent="0.25">
      <c r="H224" s="127"/>
      <c r="I224" s="127"/>
    </row>
    <row r="225" spans="8:9" x14ac:dyDescent="0.25">
      <c r="H225" s="127"/>
      <c r="I225" s="127"/>
    </row>
    <row r="226" spans="8:9" x14ac:dyDescent="0.25">
      <c r="H226" s="127"/>
      <c r="I226" s="127"/>
    </row>
    <row r="227" spans="8:9" x14ac:dyDescent="0.25">
      <c r="H227" s="127"/>
      <c r="I227" s="127"/>
    </row>
    <row r="228" spans="8:9" x14ac:dyDescent="0.25">
      <c r="H228" s="127"/>
      <c r="I228" s="127"/>
    </row>
    <row r="229" spans="8:9" x14ac:dyDescent="0.25">
      <c r="H229" s="127"/>
      <c r="I229" s="127"/>
    </row>
    <row r="230" spans="8:9" x14ac:dyDescent="0.25">
      <c r="H230" s="127"/>
      <c r="I230" s="127"/>
    </row>
    <row r="231" spans="8:9" x14ac:dyDescent="0.25">
      <c r="H231" s="127"/>
      <c r="I231" s="127"/>
    </row>
    <row r="232" spans="8:9" x14ac:dyDescent="0.25">
      <c r="H232" s="127"/>
      <c r="I232" s="127"/>
    </row>
    <row r="233" spans="8:9" x14ac:dyDescent="0.25">
      <c r="H233" s="127"/>
      <c r="I233" s="127"/>
    </row>
    <row r="234" spans="8:9" x14ac:dyDescent="0.25">
      <c r="H234" s="127"/>
      <c r="I234" s="127"/>
    </row>
    <row r="235" spans="8:9" x14ac:dyDescent="0.25">
      <c r="H235" s="127"/>
      <c r="I235" s="127"/>
    </row>
    <row r="236" spans="8:9" x14ac:dyDescent="0.25">
      <c r="H236" s="127"/>
      <c r="I236" s="127"/>
    </row>
    <row r="237" spans="8:9" x14ac:dyDescent="0.25">
      <c r="H237" s="127"/>
      <c r="I237" s="127"/>
    </row>
    <row r="238" spans="8:9" x14ac:dyDescent="0.25">
      <c r="H238" s="127"/>
      <c r="I238" s="1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37"/>
  <sheetViews>
    <sheetView topLeftCell="A58" workbookViewId="0">
      <selection activeCell="X74" sqref="X74"/>
    </sheetView>
  </sheetViews>
  <sheetFormatPr defaultRowHeight="15" x14ac:dyDescent="0.25"/>
  <cols>
    <col min="1" max="3" width="2" customWidth="1"/>
    <col min="4" max="4" width="25.7109375" customWidth="1"/>
    <col min="5" max="5" width="9" style="71" bestFit="1" customWidth="1"/>
    <col min="6" max="7" width="9.5703125" bestFit="1" customWidth="1"/>
    <col min="8" max="8" width="9" bestFit="1" customWidth="1"/>
    <col min="9" max="10" width="9.5703125" bestFit="1" customWidth="1"/>
    <col min="11" max="11" width="9" bestFit="1" customWidth="1"/>
    <col min="12" max="13" width="9.5703125" bestFit="1" customWidth="1"/>
    <col min="14" max="14" width="9" bestFit="1" customWidth="1"/>
    <col min="15" max="15" width="9.5703125" bestFit="1" customWidth="1"/>
    <col min="16" max="16" width="9" bestFit="1" customWidth="1"/>
    <col min="17" max="18" width="9.85546875" bestFit="1" customWidth="1"/>
    <col min="19" max="19" width="8.28515625" bestFit="1" customWidth="1"/>
  </cols>
  <sheetData>
    <row r="1" spans="1:20" x14ac:dyDescent="0.25">
      <c r="A1" s="66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20" ht="19.5" x14ac:dyDescent="0.4">
      <c r="A2" s="66"/>
      <c r="B2" s="75" t="str">
        <f>"Detailed PCSB Cash Flow Forecast (IS4)" &amp; ", v" &amp; TEXT(BudgetVersion, "#.0")</f>
        <v>Detailed PCSB Cash Flow Forecast (IS4), v1.0</v>
      </c>
      <c r="C2" s="66"/>
      <c r="D2" s="66"/>
      <c r="E2" s="137"/>
      <c r="F2" s="75"/>
      <c r="G2" s="75"/>
      <c r="H2" s="75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20" x14ac:dyDescent="0.25">
      <c r="A3" s="66"/>
      <c r="B3" s="76" t="str">
        <f>SchoolName</f>
        <v>Euphemia L. Haynes Public Charter School</v>
      </c>
      <c r="C3" s="66"/>
      <c r="D3" s="66"/>
      <c r="E3" s="138"/>
      <c r="F3" s="76"/>
      <c r="G3" s="76"/>
      <c r="H3" s="76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</row>
    <row r="4" spans="1:20" x14ac:dyDescent="0.25">
      <c r="A4" s="66"/>
      <c r="B4" s="71"/>
      <c r="C4" s="71"/>
      <c r="D4" s="71"/>
      <c r="F4" s="71"/>
      <c r="G4" s="71"/>
      <c r="H4" s="71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</row>
    <row r="5" spans="1:20" x14ac:dyDescent="0.25">
      <c r="A5" s="66"/>
      <c r="B5" s="71"/>
      <c r="C5" s="71"/>
      <c r="D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20" x14ac:dyDescent="0.25">
      <c r="A6" s="66"/>
      <c r="B6" s="139" t="s">
        <v>150</v>
      </c>
      <c r="C6" s="209"/>
      <c r="D6" s="209"/>
      <c r="E6" s="205" t="s">
        <v>228</v>
      </c>
      <c r="F6" s="205" t="s">
        <v>229</v>
      </c>
      <c r="G6" s="205" t="s">
        <v>230</v>
      </c>
      <c r="H6" s="205" t="s">
        <v>231</v>
      </c>
      <c r="I6" s="205" t="s">
        <v>232</v>
      </c>
      <c r="J6" s="205" t="s">
        <v>233</v>
      </c>
      <c r="K6" s="205" t="s">
        <v>234</v>
      </c>
      <c r="L6" s="205" t="s">
        <v>235</v>
      </c>
      <c r="M6" s="205" t="s">
        <v>236</v>
      </c>
      <c r="N6" s="205" t="s">
        <v>237</v>
      </c>
      <c r="O6" s="205" t="s">
        <v>238</v>
      </c>
      <c r="P6" s="205" t="s">
        <v>239</v>
      </c>
      <c r="Q6" s="145" t="s">
        <v>168</v>
      </c>
      <c r="R6" s="210" t="s">
        <v>240</v>
      </c>
      <c r="S6" s="211" t="s">
        <v>241</v>
      </c>
    </row>
    <row r="7" spans="1:20" x14ac:dyDescent="0.25">
      <c r="B7" s="126" t="s">
        <v>132</v>
      </c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7"/>
      <c r="R7" s="148"/>
      <c r="S7" s="149"/>
    </row>
    <row r="8" spans="1:20" x14ac:dyDescent="0.25">
      <c r="A8" s="70"/>
      <c r="B8" s="128"/>
      <c r="D8" s="67" t="s">
        <v>175</v>
      </c>
      <c r="E8" s="142">
        <f>SUMIF([4]IS4m!$AO:$AO,$D8,[4]IS4m!E:E)</f>
        <v>1705920.4</v>
      </c>
      <c r="F8" s="142">
        <f>SUMIF([4]IS4m!$AO:$AO,$D8,[4]IS4m!F:F)</f>
        <v>1705920.4</v>
      </c>
      <c r="G8" s="142">
        <f>SUMIF([4]IS4m!$AO:$AO,$D8,[4]IS4m!G:G)</f>
        <v>1705920.4</v>
      </c>
      <c r="H8" s="142">
        <f>SUMIF([4]IS4m!$AO:$AO,$D8,[4]IS4m!H:H)</f>
        <v>1705920.4</v>
      </c>
      <c r="I8" s="142">
        <f>SUMIF([4]IS4m!$AO:$AO,$D8,[4]IS4m!I:I)</f>
        <v>1705920.4</v>
      </c>
      <c r="J8" s="142">
        <f>SUMIF([4]IS4m!$AO:$AO,$D8,[4]IS4m!J:J)</f>
        <v>1705920.4</v>
      </c>
      <c r="K8" s="142">
        <f>SUMIF([4]IS4m!$AO:$AO,$D8,[4]IS4m!K:K)</f>
        <v>1705920.4</v>
      </c>
      <c r="L8" s="142">
        <f>SUMIF([4]IS4m!$AO:$AO,$D8,[4]IS4m!L:L)</f>
        <v>1705920.4</v>
      </c>
      <c r="M8" s="142">
        <f>SUMIF([4]IS4m!$AO:$AO,$D8,[4]IS4m!M:M)</f>
        <v>1705920.4</v>
      </c>
      <c r="N8" s="142">
        <f>SUMIF([4]IS4m!$AO:$AO,$D8,[4]IS4m!N:N)</f>
        <v>1705920.4</v>
      </c>
      <c r="O8" s="142">
        <f>SUMIF([4]IS4m!$AO:$AO,$D8,[4]IS4m!O:O)</f>
        <v>1705920.4</v>
      </c>
      <c r="P8" s="142">
        <f>SUMIF([4]IS4m!$AO:$AO,$D8,[4]IS4m!P:P)</f>
        <v>1705920.4</v>
      </c>
      <c r="Q8" s="151">
        <f>SUM(E8:P8)</f>
        <v>20471044.799999997</v>
      </c>
      <c r="R8" s="152">
        <f ca="1">SUMIF([4]IS4m!$AO:$AO,$D8,[4]IS4m!R:R)</f>
        <v>20471044.800000001</v>
      </c>
      <c r="S8" s="153">
        <f ca="1">Q8-R8</f>
        <v>0</v>
      </c>
      <c r="T8" t="str">
        <f>VLOOKUP(D8,IS!D:J,7,0)</f>
        <v>Per Pupil Charter Payments - General Education</v>
      </c>
    </row>
    <row r="9" spans="1:20" x14ac:dyDescent="0.25">
      <c r="A9" s="70"/>
      <c r="B9" s="128"/>
      <c r="D9" s="67" t="s">
        <v>1</v>
      </c>
      <c r="E9" s="142">
        <f>SUMIF([4]IS4m!$AO:$AO,$D9,[4]IS4m!E:E)</f>
        <v>315412.08412662667</v>
      </c>
      <c r="F9" s="142">
        <f>SUMIF([4]IS4m!$AO:$AO,$D9,[4]IS4m!F:F)</f>
        <v>315412.08412662667</v>
      </c>
      <c r="G9" s="142">
        <f>SUMIF([4]IS4m!$AO:$AO,$D9,[4]IS4m!G:G)</f>
        <v>315412.08412662667</v>
      </c>
      <c r="H9" s="142">
        <f>SUMIF([4]IS4m!$AO:$AO,$D9,[4]IS4m!H:H)</f>
        <v>315412.08412662667</v>
      </c>
      <c r="I9" s="142">
        <f>SUMIF([4]IS4m!$AO:$AO,$D9,[4]IS4m!I:I)</f>
        <v>315412.08412662667</v>
      </c>
      <c r="J9" s="142">
        <f>SUMIF([4]IS4m!$AO:$AO,$D9,[4]IS4m!J:J)</f>
        <v>315412.08412662667</v>
      </c>
      <c r="K9" s="142">
        <f>SUMIF([4]IS4m!$AO:$AO,$D9,[4]IS4m!K:K)</f>
        <v>315412.08412662667</v>
      </c>
      <c r="L9" s="142">
        <f>SUMIF([4]IS4m!$AO:$AO,$D9,[4]IS4m!L:L)</f>
        <v>315412.08412662667</v>
      </c>
      <c r="M9" s="142">
        <f>SUMIF([4]IS4m!$AO:$AO,$D9,[4]IS4m!M:M)</f>
        <v>315412.08412662667</v>
      </c>
      <c r="N9" s="142">
        <f>SUMIF([4]IS4m!$AO:$AO,$D9,[4]IS4m!N:N)</f>
        <v>315412.08412662667</v>
      </c>
      <c r="O9" s="142">
        <f>SUMIF([4]IS4m!$AO:$AO,$D9,[4]IS4m!O:O)</f>
        <v>315412.08412662667</v>
      </c>
      <c r="P9" s="142">
        <f>SUMIF([4]IS4m!$AO:$AO,$D9,[4]IS4m!P:P)</f>
        <v>315412.08412662667</v>
      </c>
      <c r="Q9" s="151">
        <f t="shared" ref="Q9:Q14" si="0">SUM(E9:P9)</f>
        <v>3784945.0095195198</v>
      </c>
      <c r="R9" s="152">
        <f ca="1">SUMIF([4]IS4m!$AO:$AO,$D9,[4]IS4m!R:R)</f>
        <v>3784945.0095195202</v>
      </c>
      <c r="S9" s="153">
        <f t="shared" ref="S9:S14" ca="1" si="1">Q9-R9</f>
        <v>0</v>
      </c>
      <c r="T9" t="str">
        <f>VLOOKUP(D9,IS!D:J,7,0)</f>
        <v>Per Pupil Facilities Allowance</v>
      </c>
    </row>
    <row r="10" spans="1:20" x14ac:dyDescent="0.25">
      <c r="A10" s="70"/>
      <c r="B10" s="128"/>
      <c r="D10" s="67" t="s">
        <v>176</v>
      </c>
      <c r="E10" s="142">
        <f>SUMIF([4]IS4m!$AO:$AO,$D10,[4]IS4m!E:E)</f>
        <v>0</v>
      </c>
      <c r="F10" s="142">
        <f>SUMIF([4]IS4m!$AO:$AO,$D10,[4]IS4m!F:F)</f>
        <v>0</v>
      </c>
      <c r="G10" s="142">
        <f>SUMIF([4]IS4m!$AO:$AO,$D10,[4]IS4m!G:G)</f>
        <v>0</v>
      </c>
      <c r="H10" s="142">
        <f>SUMIF([4]IS4m!$AO:$AO,$D10,[4]IS4m!H:H)</f>
        <v>0</v>
      </c>
      <c r="I10" s="142">
        <f>SUMIF([4]IS4m!$AO:$AO,$D10,[4]IS4m!I:I)</f>
        <v>355667.70294566761</v>
      </c>
      <c r="J10" s="142">
        <f>SUMIF([4]IS4m!$AO:$AO,$D10,[4]IS4m!J:J)</f>
        <v>88916.925736416903</v>
      </c>
      <c r="K10" s="142">
        <f>SUMIF([4]IS4m!$AO:$AO,$D10,[4]IS4m!K:K)</f>
        <v>88916.925736416903</v>
      </c>
      <c r="L10" s="142">
        <f>SUMIF([4]IS4m!$AO:$AO,$D10,[4]IS4m!L:L)</f>
        <v>88916.925736416903</v>
      </c>
      <c r="M10" s="142">
        <f>SUMIF([4]IS4m!$AO:$AO,$D10,[4]IS4m!M:M)</f>
        <v>88916.925736416903</v>
      </c>
      <c r="N10" s="142">
        <f>SUMIF([4]IS4m!$AO:$AO,$D10,[4]IS4m!N:N)</f>
        <v>88916.925736416903</v>
      </c>
      <c r="O10" s="142">
        <f>SUMIF([4]IS4m!$AO:$AO,$D10,[4]IS4m!O:O)</f>
        <v>88916.925736416903</v>
      </c>
      <c r="P10" s="142">
        <f>SUMIF([4]IS4m!$AO:$AO,$D10,[4]IS4m!P:P)</f>
        <v>88916.925736416903</v>
      </c>
      <c r="Q10" s="151">
        <f t="shared" si="0"/>
        <v>978086.18310058617</v>
      </c>
      <c r="R10" s="152">
        <f ca="1">SUMIF([4]IS4m!$AO:$AO,$D10,[4]IS4m!R:R)</f>
        <v>978086.18310058594</v>
      </c>
      <c r="S10" s="153">
        <f t="shared" ca="1" si="1"/>
        <v>0</v>
      </c>
      <c r="T10" t="str">
        <f>VLOOKUP(D10,IS!D:J,7,0)</f>
        <v>Federal Funding</v>
      </c>
    </row>
    <row r="11" spans="1:20" x14ac:dyDescent="0.25">
      <c r="A11" s="70"/>
      <c r="B11" s="128"/>
      <c r="D11" s="67" t="s">
        <v>2</v>
      </c>
      <c r="E11" s="142">
        <f>SUMIF([4]IS4m!$AO:$AO,$D11,[4]IS4m!E:E)</f>
        <v>0</v>
      </c>
      <c r="F11" s="142">
        <f>SUMIF([4]IS4m!$AO:$AO,$D11,[4]IS4m!F:F)</f>
        <v>43306.686046511619</v>
      </c>
      <c r="G11" s="142">
        <f>SUMIF([4]IS4m!$AO:$AO,$D11,[4]IS4m!G:G)</f>
        <v>132222.48320413436</v>
      </c>
      <c r="H11" s="142">
        <f>SUMIF([4]IS4m!$AO:$AO,$D11,[4]IS4m!H:H)</f>
        <v>46475.244832041346</v>
      </c>
      <c r="I11" s="142">
        <f>SUMIF([4]IS4m!$AO:$AO,$D11,[4]IS4m!I:I)</f>
        <v>270400.66502231616</v>
      </c>
      <c r="J11" s="142">
        <f>SUMIF([4]IS4m!$AO:$AO,$D11,[4]IS4m!J:J)</f>
        <v>166767.0286586798</v>
      </c>
      <c r="K11" s="142">
        <f>SUMIF([4]IS4m!$AO:$AO,$D11,[4]IS4m!K:K)</f>
        <v>81019.790286586795</v>
      </c>
      <c r="L11" s="142">
        <f>SUMIF([4]IS4m!$AO:$AO,$D11,[4]IS4m!L:L)</f>
        <v>166767.0286586798</v>
      </c>
      <c r="M11" s="142">
        <f>SUMIF([4]IS4m!$AO:$AO,$D11,[4]IS4m!M:M)</f>
        <v>166767.0286586798</v>
      </c>
      <c r="N11" s="142">
        <f>SUMIF([4]IS4m!$AO:$AO,$D11,[4]IS4m!N:N)</f>
        <v>81019.790286586795</v>
      </c>
      <c r="O11" s="142">
        <f>SUMIF([4]IS4m!$AO:$AO,$D11,[4]IS4m!O:O)</f>
        <v>166767.0286586798</v>
      </c>
      <c r="P11" s="142">
        <f>SUMIF([4]IS4m!$AO:$AO,$D11,[4]IS4m!P:P)</f>
        <v>64859.225687103593</v>
      </c>
      <c r="Q11" s="151">
        <f t="shared" si="0"/>
        <v>1386371.9999999998</v>
      </c>
      <c r="R11" s="152">
        <f ca="1">SUMIF([4]IS4m!$AO:$AO,$D11,[4]IS4m!R:R)</f>
        <v>1386372</v>
      </c>
      <c r="S11" s="153">
        <f t="shared" ca="1" si="1"/>
        <v>0</v>
      </c>
      <c r="T11" t="str">
        <f>VLOOKUP(D11,IS!D:J,7,0)</f>
        <v>Other Government Funding/Grants</v>
      </c>
    </row>
    <row r="12" spans="1:20" x14ac:dyDescent="0.25">
      <c r="A12" s="70"/>
      <c r="B12" s="128"/>
      <c r="D12" s="67" t="s">
        <v>3</v>
      </c>
      <c r="E12" s="142">
        <f>SUMIF([4]IS4m!$AO:$AO,$D12,[4]IS4m!E:E)</f>
        <v>30721.666666666664</v>
      </c>
      <c r="F12" s="142">
        <f>SUMIF([4]IS4m!$AO:$AO,$D12,[4]IS4m!F:F)</f>
        <v>30721.666666666664</v>
      </c>
      <c r="G12" s="142">
        <f>SUMIF([4]IS4m!$AO:$AO,$D12,[4]IS4m!G:G)</f>
        <v>30721.666666666664</v>
      </c>
      <c r="H12" s="142">
        <f>SUMIF([4]IS4m!$AO:$AO,$D12,[4]IS4m!H:H)</f>
        <v>30721.666666666664</v>
      </c>
      <c r="I12" s="142">
        <f>SUMIF([4]IS4m!$AO:$AO,$D12,[4]IS4m!I:I)</f>
        <v>30721.666666666664</v>
      </c>
      <c r="J12" s="142">
        <f>SUMIF([4]IS4m!$AO:$AO,$D12,[4]IS4m!J:J)</f>
        <v>30721.666666666664</v>
      </c>
      <c r="K12" s="142">
        <f>SUMIF([4]IS4m!$AO:$AO,$D12,[4]IS4m!K:K)</f>
        <v>30721.666666666664</v>
      </c>
      <c r="L12" s="142">
        <f>SUMIF([4]IS4m!$AO:$AO,$D12,[4]IS4m!L:L)</f>
        <v>30721.666666666664</v>
      </c>
      <c r="M12" s="142">
        <f>SUMIF([4]IS4m!$AO:$AO,$D12,[4]IS4m!M:M)</f>
        <v>30721.666666666664</v>
      </c>
      <c r="N12" s="142">
        <f>SUMIF([4]IS4m!$AO:$AO,$D12,[4]IS4m!N:N)</f>
        <v>30721.666666666664</v>
      </c>
      <c r="O12" s="142">
        <f>SUMIF([4]IS4m!$AO:$AO,$D12,[4]IS4m!O:O)</f>
        <v>30721.666666666664</v>
      </c>
      <c r="P12" s="142">
        <f>SUMIF([4]IS4m!$AO:$AO,$D12,[4]IS4m!P:P)</f>
        <v>30721.666666666664</v>
      </c>
      <c r="Q12" s="151">
        <f t="shared" si="0"/>
        <v>368660</v>
      </c>
      <c r="R12" s="152">
        <f ca="1">SUMIF([4]IS4m!$AO:$AO,$D12,[4]IS4m!R:R)</f>
        <v>368660</v>
      </c>
      <c r="S12" s="153">
        <f t="shared" ca="1" si="1"/>
        <v>0</v>
      </c>
      <c r="T12" t="str">
        <f>VLOOKUP(D12,IS!D:J,7,0)</f>
        <v>Private Grants and Donations</v>
      </c>
    </row>
    <row r="13" spans="1:20" x14ac:dyDescent="0.25">
      <c r="A13" s="70"/>
      <c r="B13" s="128"/>
      <c r="D13" s="67" t="s">
        <v>4</v>
      </c>
      <c r="E13" s="142">
        <f>SUMIF([4]IS4m!$AO:$AO,$D13,[4]IS4m!E:E)</f>
        <v>0</v>
      </c>
      <c r="F13" s="142">
        <f>SUMIF([4]IS4m!$AO:$AO,$D13,[4]IS4m!F:F)</f>
        <v>1339.273120020433</v>
      </c>
      <c r="G13" s="142">
        <f>SUMIF([4]IS4m!$AO:$AO,$D13,[4]IS4m!G:G)</f>
        <v>8618.6354298353945</v>
      </c>
      <c r="H13" s="142">
        <f>SUMIF([4]IS4m!$AO:$AO,$D13,[4]IS4m!H:H)</f>
        <v>5966.8746521949361</v>
      </c>
      <c r="I13" s="142">
        <f>SUMIF([4]IS4m!$AO:$AO,$D13,[4]IS4m!I:I)</f>
        <v>8618.6354298353945</v>
      </c>
      <c r="J13" s="142">
        <f>SUMIF([4]IS4m!$AO:$AO,$D13,[4]IS4m!J:J)</f>
        <v>8618.6354298353945</v>
      </c>
      <c r="K13" s="142">
        <f>SUMIF([4]IS4m!$AO:$AO,$D13,[4]IS4m!K:K)</f>
        <v>5966.8746521949361</v>
      </c>
      <c r="L13" s="142">
        <f>SUMIF([4]IS4m!$AO:$AO,$D13,[4]IS4m!L:L)</f>
        <v>8618.6354298353945</v>
      </c>
      <c r="M13" s="142">
        <f>SUMIF([4]IS4m!$AO:$AO,$D13,[4]IS4m!M:M)</f>
        <v>8618.6354298353945</v>
      </c>
      <c r="N13" s="142">
        <f>SUMIF([4]IS4m!$AO:$AO,$D13,[4]IS4m!N:N)</f>
        <v>5966.8746521949361</v>
      </c>
      <c r="O13" s="142">
        <f>SUMIF([4]IS4m!$AO:$AO,$D13,[4]IS4m!O:O)</f>
        <v>8618.6354298353945</v>
      </c>
      <c r="P13" s="142">
        <f>SUMIF([4]IS4m!$AO:$AO,$D13,[4]IS4m!P:P)</f>
        <v>937.49118401430303</v>
      </c>
      <c r="Q13" s="151">
        <f t="shared" si="0"/>
        <v>71889.200839631914</v>
      </c>
      <c r="R13" s="152">
        <f ca="1">SUMIF([4]IS4m!$AO:$AO,$D13,[4]IS4m!R:R)</f>
        <v>71889.2008396319</v>
      </c>
      <c r="S13" s="153">
        <f t="shared" ca="1" si="1"/>
        <v>0</v>
      </c>
      <c r="T13" t="str">
        <f>VLOOKUP(D13,IS!D:J,7,0)</f>
        <v>Activity Fees</v>
      </c>
    </row>
    <row r="14" spans="1:20" x14ac:dyDescent="0.25">
      <c r="A14" s="70"/>
      <c r="B14" s="128"/>
      <c r="D14" s="67" t="s">
        <v>5</v>
      </c>
      <c r="E14" s="142">
        <f>SUMIF([4]IS4m!$AO:$AO,$D14,[4]IS4m!E:E)</f>
        <v>55626.754515801367</v>
      </c>
      <c r="F14" s="142">
        <f>SUMIF([4]IS4m!$AO:$AO,$D14,[4]IS4m!F:F)</f>
        <v>55626.754515801367</v>
      </c>
      <c r="G14" s="142">
        <f>SUMIF([4]IS4m!$AO:$AO,$D14,[4]IS4m!G:G)</f>
        <v>55626.754515801367</v>
      </c>
      <c r="H14" s="142">
        <f>SUMIF([4]IS4m!$AO:$AO,$D14,[4]IS4m!H:H)</f>
        <v>55626.754515801367</v>
      </c>
      <c r="I14" s="142">
        <f>SUMIF([4]IS4m!$AO:$AO,$D14,[4]IS4m!I:I)</f>
        <v>55626.754515801367</v>
      </c>
      <c r="J14" s="142">
        <f>SUMIF([4]IS4m!$AO:$AO,$D14,[4]IS4m!J:J)</f>
        <v>55626.754515801367</v>
      </c>
      <c r="K14" s="142">
        <f>SUMIF([4]IS4m!$AO:$AO,$D14,[4]IS4m!K:K)</f>
        <v>55626.754515801367</v>
      </c>
      <c r="L14" s="142">
        <f>SUMIF([4]IS4m!$AO:$AO,$D14,[4]IS4m!L:L)</f>
        <v>55626.754515801367</v>
      </c>
      <c r="M14" s="142">
        <f>SUMIF([4]IS4m!$AO:$AO,$D14,[4]IS4m!M:M)</f>
        <v>55626.754515801367</v>
      </c>
      <c r="N14" s="142">
        <f>SUMIF([4]IS4m!$AO:$AO,$D14,[4]IS4m!N:N)</f>
        <v>55626.754515801367</v>
      </c>
      <c r="O14" s="142">
        <f>SUMIF([4]IS4m!$AO:$AO,$D14,[4]IS4m!O:O)</f>
        <v>55626.754515801367</v>
      </c>
      <c r="P14" s="142">
        <f>SUMIF([4]IS4m!$AO:$AO,$D14,[4]IS4m!P:P)</f>
        <v>55626.754515801367</v>
      </c>
      <c r="Q14" s="151">
        <f t="shared" si="0"/>
        <v>667521.05418961635</v>
      </c>
      <c r="R14" s="152">
        <f ca="1">SUMIF([4]IS4m!$AO:$AO,$D14,[4]IS4m!R:R)</f>
        <v>667521.05418961635</v>
      </c>
      <c r="S14" s="153">
        <f t="shared" ca="1" si="1"/>
        <v>0</v>
      </c>
      <c r="T14" t="str">
        <f>VLOOKUP(D14,IS!D:J,7,0)</f>
        <v>Other Income</v>
      </c>
    </row>
    <row r="15" spans="1:20" x14ac:dyDescent="0.25">
      <c r="A15" s="70"/>
      <c r="B15" s="212" t="s">
        <v>177</v>
      </c>
      <c r="C15" s="206"/>
      <c r="D15" s="206"/>
      <c r="E15" s="77">
        <f>SUM(E8:E14)</f>
        <v>2107680.9053090946</v>
      </c>
      <c r="F15" s="77">
        <f t="shared" ref="F15:S15" si="2">SUM(F8:F14)</f>
        <v>2152326.864475627</v>
      </c>
      <c r="G15" s="77">
        <f t="shared" si="2"/>
        <v>2248522.0239430643</v>
      </c>
      <c r="H15" s="77">
        <f t="shared" si="2"/>
        <v>2160123.024793331</v>
      </c>
      <c r="I15" s="77">
        <f t="shared" si="2"/>
        <v>2742367.9087069137</v>
      </c>
      <c r="J15" s="77">
        <f t="shared" si="2"/>
        <v>2371983.4951340267</v>
      </c>
      <c r="K15" s="77">
        <f t="shared" si="2"/>
        <v>2283584.4959842931</v>
      </c>
      <c r="L15" s="77">
        <f t="shared" si="2"/>
        <v>2371983.4951340267</v>
      </c>
      <c r="M15" s="77">
        <f t="shared" si="2"/>
        <v>2371983.4951340267</v>
      </c>
      <c r="N15" s="77">
        <f t="shared" si="2"/>
        <v>2283584.4959842931</v>
      </c>
      <c r="O15" s="77">
        <f t="shared" si="2"/>
        <v>2371983.4951340267</v>
      </c>
      <c r="P15" s="77">
        <f t="shared" si="2"/>
        <v>2262394.5479166298</v>
      </c>
      <c r="Q15" s="213">
        <f t="shared" si="2"/>
        <v>27728518.247649349</v>
      </c>
      <c r="R15" s="214">
        <f t="shared" ca="1" si="2"/>
        <v>27728518.247649353</v>
      </c>
      <c r="S15" s="215">
        <f t="shared" ca="1" si="2"/>
        <v>0</v>
      </c>
    </row>
    <row r="16" spans="1:20" x14ac:dyDescent="0.25">
      <c r="B16" s="13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154"/>
      <c r="R16" s="155"/>
      <c r="S16" s="156"/>
    </row>
    <row r="17" spans="1:20" x14ac:dyDescent="0.25">
      <c r="A17" s="70"/>
      <c r="B17" s="128" t="s">
        <v>178</v>
      </c>
      <c r="C17" s="67"/>
      <c r="D17" s="67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154"/>
      <c r="R17" s="155"/>
      <c r="S17" s="156"/>
    </row>
    <row r="18" spans="1:20" x14ac:dyDescent="0.25">
      <c r="A18" s="70"/>
      <c r="B18" s="143"/>
      <c r="C18" s="67" t="s">
        <v>7</v>
      </c>
      <c r="D18" s="67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154"/>
      <c r="R18" s="155"/>
      <c r="S18" s="156"/>
    </row>
    <row r="19" spans="1:20" x14ac:dyDescent="0.25">
      <c r="A19" s="70"/>
      <c r="B19" s="128"/>
      <c r="D19" s="67" t="s">
        <v>8</v>
      </c>
      <c r="E19" s="142">
        <f>SUMIF([4]IS4m!$AO:$AO,$D19,[4]IS4m!E:E)</f>
        <v>132427.13040000002</v>
      </c>
      <c r="F19" s="142">
        <f>SUMIF([4]IS4m!$AO:$AO,$D19,[4]IS4m!F:F)</f>
        <v>132427.13040000002</v>
      </c>
      <c r="G19" s="142">
        <f>SUMIF([4]IS4m!$AO:$AO,$D19,[4]IS4m!G:G)</f>
        <v>132427.13040000002</v>
      </c>
      <c r="H19" s="142">
        <f>SUMIF([4]IS4m!$AO:$AO,$D19,[4]IS4m!H:H)</f>
        <v>132427.13040000002</v>
      </c>
      <c r="I19" s="142">
        <f>SUMIF([4]IS4m!$AO:$AO,$D19,[4]IS4m!I:I)</f>
        <v>132427.13040000002</v>
      </c>
      <c r="J19" s="142">
        <f>SUMIF([4]IS4m!$AO:$AO,$D19,[4]IS4m!J:J)</f>
        <v>132427.13040000002</v>
      </c>
      <c r="K19" s="142">
        <f>SUMIF([4]IS4m!$AO:$AO,$D19,[4]IS4m!K:K)</f>
        <v>132427.13040000002</v>
      </c>
      <c r="L19" s="142">
        <f>SUMIF([4]IS4m!$AO:$AO,$D19,[4]IS4m!L:L)</f>
        <v>132427.13040000002</v>
      </c>
      <c r="M19" s="142">
        <f>SUMIF([4]IS4m!$AO:$AO,$D19,[4]IS4m!M:M)</f>
        <v>132427.13040000002</v>
      </c>
      <c r="N19" s="142">
        <f>SUMIF([4]IS4m!$AO:$AO,$D19,[4]IS4m!N:N)</f>
        <v>132427.13040000002</v>
      </c>
      <c r="O19" s="142">
        <f>SUMIF([4]IS4m!$AO:$AO,$D19,[4]IS4m!O:O)</f>
        <v>132427.13040000002</v>
      </c>
      <c r="P19" s="142">
        <f>SUMIF([4]IS4m!$AO:$AO,$D19,[4]IS4m!P:P)</f>
        <v>132427.13040000002</v>
      </c>
      <c r="Q19" s="151">
        <f t="shared" ref="Q19:Q32" si="3">SUM(E19:P19)</f>
        <v>1589125.5648000007</v>
      </c>
      <c r="R19" s="152">
        <f ca="1">SUMIF([4]IS4m!$AO:$AO,$D19,[4]IS4m!R:R)</f>
        <v>1589125.5648000003</v>
      </c>
      <c r="S19" s="153">
        <f t="shared" ref="S19:S32" ca="1" si="4">Q19-R19</f>
        <v>0</v>
      </c>
      <c r="T19" t="str">
        <f>VLOOKUP(D19,IS!D:J,7,0)</f>
        <v>Principal/Executive Salary</v>
      </c>
    </row>
    <row r="20" spans="1:20" x14ac:dyDescent="0.25">
      <c r="A20" s="70"/>
      <c r="B20" s="128"/>
      <c r="D20" s="67" t="s">
        <v>9</v>
      </c>
      <c r="E20" s="142">
        <f>SUMIF([4]IS4m!$AO:$AO,$D20,[4]IS4m!E:E)</f>
        <v>9783.3333333333321</v>
      </c>
      <c r="F20" s="142">
        <f>SUMIF([4]IS4m!$AO:$AO,$D20,[4]IS4m!F:F)</f>
        <v>483449.70666666661</v>
      </c>
      <c r="G20" s="142">
        <f>SUMIF([4]IS4m!$AO:$AO,$D20,[4]IS4m!G:G)</f>
        <v>483449.70666666661</v>
      </c>
      <c r="H20" s="142">
        <f>SUMIF([4]IS4m!$AO:$AO,$D20,[4]IS4m!H:H)</f>
        <v>483449.70666666661</v>
      </c>
      <c r="I20" s="142">
        <f>SUMIF([4]IS4m!$AO:$AO,$D20,[4]IS4m!I:I)</f>
        <v>483449.70666666661</v>
      </c>
      <c r="J20" s="142">
        <f>SUMIF([4]IS4m!$AO:$AO,$D20,[4]IS4m!J:J)</f>
        <v>483449.70666666661</v>
      </c>
      <c r="K20" s="142">
        <f>SUMIF([4]IS4m!$AO:$AO,$D20,[4]IS4m!K:K)</f>
        <v>483449.70666666661</v>
      </c>
      <c r="L20" s="142">
        <f>SUMIF([4]IS4m!$AO:$AO,$D20,[4]IS4m!L:L)</f>
        <v>483449.70666666661</v>
      </c>
      <c r="M20" s="142">
        <f>SUMIF([4]IS4m!$AO:$AO,$D20,[4]IS4m!M:M)</f>
        <v>483449.70666666661</v>
      </c>
      <c r="N20" s="142">
        <f>SUMIF([4]IS4m!$AO:$AO,$D20,[4]IS4m!N:N)</f>
        <v>483449.70666666661</v>
      </c>
      <c r="O20" s="142">
        <f>SUMIF([4]IS4m!$AO:$AO,$D20,[4]IS4m!O:O)</f>
        <v>483449.70666666661</v>
      </c>
      <c r="P20" s="142">
        <f>SUMIF([4]IS4m!$AO:$AO,$D20,[4]IS4m!P:P)</f>
        <v>957116.08</v>
      </c>
      <c r="Q20" s="151">
        <f t="shared" si="3"/>
        <v>5801396.4799999995</v>
      </c>
      <c r="R20" s="152">
        <f ca="1">SUMIF([4]IS4m!$AO:$AO,$D20,[4]IS4m!R:R)</f>
        <v>5801396.4800000004</v>
      </c>
      <c r="S20" s="153">
        <f t="shared" ca="1" si="4"/>
        <v>0</v>
      </c>
      <c r="T20" t="str">
        <f>VLOOKUP(D20,IS!D:J,7,0)</f>
        <v>Teachers Salaries</v>
      </c>
    </row>
    <row r="21" spans="1:20" x14ac:dyDescent="0.25">
      <c r="A21" s="70"/>
      <c r="B21" s="128"/>
      <c r="D21" s="67" t="s">
        <v>10</v>
      </c>
      <c r="E21" s="142">
        <f>SUMIF([4]IS4m!$AO:$AO,$D21,[4]IS4m!E:E)</f>
        <v>0</v>
      </c>
      <c r="F21" s="142">
        <f>SUMIF([4]IS4m!$AO:$AO,$D21,[4]IS4m!F:F)</f>
        <v>140507.16666666666</v>
      </c>
      <c r="G21" s="142">
        <f>SUMIF([4]IS4m!$AO:$AO,$D21,[4]IS4m!G:G)</f>
        <v>140507.16666666666</v>
      </c>
      <c r="H21" s="142">
        <f>SUMIF([4]IS4m!$AO:$AO,$D21,[4]IS4m!H:H)</f>
        <v>140507.16666666666</v>
      </c>
      <c r="I21" s="142">
        <f>SUMIF([4]IS4m!$AO:$AO,$D21,[4]IS4m!I:I)</f>
        <v>140507.16666666666</v>
      </c>
      <c r="J21" s="142">
        <f>SUMIF([4]IS4m!$AO:$AO,$D21,[4]IS4m!J:J)</f>
        <v>140507.16666666666</v>
      </c>
      <c r="K21" s="142">
        <f>SUMIF([4]IS4m!$AO:$AO,$D21,[4]IS4m!K:K)</f>
        <v>140507.16666666666</v>
      </c>
      <c r="L21" s="142">
        <f>SUMIF([4]IS4m!$AO:$AO,$D21,[4]IS4m!L:L)</f>
        <v>140507.16666666666</v>
      </c>
      <c r="M21" s="142">
        <f>SUMIF([4]IS4m!$AO:$AO,$D21,[4]IS4m!M:M)</f>
        <v>140507.16666666666</v>
      </c>
      <c r="N21" s="142">
        <f>SUMIF([4]IS4m!$AO:$AO,$D21,[4]IS4m!N:N)</f>
        <v>140507.16666666666</v>
      </c>
      <c r="O21" s="142">
        <f>SUMIF([4]IS4m!$AO:$AO,$D21,[4]IS4m!O:O)</f>
        <v>140507.16666666666</v>
      </c>
      <c r="P21" s="142">
        <f>SUMIF([4]IS4m!$AO:$AO,$D21,[4]IS4m!P:P)</f>
        <v>281014.33333333331</v>
      </c>
      <c r="Q21" s="151">
        <f t="shared" si="3"/>
        <v>1686086</v>
      </c>
      <c r="R21" s="152">
        <f ca="1">SUMIF([4]IS4m!$AO:$AO,$D21,[4]IS4m!R:R)</f>
        <v>1686086</v>
      </c>
      <c r="S21" s="153">
        <f t="shared" ca="1" si="4"/>
        <v>0</v>
      </c>
      <c r="T21" t="str">
        <f>VLOOKUP(D21,IS!D:J,7,0)</f>
        <v>Special Education Salaries</v>
      </c>
    </row>
    <row r="22" spans="1:20" x14ac:dyDescent="0.25">
      <c r="A22" s="70"/>
      <c r="B22" s="128"/>
      <c r="D22" s="67" t="s">
        <v>179</v>
      </c>
      <c r="E22" s="142">
        <f>SUMIF([4]IS4m!$AO:$AO,$D22,[4]IS4m!E:E)</f>
        <v>0</v>
      </c>
      <c r="F22" s="142">
        <f>SUMIF([4]IS4m!$AO:$AO,$D22,[4]IS4m!F:F)</f>
        <v>0</v>
      </c>
      <c r="G22" s="142">
        <f>SUMIF([4]IS4m!$AO:$AO,$D22,[4]IS4m!G:G)</f>
        <v>0</v>
      </c>
      <c r="H22" s="142">
        <f>SUMIF([4]IS4m!$AO:$AO,$D22,[4]IS4m!H:H)</f>
        <v>0</v>
      </c>
      <c r="I22" s="142">
        <f>SUMIF([4]IS4m!$AO:$AO,$D22,[4]IS4m!I:I)</f>
        <v>0</v>
      </c>
      <c r="J22" s="142">
        <f>SUMIF([4]IS4m!$AO:$AO,$D22,[4]IS4m!J:J)</f>
        <v>0</v>
      </c>
      <c r="K22" s="142">
        <f>SUMIF([4]IS4m!$AO:$AO,$D22,[4]IS4m!K:K)</f>
        <v>0</v>
      </c>
      <c r="L22" s="142">
        <f>SUMIF([4]IS4m!$AO:$AO,$D22,[4]IS4m!L:L)</f>
        <v>0</v>
      </c>
      <c r="M22" s="142">
        <f>SUMIF([4]IS4m!$AO:$AO,$D22,[4]IS4m!M:M)</f>
        <v>0</v>
      </c>
      <c r="N22" s="142">
        <f>SUMIF([4]IS4m!$AO:$AO,$D22,[4]IS4m!N:N)</f>
        <v>0</v>
      </c>
      <c r="O22" s="142">
        <f>SUMIF([4]IS4m!$AO:$AO,$D22,[4]IS4m!O:O)</f>
        <v>0</v>
      </c>
      <c r="P22" s="142">
        <f>SUMIF([4]IS4m!$AO:$AO,$D22,[4]IS4m!P:P)</f>
        <v>0</v>
      </c>
      <c r="Q22" s="151">
        <f t="shared" si="3"/>
        <v>0</v>
      </c>
      <c r="R22" s="152">
        <f ca="1">SUMIF([4]IS4m!$AO:$AO,$D22,[4]IS4m!R:R)</f>
        <v>0</v>
      </c>
      <c r="S22" s="153">
        <f t="shared" ca="1" si="4"/>
        <v>0</v>
      </c>
      <c r="T22">
        <f>VLOOKUP(D22,IS!D:J,7,0)</f>
        <v>0</v>
      </c>
    </row>
    <row r="23" spans="1:20" x14ac:dyDescent="0.25">
      <c r="A23" s="70"/>
      <c r="B23" s="128"/>
      <c r="D23" s="67" t="s">
        <v>180</v>
      </c>
      <c r="E23" s="142">
        <f>SUMIF([4]IS4m!$AO:$AO,$D23,[4]IS4m!E:E)</f>
        <v>0</v>
      </c>
      <c r="F23" s="142">
        <f>SUMIF([4]IS4m!$AO:$AO,$D23,[4]IS4m!F:F)</f>
        <v>67354.166666666657</v>
      </c>
      <c r="G23" s="142">
        <f>SUMIF([4]IS4m!$AO:$AO,$D23,[4]IS4m!G:G)</f>
        <v>67354.166666666657</v>
      </c>
      <c r="H23" s="142">
        <f>SUMIF([4]IS4m!$AO:$AO,$D23,[4]IS4m!H:H)</f>
        <v>67354.166666666657</v>
      </c>
      <c r="I23" s="142">
        <f>SUMIF([4]IS4m!$AO:$AO,$D23,[4]IS4m!I:I)</f>
        <v>67354.166666666657</v>
      </c>
      <c r="J23" s="142">
        <f>SUMIF([4]IS4m!$AO:$AO,$D23,[4]IS4m!J:J)</f>
        <v>67354.166666666657</v>
      </c>
      <c r="K23" s="142">
        <f>SUMIF([4]IS4m!$AO:$AO,$D23,[4]IS4m!K:K)</f>
        <v>67354.166666666657</v>
      </c>
      <c r="L23" s="142">
        <f>SUMIF([4]IS4m!$AO:$AO,$D23,[4]IS4m!L:L)</f>
        <v>67354.166666666657</v>
      </c>
      <c r="M23" s="142">
        <f>SUMIF([4]IS4m!$AO:$AO,$D23,[4]IS4m!M:M)</f>
        <v>67354.166666666657</v>
      </c>
      <c r="N23" s="142">
        <f>SUMIF([4]IS4m!$AO:$AO,$D23,[4]IS4m!N:N)</f>
        <v>67354.166666666657</v>
      </c>
      <c r="O23" s="142">
        <f>SUMIF([4]IS4m!$AO:$AO,$D23,[4]IS4m!O:O)</f>
        <v>67354.166666666657</v>
      </c>
      <c r="P23" s="142">
        <f>SUMIF([4]IS4m!$AO:$AO,$D23,[4]IS4m!P:P)</f>
        <v>134708.33333333331</v>
      </c>
      <c r="Q23" s="151">
        <f>SUM(E23:P23)</f>
        <v>808249.99999999977</v>
      </c>
      <c r="R23" s="152">
        <f ca="1">SUMIF([4]IS4m!$AO:$AO,$D23,[4]IS4m!R:R)</f>
        <v>808250</v>
      </c>
      <c r="S23" s="153">
        <f ca="1">Q23-R23</f>
        <v>0</v>
      </c>
      <c r="T23" t="str">
        <f>VLOOKUP(D23,IS!D:J,7,0)</f>
        <v>Other Education Professionals Salaries</v>
      </c>
    </row>
    <row r="24" spans="1:20" x14ac:dyDescent="0.25">
      <c r="A24" s="70"/>
      <c r="B24" s="128"/>
      <c r="D24" s="67" t="s">
        <v>181</v>
      </c>
      <c r="E24" s="142">
        <f>SUMIF([4]IS4m!$AO:$AO,$D24,[4]IS4m!E:E)</f>
        <v>0</v>
      </c>
      <c r="F24" s="142">
        <f>SUMIF([4]IS4m!$AO:$AO,$D24,[4]IS4m!F:F)</f>
        <v>0</v>
      </c>
      <c r="G24" s="142">
        <f>SUMIF([4]IS4m!$AO:$AO,$D24,[4]IS4m!G:G)</f>
        <v>0</v>
      </c>
      <c r="H24" s="142">
        <f>SUMIF([4]IS4m!$AO:$AO,$D24,[4]IS4m!H:H)</f>
        <v>0</v>
      </c>
      <c r="I24" s="142">
        <f>SUMIF([4]IS4m!$AO:$AO,$D24,[4]IS4m!I:I)</f>
        <v>0</v>
      </c>
      <c r="J24" s="142">
        <f>SUMIF([4]IS4m!$AO:$AO,$D24,[4]IS4m!J:J)</f>
        <v>0</v>
      </c>
      <c r="K24" s="142">
        <f>SUMIF([4]IS4m!$AO:$AO,$D24,[4]IS4m!K:K)</f>
        <v>0</v>
      </c>
      <c r="L24" s="142">
        <f>SUMIF([4]IS4m!$AO:$AO,$D24,[4]IS4m!L:L)</f>
        <v>0</v>
      </c>
      <c r="M24" s="142">
        <f>SUMIF([4]IS4m!$AO:$AO,$D24,[4]IS4m!M:M)</f>
        <v>0</v>
      </c>
      <c r="N24" s="142">
        <f>SUMIF([4]IS4m!$AO:$AO,$D24,[4]IS4m!N:N)</f>
        <v>0</v>
      </c>
      <c r="O24" s="142">
        <f>SUMIF([4]IS4m!$AO:$AO,$D24,[4]IS4m!O:O)</f>
        <v>0</v>
      </c>
      <c r="P24" s="142">
        <f>SUMIF([4]IS4m!$AO:$AO,$D24,[4]IS4m!P:P)</f>
        <v>0</v>
      </c>
      <c r="Q24" s="151">
        <f>SUM(E24:P24)</f>
        <v>0</v>
      </c>
      <c r="R24" s="152">
        <f ca="1">SUMIF([4]IS4m!$AO:$AO,$D24,[4]IS4m!R:R)</f>
        <v>0</v>
      </c>
      <c r="S24" s="153">
        <f ca="1">Q24-R24</f>
        <v>0</v>
      </c>
      <c r="T24">
        <f>VLOOKUP(D24,IS!D:J,7,0)</f>
        <v>0</v>
      </c>
    </row>
    <row r="25" spans="1:20" x14ac:dyDescent="0.25">
      <c r="A25" s="70"/>
      <c r="B25" s="128"/>
      <c r="D25" s="67" t="s">
        <v>11</v>
      </c>
      <c r="E25" s="142">
        <f>SUMIF([4]IS4m!$AO:$AO,$D25,[4]IS4m!E:E)</f>
        <v>253944.78006366041</v>
      </c>
      <c r="F25" s="142">
        <f>SUMIF([4]IS4m!$AO:$AO,$D25,[4]IS4m!F:F)</f>
        <v>253944.78006366041</v>
      </c>
      <c r="G25" s="142">
        <f>SUMIF([4]IS4m!$AO:$AO,$D25,[4]IS4m!G:G)</f>
        <v>253944.78006366041</v>
      </c>
      <c r="H25" s="142">
        <f>SUMIF([4]IS4m!$AO:$AO,$D25,[4]IS4m!H:H)</f>
        <v>253944.78006366041</v>
      </c>
      <c r="I25" s="142">
        <f>SUMIF([4]IS4m!$AO:$AO,$D25,[4]IS4m!I:I)</f>
        <v>253944.78006366041</v>
      </c>
      <c r="J25" s="142">
        <f>SUMIF([4]IS4m!$AO:$AO,$D25,[4]IS4m!J:J)</f>
        <v>253944.78006366041</v>
      </c>
      <c r="K25" s="142">
        <f>SUMIF([4]IS4m!$AO:$AO,$D25,[4]IS4m!K:K)</f>
        <v>253944.78006366041</v>
      </c>
      <c r="L25" s="142">
        <f>SUMIF([4]IS4m!$AO:$AO,$D25,[4]IS4m!L:L)</f>
        <v>253944.78006366041</v>
      </c>
      <c r="M25" s="142">
        <f>SUMIF([4]IS4m!$AO:$AO,$D25,[4]IS4m!M:M)</f>
        <v>253944.78006366041</v>
      </c>
      <c r="N25" s="142">
        <f>SUMIF([4]IS4m!$AO:$AO,$D25,[4]IS4m!N:N)</f>
        <v>253944.78006366041</v>
      </c>
      <c r="O25" s="142">
        <f>SUMIF([4]IS4m!$AO:$AO,$D25,[4]IS4m!O:O)</f>
        <v>253944.78006366041</v>
      </c>
      <c r="P25" s="142">
        <f>SUMIF([4]IS4m!$AO:$AO,$D25,[4]IS4m!P:P)</f>
        <v>253944.78006366041</v>
      </c>
      <c r="Q25" s="151">
        <f>SUM(E25:P25)</f>
        <v>3047337.3607639247</v>
      </c>
      <c r="R25" s="152">
        <f ca="1">SUMIF([4]IS4m!$AO:$AO,$D25,[4]IS4m!R:R)</f>
        <v>3047337.3607639251</v>
      </c>
      <c r="S25" s="153">
        <f ca="1">Q25-R25</f>
        <v>0</v>
      </c>
      <c r="T25" t="str">
        <f>VLOOKUP(D25,IS!D:J,7,0)</f>
        <v>Other Education Professionals Salaries</v>
      </c>
    </row>
    <row r="26" spans="1:20" x14ac:dyDescent="0.25">
      <c r="A26" s="70"/>
      <c r="B26" s="128"/>
      <c r="D26" s="67" t="s">
        <v>12</v>
      </c>
      <c r="E26" s="142">
        <f>SUMIF([4]IS4m!$AO:$AO,$D26,[4]IS4m!E:E)</f>
        <v>96220.01</v>
      </c>
      <c r="F26" s="142">
        <f>SUMIF([4]IS4m!$AO:$AO,$D26,[4]IS4m!F:F)</f>
        <v>96220.01</v>
      </c>
      <c r="G26" s="142">
        <f>SUMIF([4]IS4m!$AO:$AO,$D26,[4]IS4m!G:G)</f>
        <v>96220.01</v>
      </c>
      <c r="H26" s="142">
        <f>SUMIF([4]IS4m!$AO:$AO,$D26,[4]IS4m!H:H)</f>
        <v>96220.01</v>
      </c>
      <c r="I26" s="142">
        <f>SUMIF([4]IS4m!$AO:$AO,$D26,[4]IS4m!I:I)</f>
        <v>96220.01</v>
      </c>
      <c r="J26" s="142">
        <f>SUMIF([4]IS4m!$AO:$AO,$D26,[4]IS4m!J:J)</f>
        <v>96220.01</v>
      </c>
      <c r="K26" s="142">
        <f>SUMIF([4]IS4m!$AO:$AO,$D26,[4]IS4m!K:K)</f>
        <v>96220.01</v>
      </c>
      <c r="L26" s="142">
        <f>SUMIF([4]IS4m!$AO:$AO,$D26,[4]IS4m!L:L)</f>
        <v>96220.01</v>
      </c>
      <c r="M26" s="142">
        <f>SUMIF([4]IS4m!$AO:$AO,$D26,[4]IS4m!M:M)</f>
        <v>96220.01</v>
      </c>
      <c r="N26" s="142">
        <f>SUMIF([4]IS4m!$AO:$AO,$D26,[4]IS4m!N:N)</f>
        <v>96220.01</v>
      </c>
      <c r="O26" s="142">
        <f>SUMIF([4]IS4m!$AO:$AO,$D26,[4]IS4m!O:O)</f>
        <v>96220.01</v>
      </c>
      <c r="P26" s="142">
        <f>SUMIF([4]IS4m!$AO:$AO,$D26,[4]IS4m!P:P)</f>
        <v>96220.01</v>
      </c>
      <c r="Q26" s="151">
        <f t="shared" si="3"/>
        <v>1154640.1199999999</v>
      </c>
      <c r="R26" s="152">
        <f ca="1">SUMIF([4]IS4m!$AO:$AO,$D26,[4]IS4m!R:R)</f>
        <v>1154640.1199999999</v>
      </c>
      <c r="S26" s="153">
        <f t="shared" ca="1" si="4"/>
        <v>0</v>
      </c>
      <c r="T26" t="str">
        <f>VLOOKUP(D26,IS!D:J,7,0)</f>
        <v>Business/Operations Salaries</v>
      </c>
    </row>
    <row r="27" spans="1:20" x14ac:dyDescent="0.25">
      <c r="A27" s="70"/>
      <c r="B27" s="128"/>
      <c r="D27" s="67" t="s">
        <v>182</v>
      </c>
      <c r="E27" s="142">
        <f>SUMIF([4]IS4m!$AO:$AO,$D27,[4]IS4m!E:E)</f>
        <v>28278.253333333334</v>
      </c>
      <c r="F27" s="142">
        <f>SUMIF([4]IS4m!$AO:$AO,$D27,[4]IS4m!F:F)</f>
        <v>28278.253333333334</v>
      </c>
      <c r="G27" s="142">
        <f>SUMIF([4]IS4m!$AO:$AO,$D27,[4]IS4m!G:G)</f>
        <v>28278.253333333334</v>
      </c>
      <c r="H27" s="142">
        <f>SUMIF([4]IS4m!$AO:$AO,$D27,[4]IS4m!H:H)</f>
        <v>28278.253333333334</v>
      </c>
      <c r="I27" s="142">
        <f>SUMIF([4]IS4m!$AO:$AO,$D27,[4]IS4m!I:I)</f>
        <v>28278.253333333334</v>
      </c>
      <c r="J27" s="142">
        <f>SUMIF([4]IS4m!$AO:$AO,$D27,[4]IS4m!J:J)</f>
        <v>28278.253333333334</v>
      </c>
      <c r="K27" s="142">
        <f>SUMIF([4]IS4m!$AO:$AO,$D27,[4]IS4m!K:K)</f>
        <v>28278.253333333334</v>
      </c>
      <c r="L27" s="142">
        <f>SUMIF([4]IS4m!$AO:$AO,$D27,[4]IS4m!L:L)</f>
        <v>28278.253333333334</v>
      </c>
      <c r="M27" s="142">
        <f>SUMIF([4]IS4m!$AO:$AO,$D27,[4]IS4m!M:M)</f>
        <v>28278.253333333334</v>
      </c>
      <c r="N27" s="142">
        <f>SUMIF([4]IS4m!$AO:$AO,$D27,[4]IS4m!N:N)</f>
        <v>28278.253333333334</v>
      </c>
      <c r="O27" s="142">
        <f>SUMIF([4]IS4m!$AO:$AO,$D27,[4]IS4m!O:O)</f>
        <v>28278.253333333334</v>
      </c>
      <c r="P27" s="142">
        <f>SUMIF([4]IS4m!$AO:$AO,$D27,[4]IS4m!P:P)</f>
        <v>28278.253333333334</v>
      </c>
      <c r="Q27" s="151">
        <f t="shared" si="3"/>
        <v>339339.04000000004</v>
      </c>
      <c r="R27" s="152">
        <f ca="1">SUMIF([4]IS4m!$AO:$AO,$D27,[4]IS4m!R:R)</f>
        <v>339339.04000000004</v>
      </c>
      <c r="S27" s="153">
        <f t="shared" ca="1" si="4"/>
        <v>0</v>
      </c>
      <c r="T27" t="str">
        <f>VLOOKUP(D27,IS!D:J,7,0)</f>
        <v>Administrative/Other Staff Salaries</v>
      </c>
    </row>
    <row r="28" spans="1:20" x14ac:dyDescent="0.25">
      <c r="A28" s="70"/>
      <c r="B28" s="128"/>
      <c r="D28" s="67" t="s">
        <v>183</v>
      </c>
      <c r="E28" s="142">
        <f>SUMIF([4]IS4m!$AO:$AO,$D28,[4]IS4m!E:E)</f>
        <v>10572.618333333332</v>
      </c>
      <c r="F28" s="142">
        <f>SUMIF([4]IS4m!$AO:$AO,$D28,[4]IS4m!F:F)</f>
        <v>10572.618333333332</v>
      </c>
      <c r="G28" s="142">
        <f>SUMIF([4]IS4m!$AO:$AO,$D28,[4]IS4m!G:G)</f>
        <v>10572.618333333332</v>
      </c>
      <c r="H28" s="142">
        <f>SUMIF([4]IS4m!$AO:$AO,$D28,[4]IS4m!H:H)</f>
        <v>10572.618333333332</v>
      </c>
      <c r="I28" s="142">
        <f>SUMIF([4]IS4m!$AO:$AO,$D28,[4]IS4m!I:I)</f>
        <v>10572.618333333332</v>
      </c>
      <c r="J28" s="142">
        <f>SUMIF([4]IS4m!$AO:$AO,$D28,[4]IS4m!J:J)</f>
        <v>10572.618333333332</v>
      </c>
      <c r="K28" s="142">
        <f>SUMIF([4]IS4m!$AO:$AO,$D28,[4]IS4m!K:K)</f>
        <v>10572.618333333332</v>
      </c>
      <c r="L28" s="142">
        <f>SUMIF([4]IS4m!$AO:$AO,$D28,[4]IS4m!L:L)</f>
        <v>10572.618333333332</v>
      </c>
      <c r="M28" s="142">
        <f>SUMIF([4]IS4m!$AO:$AO,$D28,[4]IS4m!M:M)</f>
        <v>10572.618333333332</v>
      </c>
      <c r="N28" s="142">
        <f>SUMIF([4]IS4m!$AO:$AO,$D28,[4]IS4m!N:N)</f>
        <v>10572.618333333332</v>
      </c>
      <c r="O28" s="142">
        <f>SUMIF([4]IS4m!$AO:$AO,$D28,[4]IS4m!O:O)</f>
        <v>10572.618333333332</v>
      </c>
      <c r="P28" s="142">
        <f>SUMIF([4]IS4m!$AO:$AO,$D28,[4]IS4m!P:P)</f>
        <v>10572.618333333332</v>
      </c>
      <c r="Q28" s="151">
        <f t="shared" si="3"/>
        <v>126871.41999999998</v>
      </c>
      <c r="R28" s="152">
        <f ca="1">SUMIF([4]IS4m!$AO:$AO,$D28,[4]IS4m!R:R)</f>
        <v>126871.42</v>
      </c>
      <c r="S28" s="153">
        <f t="shared" ca="1" si="4"/>
        <v>0</v>
      </c>
      <c r="T28" t="str">
        <f>VLOOKUP(D28,IS!D:J,7,0)</f>
        <v>Administrative/Other Staff Salaries</v>
      </c>
    </row>
    <row r="29" spans="1:20" x14ac:dyDescent="0.25">
      <c r="A29" s="70"/>
      <c r="B29" s="128"/>
      <c r="D29" s="67" t="s">
        <v>184</v>
      </c>
      <c r="E29" s="142">
        <f>SUMIF([4]IS4m!$AO:$AO,$D29,[4]IS4m!E:E)</f>
        <v>17021.23333333333</v>
      </c>
      <c r="F29" s="142">
        <f>SUMIF([4]IS4m!$AO:$AO,$D29,[4]IS4m!F:F)</f>
        <v>17021.23333333333</v>
      </c>
      <c r="G29" s="142">
        <f>SUMIF([4]IS4m!$AO:$AO,$D29,[4]IS4m!G:G)</f>
        <v>17021.23333333333</v>
      </c>
      <c r="H29" s="142">
        <f>SUMIF([4]IS4m!$AO:$AO,$D29,[4]IS4m!H:H)</f>
        <v>17021.23333333333</v>
      </c>
      <c r="I29" s="142">
        <f>SUMIF([4]IS4m!$AO:$AO,$D29,[4]IS4m!I:I)</f>
        <v>17021.23333333333</v>
      </c>
      <c r="J29" s="142">
        <f>SUMIF([4]IS4m!$AO:$AO,$D29,[4]IS4m!J:J)</f>
        <v>17021.23333333333</v>
      </c>
      <c r="K29" s="142">
        <f>SUMIF([4]IS4m!$AO:$AO,$D29,[4]IS4m!K:K)</f>
        <v>17021.23333333333</v>
      </c>
      <c r="L29" s="142">
        <f>SUMIF([4]IS4m!$AO:$AO,$D29,[4]IS4m!L:L)</f>
        <v>17021.23333333333</v>
      </c>
      <c r="M29" s="142">
        <f>SUMIF([4]IS4m!$AO:$AO,$D29,[4]IS4m!M:M)</f>
        <v>17021.23333333333</v>
      </c>
      <c r="N29" s="142">
        <f>SUMIF([4]IS4m!$AO:$AO,$D29,[4]IS4m!N:N)</f>
        <v>17021.23333333333</v>
      </c>
      <c r="O29" s="142">
        <f>SUMIF([4]IS4m!$AO:$AO,$D29,[4]IS4m!O:O)</f>
        <v>17021.23333333333</v>
      </c>
      <c r="P29" s="142">
        <f>SUMIF([4]IS4m!$AO:$AO,$D29,[4]IS4m!P:P)</f>
        <v>17021.23333333333</v>
      </c>
      <c r="Q29" s="151">
        <f t="shared" si="3"/>
        <v>204254.80000000002</v>
      </c>
      <c r="R29" s="152">
        <f ca="1">SUMIF([4]IS4m!$AO:$AO,$D29,[4]IS4m!R:R)</f>
        <v>204254.8</v>
      </c>
      <c r="S29" s="153">
        <f t="shared" ca="1" si="4"/>
        <v>0</v>
      </c>
      <c r="T29" t="str">
        <f>VLOOKUP(D29,IS!D:J,7,0)</f>
        <v>Administrative/Other Staff Salaries</v>
      </c>
    </row>
    <row r="30" spans="1:20" x14ac:dyDescent="0.25">
      <c r="A30" s="70"/>
      <c r="B30" s="128"/>
      <c r="D30" s="67" t="s">
        <v>185</v>
      </c>
      <c r="E30" s="142">
        <f>SUMIF([4]IS4m!$AO:$AO,$D30,[4]IS4m!E:E)</f>
        <v>266794.13487901149</v>
      </c>
      <c r="F30" s="142">
        <f>SUMIF([4]IS4m!$AO:$AO,$D30,[4]IS4m!F:F)</f>
        <v>266794.13487901149</v>
      </c>
      <c r="G30" s="142">
        <f>SUMIF([4]IS4m!$AO:$AO,$D30,[4]IS4m!G:G)</f>
        <v>266794.13487901149</v>
      </c>
      <c r="H30" s="142">
        <f>SUMIF([4]IS4m!$AO:$AO,$D30,[4]IS4m!H:H)</f>
        <v>266794.13487901149</v>
      </c>
      <c r="I30" s="142">
        <f>SUMIF([4]IS4m!$AO:$AO,$D30,[4]IS4m!I:I)</f>
        <v>266794.13487901149</v>
      </c>
      <c r="J30" s="142">
        <f>SUMIF([4]IS4m!$AO:$AO,$D30,[4]IS4m!J:J)</f>
        <v>266794.13487901149</v>
      </c>
      <c r="K30" s="142">
        <f>SUMIF([4]IS4m!$AO:$AO,$D30,[4]IS4m!K:K)</f>
        <v>266794.13487901149</v>
      </c>
      <c r="L30" s="142">
        <f>SUMIF([4]IS4m!$AO:$AO,$D30,[4]IS4m!L:L)</f>
        <v>266794.13487901149</v>
      </c>
      <c r="M30" s="142">
        <f>SUMIF([4]IS4m!$AO:$AO,$D30,[4]IS4m!M:M)</f>
        <v>266794.13487901149</v>
      </c>
      <c r="N30" s="142">
        <f>SUMIF([4]IS4m!$AO:$AO,$D30,[4]IS4m!N:N)</f>
        <v>266794.13487901149</v>
      </c>
      <c r="O30" s="142">
        <f>SUMIF([4]IS4m!$AO:$AO,$D30,[4]IS4m!O:O)</f>
        <v>266794.13487901149</v>
      </c>
      <c r="P30" s="142">
        <f>SUMIF([4]IS4m!$AO:$AO,$D30,[4]IS4m!P:P)</f>
        <v>266794.13487901149</v>
      </c>
      <c r="Q30" s="151">
        <f t="shared" si="3"/>
        <v>3201529.6185481385</v>
      </c>
      <c r="R30" s="152">
        <f ca="1">SUMIF([4]IS4m!$AO:$AO,$D30,[4]IS4m!R:R)</f>
        <v>3201529.6185481376</v>
      </c>
      <c r="S30" s="153">
        <f t="shared" ca="1" si="4"/>
        <v>0</v>
      </c>
      <c r="T30" t="str">
        <f>VLOOKUP(D30,IS!D:J,7,0)</f>
        <v>Employee Benefits and Payroll Taxes</v>
      </c>
    </row>
    <row r="31" spans="1:20" x14ac:dyDescent="0.25">
      <c r="A31" s="70"/>
      <c r="B31" s="128"/>
      <c r="D31" s="67" t="s">
        <v>186</v>
      </c>
      <c r="E31" s="142">
        <f>SUMIF([4]IS4m!$AO:$AO,$D31,[4]IS4m!E:E)</f>
        <v>6448.4559338075287</v>
      </c>
      <c r="F31" s="142">
        <f>SUMIF([4]IS4m!$AO:$AO,$D31,[4]IS4m!F:F)</f>
        <v>57469.313491947054</v>
      </c>
      <c r="G31" s="142">
        <f>SUMIF([4]IS4m!$AO:$AO,$D31,[4]IS4m!G:G)</f>
        <v>137492.3814833315</v>
      </c>
      <c r="H31" s="142">
        <f>SUMIF([4]IS4m!$AO:$AO,$D31,[4]IS4m!H:H)</f>
        <v>36471.08351821523</v>
      </c>
      <c r="I31" s="142">
        <f>SUMIF([4]IS4m!$AO:$AO,$D31,[4]IS4m!I:I)</f>
        <v>137492.3814833315</v>
      </c>
      <c r="J31" s="142">
        <f>SUMIF([4]IS4m!$AO:$AO,$D31,[4]IS4m!J:J)</f>
        <v>137492.3814833315</v>
      </c>
      <c r="K31" s="142">
        <f>SUMIF([4]IS4m!$AO:$AO,$D31,[4]IS4m!K:K)</f>
        <v>36471.08351821523</v>
      </c>
      <c r="L31" s="142">
        <f>SUMIF([4]IS4m!$AO:$AO,$D31,[4]IS4m!L:L)</f>
        <v>137492.3814833315</v>
      </c>
      <c r="M31" s="142">
        <f>SUMIF([4]IS4m!$AO:$AO,$D31,[4]IS4m!M:M)</f>
        <v>137492.3814833315</v>
      </c>
      <c r="N31" s="142">
        <f>SUMIF([4]IS4m!$AO:$AO,$D31,[4]IS4m!N:N)</f>
        <v>36471.08351821523</v>
      </c>
      <c r="O31" s="142">
        <f>SUMIF([4]IS4m!$AO:$AO,$D31,[4]IS4m!O:O)</f>
        <v>137492.3814833315</v>
      </c>
      <c r="P31" s="142">
        <f>SUMIF([4]IS4m!$AO:$AO,$D31,[4]IS4m!P:P)</f>
        <v>42163.056224505199</v>
      </c>
      <c r="Q31" s="151">
        <f t="shared" si="3"/>
        <v>1040448.3651048946</v>
      </c>
      <c r="R31" s="152">
        <f ca="1">SUMIF([4]IS4m!$AO:$AO,$D31,[4]IS4m!R:R)</f>
        <v>1040448.3651048946</v>
      </c>
      <c r="S31" s="153">
        <f t="shared" ca="1" si="4"/>
        <v>0</v>
      </c>
      <c r="T31" t="str">
        <f>VLOOKUP(D31,IS!D:J,7,0)</f>
        <v>Other Education Professionals Salaries</v>
      </c>
    </row>
    <row r="32" spans="1:20" x14ac:dyDescent="0.25">
      <c r="A32" s="70"/>
      <c r="B32" s="128"/>
      <c r="D32" s="67" t="s">
        <v>187</v>
      </c>
      <c r="E32" s="142">
        <f>SUMIF([4]IS4m!$AO:$AO,$D32,[4]IS4m!E:E)</f>
        <v>65050.696579243377</v>
      </c>
      <c r="F32" s="142">
        <f>SUMIF([4]IS4m!$AO:$AO,$D32,[4]IS4m!F:F)</f>
        <v>65050.696579243377</v>
      </c>
      <c r="G32" s="142">
        <f>SUMIF([4]IS4m!$AO:$AO,$D32,[4]IS4m!G:G)</f>
        <v>50481.082778746204</v>
      </c>
      <c r="H32" s="142">
        <f>SUMIF([4]IS4m!$AO:$AO,$D32,[4]IS4m!H:H)</f>
        <v>50481.082778746204</v>
      </c>
      <c r="I32" s="142">
        <f>SUMIF([4]IS4m!$AO:$AO,$D32,[4]IS4m!I:I)</f>
        <v>46838.679328621904</v>
      </c>
      <c r="J32" s="142">
        <f>SUMIF([4]IS4m!$AO:$AO,$D32,[4]IS4m!J:J)</f>
        <v>46838.679328621904</v>
      </c>
      <c r="K32" s="142">
        <f>SUMIF([4]IS4m!$AO:$AO,$D32,[4]IS4m!K:K)</f>
        <v>46838.679328621904</v>
      </c>
      <c r="L32" s="142">
        <f>SUMIF([4]IS4m!$AO:$AO,$D32,[4]IS4m!L:L)</f>
        <v>46838.679328621904</v>
      </c>
      <c r="M32" s="142">
        <f>SUMIF([4]IS4m!$AO:$AO,$D32,[4]IS4m!M:M)</f>
        <v>46838.679328621904</v>
      </c>
      <c r="N32" s="142">
        <f>SUMIF([4]IS4m!$AO:$AO,$D32,[4]IS4m!N:N)</f>
        <v>46838.679328621904</v>
      </c>
      <c r="O32" s="142">
        <f>SUMIF([4]IS4m!$AO:$AO,$D32,[4]IS4m!O:O)</f>
        <v>57765.88967899479</v>
      </c>
      <c r="P32" s="142">
        <f>SUMIF([4]IS4m!$AO:$AO,$D32,[4]IS4m!P:P)</f>
        <v>65050.696579243377</v>
      </c>
      <c r="Q32" s="151">
        <f t="shared" si="3"/>
        <v>634912.22094594873</v>
      </c>
      <c r="R32" s="152">
        <f ca="1">SUMIF([4]IS4m!$AO:$AO,$D32,[4]IS4m!R:R)</f>
        <v>634912.22094594885</v>
      </c>
      <c r="S32" s="153">
        <f t="shared" ca="1" si="4"/>
        <v>0</v>
      </c>
      <c r="T32" t="str">
        <f>VLOOKUP(D32,IS!D:J,7,0)</f>
        <v>Professional Development</v>
      </c>
    </row>
    <row r="33" spans="1:20" x14ac:dyDescent="0.25">
      <c r="A33" s="70"/>
      <c r="B33" s="128"/>
      <c r="D33" s="206" t="s">
        <v>188</v>
      </c>
      <c r="E33" s="77">
        <f>SUM(E19:E32)</f>
        <v>886540.6461890561</v>
      </c>
      <c r="F33" s="77">
        <f t="shared" ref="F33:S33" si="5">SUM(F19:F32)</f>
        <v>1619089.2104138623</v>
      </c>
      <c r="G33" s="77">
        <f t="shared" si="5"/>
        <v>1684542.6646047498</v>
      </c>
      <c r="H33" s="77">
        <f t="shared" si="5"/>
        <v>1583521.3666396334</v>
      </c>
      <c r="I33" s="77">
        <f t="shared" si="5"/>
        <v>1680900.2611546253</v>
      </c>
      <c r="J33" s="77">
        <f t="shared" si="5"/>
        <v>1680900.2611546253</v>
      </c>
      <c r="K33" s="77">
        <f t="shared" si="5"/>
        <v>1579878.963189509</v>
      </c>
      <c r="L33" s="77">
        <f t="shared" si="5"/>
        <v>1680900.2611546253</v>
      </c>
      <c r="M33" s="77">
        <f t="shared" si="5"/>
        <v>1680900.2611546253</v>
      </c>
      <c r="N33" s="77">
        <f t="shared" si="5"/>
        <v>1579878.963189509</v>
      </c>
      <c r="O33" s="77">
        <f t="shared" si="5"/>
        <v>1691827.4715049984</v>
      </c>
      <c r="P33" s="77">
        <f t="shared" si="5"/>
        <v>2285310.6598130874</v>
      </c>
      <c r="Q33" s="213">
        <f t="shared" si="5"/>
        <v>19634190.990162909</v>
      </c>
      <c r="R33" s="214">
        <f t="shared" ca="1" si="5"/>
        <v>19634190.990162909</v>
      </c>
      <c r="S33" s="215">
        <f t="shared" ca="1" si="5"/>
        <v>0</v>
      </c>
    </row>
    <row r="34" spans="1:20" x14ac:dyDescent="0.25">
      <c r="A34" s="70"/>
      <c r="B34" s="128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154"/>
      <c r="R34" s="155"/>
      <c r="S34" s="156"/>
    </row>
    <row r="35" spans="1:20" x14ac:dyDescent="0.25">
      <c r="A35" s="70"/>
      <c r="B35" s="128"/>
      <c r="C35" s="67" t="s">
        <v>14</v>
      </c>
      <c r="D35" s="67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154"/>
      <c r="R35" s="155"/>
      <c r="S35" s="156"/>
    </row>
    <row r="36" spans="1:20" x14ac:dyDescent="0.25">
      <c r="A36" s="70"/>
      <c r="B36" s="128"/>
      <c r="D36" s="67" t="s">
        <v>189</v>
      </c>
      <c r="E36" s="142">
        <f>SUMIF([4]IS4m!$AO:$AO,$D36,[4]IS4m!E:E)</f>
        <v>52203.978779840843</v>
      </c>
      <c r="F36" s="142">
        <f>SUMIF([4]IS4m!$AO:$AO,$D36,[4]IS4m!F:F)</f>
        <v>52203.978779840843</v>
      </c>
      <c r="G36" s="142">
        <f>SUMIF([4]IS4m!$AO:$AO,$D36,[4]IS4m!G:G)</f>
        <v>52203.978779840843</v>
      </c>
      <c r="H36" s="142">
        <f>SUMIF([4]IS4m!$AO:$AO,$D36,[4]IS4m!H:H)</f>
        <v>0</v>
      </c>
      <c r="I36" s="142">
        <f>SUMIF([4]IS4m!$AO:$AO,$D36,[4]IS4m!I:I)</f>
        <v>0</v>
      </c>
      <c r="J36" s="142">
        <f>SUMIF([4]IS4m!$AO:$AO,$D36,[4]IS4m!J:J)</f>
        <v>0</v>
      </c>
      <c r="K36" s="142">
        <f>SUMIF([4]IS4m!$AO:$AO,$D36,[4]IS4m!K:K)</f>
        <v>0</v>
      </c>
      <c r="L36" s="142">
        <f>SUMIF([4]IS4m!$AO:$AO,$D36,[4]IS4m!L:L)</f>
        <v>0</v>
      </c>
      <c r="M36" s="142">
        <f>SUMIF([4]IS4m!$AO:$AO,$D36,[4]IS4m!M:M)</f>
        <v>0</v>
      </c>
      <c r="N36" s="142">
        <f>SUMIF([4]IS4m!$AO:$AO,$D36,[4]IS4m!N:N)</f>
        <v>0</v>
      </c>
      <c r="O36" s="142">
        <f>SUMIF([4]IS4m!$AO:$AO,$D36,[4]IS4m!O:O)</f>
        <v>0</v>
      </c>
      <c r="P36" s="142">
        <f>SUMIF([4]IS4m!$AO:$AO,$D36,[4]IS4m!P:P)</f>
        <v>0</v>
      </c>
      <c r="Q36" s="151">
        <f t="shared" ref="Q36:Q41" si="6">SUM(E36:P36)</f>
        <v>156611.93633952254</v>
      </c>
      <c r="R36" s="152">
        <f ca="1">SUMIF([4]IS4m!$AO:$AO,$D36,[4]IS4m!R:R)</f>
        <v>156611.93633952254</v>
      </c>
      <c r="S36" s="153">
        <f t="shared" ref="S36:S41" ca="1" si="7">Q36-R36</f>
        <v>0</v>
      </c>
      <c r="T36" t="str">
        <f>VLOOKUP(D36,IS!D:J,7,0)</f>
        <v>Educational Supplies and Textbooks</v>
      </c>
    </row>
    <row r="37" spans="1:20" x14ac:dyDescent="0.25">
      <c r="A37" s="70"/>
      <c r="B37" s="128"/>
      <c r="D37" s="67" t="s">
        <v>190</v>
      </c>
      <c r="E37" s="142">
        <f>SUMIF([4]IS4m!$AO:$AO,$D37,[4]IS4m!E:E)</f>
        <v>30800.347480106095</v>
      </c>
      <c r="F37" s="142">
        <f>SUMIF([4]IS4m!$AO:$AO,$D37,[4]IS4m!F:F)</f>
        <v>30800.347480106095</v>
      </c>
      <c r="G37" s="142">
        <f>SUMIF([4]IS4m!$AO:$AO,$D37,[4]IS4m!G:G)</f>
        <v>30800.347480106095</v>
      </c>
      <c r="H37" s="142">
        <f>SUMIF([4]IS4m!$AO:$AO,$D37,[4]IS4m!H:H)</f>
        <v>27320.082228116706</v>
      </c>
      <c r="I37" s="142">
        <f>SUMIF([4]IS4m!$AO:$AO,$D37,[4]IS4m!I:I)</f>
        <v>27320.082228116706</v>
      </c>
      <c r="J37" s="142">
        <f>SUMIF([4]IS4m!$AO:$AO,$D37,[4]IS4m!J:J)</f>
        <v>27320.082228116706</v>
      </c>
      <c r="K37" s="142">
        <f>SUMIF([4]IS4m!$AO:$AO,$D37,[4]IS4m!K:K)</f>
        <v>27320.082228116706</v>
      </c>
      <c r="L37" s="142">
        <f>SUMIF([4]IS4m!$AO:$AO,$D37,[4]IS4m!L:L)</f>
        <v>27320.082228116706</v>
      </c>
      <c r="M37" s="142">
        <f>SUMIF([4]IS4m!$AO:$AO,$D37,[4]IS4m!M:M)</f>
        <v>27320.082228116706</v>
      </c>
      <c r="N37" s="142">
        <f>SUMIF([4]IS4m!$AO:$AO,$D37,[4]IS4m!N:N)</f>
        <v>27320.082228116706</v>
      </c>
      <c r="O37" s="142">
        <f>SUMIF([4]IS4m!$AO:$AO,$D37,[4]IS4m!O:O)</f>
        <v>27320.082228116706</v>
      </c>
      <c r="P37" s="142">
        <f>SUMIF([4]IS4m!$AO:$AO,$D37,[4]IS4m!P:P)</f>
        <v>27320.082228116706</v>
      </c>
      <c r="Q37" s="151">
        <f t="shared" si="6"/>
        <v>338281.78249336855</v>
      </c>
      <c r="R37" s="152">
        <f ca="1">SUMIF([4]IS4m!$AO:$AO,$D37,[4]IS4m!R:R)</f>
        <v>338281.78249336866</v>
      </c>
      <c r="S37" s="153">
        <f t="shared" ca="1" si="7"/>
        <v>0</v>
      </c>
      <c r="T37" t="str">
        <f>VLOOKUP(D37,IS!D:J,7,0)</f>
        <v>Educational Supplies and Textbooks</v>
      </c>
    </row>
    <row r="38" spans="1:20" x14ac:dyDescent="0.25">
      <c r="A38" s="70"/>
      <c r="B38" s="128"/>
      <c r="D38" s="67" t="s">
        <v>191</v>
      </c>
      <c r="E38" s="142">
        <f>SUMIF([4]IS4m!$AO:$AO,$D38,[4]IS4m!E:E)</f>
        <v>0</v>
      </c>
      <c r="F38" s="142">
        <f>SUMIF([4]IS4m!$AO:$AO,$D38,[4]IS4m!F:F)</f>
        <v>0</v>
      </c>
      <c r="G38" s="142">
        <f>SUMIF([4]IS4m!$AO:$AO,$D38,[4]IS4m!G:G)</f>
        <v>0</v>
      </c>
      <c r="H38" s="142">
        <f>SUMIF([4]IS4m!$AO:$AO,$D38,[4]IS4m!H:H)</f>
        <v>0</v>
      </c>
      <c r="I38" s="142">
        <f>SUMIF([4]IS4m!$AO:$AO,$D38,[4]IS4m!I:I)</f>
        <v>0</v>
      </c>
      <c r="J38" s="142">
        <f>SUMIF([4]IS4m!$AO:$AO,$D38,[4]IS4m!J:J)</f>
        <v>0</v>
      </c>
      <c r="K38" s="142">
        <f>SUMIF([4]IS4m!$AO:$AO,$D38,[4]IS4m!K:K)</f>
        <v>0</v>
      </c>
      <c r="L38" s="142">
        <f>SUMIF([4]IS4m!$AO:$AO,$D38,[4]IS4m!L:L)</f>
        <v>0</v>
      </c>
      <c r="M38" s="142">
        <f>SUMIF([4]IS4m!$AO:$AO,$D38,[4]IS4m!M:M)</f>
        <v>0</v>
      </c>
      <c r="N38" s="142">
        <f>SUMIF([4]IS4m!$AO:$AO,$D38,[4]IS4m!N:N)</f>
        <v>0</v>
      </c>
      <c r="O38" s="142">
        <f>SUMIF([4]IS4m!$AO:$AO,$D38,[4]IS4m!O:O)</f>
        <v>0</v>
      </c>
      <c r="P38" s="142">
        <f>SUMIF([4]IS4m!$AO:$AO,$D38,[4]IS4m!P:P)</f>
        <v>0</v>
      </c>
      <c r="Q38" s="151">
        <f t="shared" si="6"/>
        <v>0</v>
      </c>
      <c r="R38" s="152">
        <f ca="1">SUMIF([4]IS4m!$AO:$AO,$D38,[4]IS4m!R:R)</f>
        <v>0</v>
      </c>
      <c r="S38" s="153">
        <f t="shared" ca="1" si="7"/>
        <v>0</v>
      </c>
      <c r="T38">
        <f>VLOOKUP(D38,IS!D:J,7,0)</f>
        <v>0</v>
      </c>
    </row>
    <row r="39" spans="1:20" x14ac:dyDescent="0.25">
      <c r="A39" s="70"/>
      <c r="B39" s="128"/>
      <c r="D39" s="67" t="s">
        <v>192</v>
      </c>
      <c r="E39" s="142">
        <f>SUMIF([4]IS4m!$AO:$AO,$D39,[4]IS4m!E:E)</f>
        <v>5950</v>
      </c>
      <c r="F39" s="142">
        <f>SUMIF([4]IS4m!$AO:$AO,$D39,[4]IS4m!F:F)</f>
        <v>5950</v>
      </c>
      <c r="G39" s="142">
        <f>SUMIF([4]IS4m!$AO:$AO,$D39,[4]IS4m!G:G)</f>
        <v>5950</v>
      </c>
      <c r="H39" s="142">
        <f>SUMIF([4]IS4m!$AO:$AO,$D39,[4]IS4m!H:H)</f>
        <v>5950</v>
      </c>
      <c r="I39" s="142">
        <f>SUMIF([4]IS4m!$AO:$AO,$D39,[4]IS4m!I:I)</f>
        <v>5950</v>
      </c>
      <c r="J39" s="142">
        <f>SUMIF([4]IS4m!$AO:$AO,$D39,[4]IS4m!J:J)</f>
        <v>5950</v>
      </c>
      <c r="K39" s="142">
        <f>SUMIF([4]IS4m!$AO:$AO,$D39,[4]IS4m!K:K)</f>
        <v>5950</v>
      </c>
      <c r="L39" s="142">
        <f>SUMIF([4]IS4m!$AO:$AO,$D39,[4]IS4m!L:L)</f>
        <v>5950</v>
      </c>
      <c r="M39" s="142">
        <f>SUMIF([4]IS4m!$AO:$AO,$D39,[4]IS4m!M:M)</f>
        <v>5950</v>
      </c>
      <c r="N39" s="142">
        <f>SUMIF([4]IS4m!$AO:$AO,$D39,[4]IS4m!N:N)</f>
        <v>5950</v>
      </c>
      <c r="O39" s="142">
        <f>SUMIF([4]IS4m!$AO:$AO,$D39,[4]IS4m!O:O)</f>
        <v>5950</v>
      </c>
      <c r="P39" s="142">
        <f>SUMIF([4]IS4m!$AO:$AO,$D39,[4]IS4m!P:P)</f>
        <v>5950</v>
      </c>
      <c r="Q39" s="151">
        <f t="shared" si="6"/>
        <v>71400</v>
      </c>
      <c r="R39" s="152">
        <f ca="1">SUMIF([4]IS4m!$AO:$AO,$D39,[4]IS4m!R:R)</f>
        <v>71400</v>
      </c>
      <c r="S39" s="153">
        <f t="shared" ca="1" si="7"/>
        <v>0</v>
      </c>
      <c r="T39" t="str">
        <f>VLOOKUP(D39,IS!D:J,7,0)</f>
        <v>Student Assessment Materials/Program Evaluation</v>
      </c>
    </row>
    <row r="40" spans="1:20" x14ac:dyDescent="0.25">
      <c r="A40" s="70"/>
      <c r="B40" s="128"/>
      <c r="D40" s="67" t="s">
        <v>15</v>
      </c>
      <c r="E40" s="142">
        <f>SUMIF([4]IS4m!$AO:$AO,$D40,[4]IS4m!E:E)</f>
        <v>0</v>
      </c>
      <c r="F40" s="142">
        <f>SUMIF([4]IS4m!$AO:$AO,$D40,[4]IS4m!F:F)</f>
        <v>0</v>
      </c>
      <c r="G40" s="142">
        <f>SUMIF([4]IS4m!$AO:$AO,$D40,[4]IS4m!G:G)</f>
        <v>26445.555555555555</v>
      </c>
      <c r="H40" s="142">
        <f>SUMIF([4]IS4m!$AO:$AO,$D40,[4]IS4m!H:H)</f>
        <v>26445.555555555555</v>
      </c>
      <c r="I40" s="142">
        <f>SUMIF([4]IS4m!$AO:$AO,$D40,[4]IS4m!I:I)</f>
        <v>26445.555555555555</v>
      </c>
      <c r="J40" s="142">
        <f>SUMIF([4]IS4m!$AO:$AO,$D40,[4]IS4m!J:J)</f>
        <v>26445.555555555555</v>
      </c>
      <c r="K40" s="142">
        <f>SUMIF([4]IS4m!$AO:$AO,$D40,[4]IS4m!K:K)</f>
        <v>26445.555555555555</v>
      </c>
      <c r="L40" s="142">
        <f>SUMIF([4]IS4m!$AO:$AO,$D40,[4]IS4m!L:L)</f>
        <v>26445.555555555555</v>
      </c>
      <c r="M40" s="142">
        <f>SUMIF([4]IS4m!$AO:$AO,$D40,[4]IS4m!M:M)</f>
        <v>26445.555555555555</v>
      </c>
      <c r="N40" s="142">
        <f>SUMIF([4]IS4m!$AO:$AO,$D40,[4]IS4m!N:N)</f>
        <v>26445.555555555555</v>
      </c>
      <c r="O40" s="142">
        <f>SUMIF([4]IS4m!$AO:$AO,$D40,[4]IS4m!O:O)</f>
        <v>26445.555555555555</v>
      </c>
      <c r="P40" s="142">
        <f>SUMIF([4]IS4m!$AO:$AO,$D40,[4]IS4m!P:P)</f>
        <v>0</v>
      </c>
      <c r="Q40" s="151">
        <f t="shared" si="6"/>
        <v>238010.00000000003</v>
      </c>
      <c r="R40" s="152">
        <f ca="1">SUMIF([4]IS4m!$AO:$AO,$D40,[4]IS4m!R:R)</f>
        <v>238010</v>
      </c>
      <c r="S40" s="153">
        <f t="shared" ca="1" si="7"/>
        <v>0</v>
      </c>
      <c r="T40" t="str">
        <f>VLOOKUP(D40,IS!D:J,7,0)</f>
        <v>Contracted Student Services</v>
      </c>
    </row>
    <row r="41" spans="1:20" x14ac:dyDescent="0.25">
      <c r="A41" s="70"/>
      <c r="B41" s="128"/>
      <c r="D41" s="67" t="s">
        <v>193</v>
      </c>
      <c r="E41" s="142">
        <f>SUMIF([4]IS4m!$AO:$AO,$D41,[4]IS4m!E:E)</f>
        <v>2500</v>
      </c>
      <c r="F41" s="142">
        <f>SUMIF([4]IS4m!$AO:$AO,$D41,[4]IS4m!F:F)</f>
        <v>2500</v>
      </c>
      <c r="G41" s="142">
        <f>SUMIF([4]IS4m!$AO:$AO,$D41,[4]IS4m!G:G)</f>
        <v>24893.421750663128</v>
      </c>
      <c r="H41" s="142">
        <f>SUMIF([4]IS4m!$AO:$AO,$D41,[4]IS4m!H:H)</f>
        <v>24893.421750663128</v>
      </c>
      <c r="I41" s="142">
        <f>SUMIF([4]IS4m!$AO:$AO,$D41,[4]IS4m!I:I)</f>
        <v>24393.421750663128</v>
      </c>
      <c r="J41" s="142">
        <f>SUMIF([4]IS4m!$AO:$AO,$D41,[4]IS4m!J:J)</f>
        <v>24393.421750663128</v>
      </c>
      <c r="K41" s="142">
        <f>SUMIF([4]IS4m!$AO:$AO,$D41,[4]IS4m!K:K)</f>
        <v>24393.421750663128</v>
      </c>
      <c r="L41" s="142">
        <f>SUMIF([4]IS4m!$AO:$AO,$D41,[4]IS4m!L:L)</f>
        <v>24393.421750663128</v>
      </c>
      <c r="M41" s="142">
        <f>SUMIF([4]IS4m!$AO:$AO,$D41,[4]IS4m!M:M)</f>
        <v>24393.421750663128</v>
      </c>
      <c r="N41" s="142">
        <f>SUMIF([4]IS4m!$AO:$AO,$D41,[4]IS4m!N:N)</f>
        <v>24393.421750663128</v>
      </c>
      <c r="O41" s="142">
        <f>SUMIF([4]IS4m!$AO:$AO,$D41,[4]IS4m!O:O)</f>
        <v>25893.421750663132</v>
      </c>
      <c r="P41" s="142">
        <f>SUMIF([4]IS4m!$AO:$AO,$D41,[4]IS4m!P:P)</f>
        <v>2500</v>
      </c>
      <c r="Q41" s="151">
        <f t="shared" si="6"/>
        <v>229540.7957559682</v>
      </c>
      <c r="R41" s="152">
        <f ca="1">SUMIF([4]IS4m!$AO:$AO,$D41,[4]IS4m!R:R)</f>
        <v>229540.79575596817</v>
      </c>
      <c r="S41" s="153">
        <f t="shared" ca="1" si="7"/>
        <v>0</v>
      </c>
      <c r="T41" t="str">
        <f>VLOOKUP(D41,IS!D:J,7,0)</f>
        <v>Other Direct Student Expense</v>
      </c>
    </row>
    <row r="42" spans="1:20" x14ac:dyDescent="0.25">
      <c r="A42" s="70"/>
      <c r="B42" s="128"/>
      <c r="D42" s="206" t="s">
        <v>194</v>
      </c>
      <c r="E42" s="77">
        <f>SUM(E36:E41)</f>
        <v>91454.326259946945</v>
      </c>
      <c r="F42" s="77">
        <f t="shared" ref="F42:S42" si="8">SUM(F36:F41)</f>
        <v>91454.326259946945</v>
      </c>
      <c r="G42" s="77">
        <f t="shared" si="8"/>
        <v>140293.30356616565</v>
      </c>
      <c r="H42" s="77">
        <f t="shared" si="8"/>
        <v>84609.059534335393</v>
      </c>
      <c r="I42" s="77">
        <f t="shared" si="8"/>
        <v>84109.059534335393</v>
      </c>
      <c r="J42" s="77">
        <f t="shared" si="8"/>
        <v>84109.059534335393</v>
      </c>
      <c r="K42" s="77">
        <f t="shared" si="8"/>
        <v>84109.059534335393</v>
      </c>
      <c r="L42" s="77">
        <f t="shared" si="8"/>
        <v>84109.059534335393</v>
      </c>
      <c r="M42" s="77">
        <f t="shared" si="8"/>
        <v>84109.059534335393</v>
      </c>
      <c r="N42" s="77">
        <f t="shared" si="8"/>
        <v>84109.059534335393</v>
      </c>
      <c r="O42" s="77">
        <f t="shared" si="8"/>
        <v>85609.059534335393</v>
      </c>
      <c r="P42" s="77">
        <f t="shared" si="8"/>
        <v>35770.082228116706</v>
      </c>
      <c r="Q42" s="213">
        <f t="shared" si="8"/>
        <v>1033844.5145888593</v>
      </c>
      <c r="R42" s="214">
        <f t="shared" ca="1" si="8"/>
        <v>1033844.5145888594</v>
      </c>
      <c r="S42" s="215">
        <f t="shared" ca="1" si="8"/>
        <v>0</v>
      </c>
    </row>
    <row r="43" spans="1:20" x14ac:dyDescent="0.25">
      <c r="A43" s="70"/>
      <c r="B43" s="128"/>
      <c r="C43" s="67"/>
      <c r="D43" s="67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154"/>
      <c r="R43" s="155"/>
      <c r="S43" s="156"/>
    </row>
    <row r="44" spans="1:20" x14ac:dyDescent="0.25">
      <c r="A44" s="70"/>
      <c r="B44" s="128"/>
      <c r="C44" s="67" t="s">
        <v>17</v>
      </c>
      <c r="D44" s="67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154"/>
      <c r="R44" s="155"/>
      <c r="S44" s="156"/>
    </row>
    <row r="45" spans="1:20" x14ac:dyDescent="0.25">
      <c r="A45" s="70"/>
      <c r="B45" s="128"/>
      <c r="D45" s="67" t="s">
        <v>18</v>
      </c>
      <c r="E45" s="142">
        <f>SUMIF([4]IS4m!$AO:$AO,$D45,[4]IS4m!E:E)</f>
        <v>21429.31688755611</v>
      </c>
      <c r="F45" s="142">
        <f>SUMIF([4]IS4m!$AO:$AO,$D45,[4]IS4m!F:F)</f>
        <v>21429.31688755611</v>
      </c>
      <c r="G45" s="142">
        <f>SUMIF([4]IS4m!$AO:$AO,$D45,[4]IS4m!G:G)</f>
        <v>21429.31688755611</v>
      </c>
      <c r="H45" s="142">
        <f>SUMIF([4]IS4m!$AO:$AO,$D45,[4]IS4m!H:H)</f>
        <v>21429.31688755611</v>
      </c>
      <c r="I45" s="142">
        <f>SUMIF([4]IS4m!$AO:$AO,$D45,[4]IS4m!I:I)</f>
        <v>21429.31688755611</v>
      </c>
      <c r="J45" s="142">
        <f>SUMIF([4]IS4m!$AO:$AO,$D45,[4]IS4m!J:J)</f>
        <v>21429.31688755611</v>
      </c>
      <c r="K45" s="142">
        <f>SUMIF([4]IS4m!$AO:$AO,$D45,[4]IS4m!K:K)</f>
        <v>21429.31688755611</v>
      </c>
      <c r="L45" s="142">
        <f>SUMIF([4]IS4m!$AO:$AO,$D45,[4]IS4m!L:L)</f>
        <v>21429.31688755611</v>
      </c>
      <c r="M45" s="142">
        <f>SUMIF([4]IS4m!$AO:$AO,$D45,[4]IS4m!M:M)</f>
        <v>21429.31688755611</v>
      </c>
      <c r="N45" s="142">
        <f>SUMIF([4]IS4m!$AO:$AO,$D45,[4]IS4m!N:N)</f>
        <v>21429.31688755611</v>
      </c>
      <c r="O45" s="142">
        <f>SUMIF([4]IS4m!$AO:$AO,$D45,[4]IS4m!O:O)</f>
        <v>21429.31688755611</v>
      </c>
      <c r="P45" s="142">
        <f>SUMIF([4]IS4m!$AO:$AO,$D45,[4]IS4m!P:P)</f>
        <v>21429.31688755611</v>
      </c>
      <c r="Q45" s="151">
        <f>SUM(E45:P45)</f>
        <v>257151.80265067331</v>
      </c>
      <c r="R45" s="152">
        <f ca="1">SUMIF([4]IS4m!$AO:$AO,$D45,[4]IS4m!R:R)</f>
        <v>257151.80265067331</v>
      </c>
      <c r="S45" s="153">
        <f ca="1">Q45-R45</f>
        <v>0</v>
      </c>
      <c r="T45" t="str">
        <f>VLOOKUP(D45,IS!D:J,7,0)</f>
        <v>Rent</v>
      </c>
    </row>
    <row r="46" spans="1:20" x14ac:dyDescent="0.25">
      <c r="A46" s="70"/>
      <c r="B46" s="128"/>
      <c r="D46" s="67" t="s">
        <v>19</v>
      </c>
      <c r="E46" s="142">
        <f>SUMIF([4]IS4m!$AO:$AO,$D46,[4]IS4m!E:E)</f>
        <v>47916.666666666664</v>
      </c>
      <c r="F46" s="142">
        <f>SUMIF([4]IS4m!$AO:$AO,$D46,[4]IS4m!F:F)</f>
        <v>47916.666666666664</v>
      </c>
      <c r="G46" s="142">
        <f>SUMIF([4]IS4m!$AO:$AO,$D46,[4]IS4m!G:G)</f>
        <v>47916.666666666664</v>
      </c>
      <c r="H46" s="142">
        <f>SUMIF([4]IS4m!$AO:$AO,$D46,[4]IS4m!H:H)</f>
        <v>47916.666666666664</v>
      </c>
      <c r="I46" s="142">
        <f>SUMIF([4]IS4m!$AO:$AO,$D46,[4]IS4m!I:I)</f>
        <v>47916.666666666664</v>
      </c>
      <c r="J46" s="142">
        <f>SUMIF([4]IS4m!$AO:$AO,$D46,[4]IS4m!J:J)</f>
        <v>47916.666666666664</v>
      </c>
      <c r="K46" s="142">
        <f>SUMIF([4]IS4m!$AO:$AO,$D46,[4]IS4m!K:K)</f>
        <v>47916.666666666664</v>
      </c>
      <c r="L46" s="142">
        <f>SUMIF([4]IS4m!$AO:$AO,$D46,[4]IS4m!L:L)</f>
        <v>47916.666666666664</v>
      </c>
      <c r="M46" s="142">
        <f>SUMIF([4]IS4m!$AO:$AO,$D46,[4]IS4m!M:M)</f>
        <v>47916.666666666664</v>
      </c>
      <c r="N46" s="142">
        <f>SUMIF([4]IS4m!$AO:$AO,$D46,[4]IS4m!N:N)</f>
        <v>47916.666666666664</v>
      </c>
      <c r="O46" s="142">
        <f>SUMIF([4]IS4m!$AO:$AO,$D46,[4]IS4m!O:O)</f>
        <v>47916.666666666664</v>
      </c>
      <c r="P46" s="142">
        <f>SUMIF([4]IS4m!$AO:$AO,$D46,[4]IS4m!P:P)</f>
        <v>47916.666666666664</v>
      </c>
      <c r="Q46" s="151">
        <f>SUM(E46:P46)</f>
        <v>575000</v>
      </c>
      <c r="R46" s="152">
        <f ca="1">SUMIF([4]IS4m!$AO:$AO,$D46,[4]IS4m!R:R)</f>
        <v>575000</v>
      </c>
      <c r="S46" s="153">
        <f ca="1">Q46-R46</f>
        <v>0</v>
      </c>
      <c r="T46" t="str">
        <f>VLOOKUP(D46,IS!D:J,7,0)</f>
        <v>Building Maintenance and Repairs</v>
      </c>
    </row>
    <row r="47" spans="1:20" x14ac:dyDescent="0.25">
      <c r="A47" s="70"/>
      <c r="B47" s="128"/>
      <c r="D47" s="67" t="s">
        <v>195</v>
      </c>
      <c r="E47" s="142">
        <f>SUMIF([4]IS4m!$AO:$AO,$D47,[4]IS4m!E:E)</f>
        <v>39684.705641301094</v>
      </c>
      <c r="F47" s="142">
        <f>SUMIF([4]IS4m!$AO:$AO,$D47,[4]IS4m!F:F)</f>
        <v>39684.705641301094</v>
      </c>
      <c r="G47" s="142">
        <f>SUMIF([4]IS4m!$AO:$AO,$D47,[4]IS4m!G:G)</f>
        <v>39684.705641301094</v>
      </c>
      <c r="H47" s="142">
        <f>SUMIF([4]IS4m!$AO:$AO,$D47,[4]IS4m!H:H)</f>
        <v>39684.705641301094</v>
      </c>
      <c r="I47" s="142">
        <f>SUMIF([4]IS4m!$AO:$AO,$D47,[4]IS4m!I:I)</f>
        <v>39684.705641301094</v>
      </c>
      <c r="J47" s="142">
        <f>SUMIF([4]IS4m!$AO:$AO,$D47,[4]IS4m!J:J)</f>
        <v>39684.705641301094</v>
      </c>
      <c r="K47" s="142">
        <f>SUMIF([4]IS4m!$AO:$AO,$D47,[4]IS4m!K:K)</f>
        <v>39684.705641301094</v>
      </c>
      <c r="L47" s="142">
        <f>SUMIF([4]IS4m!$AO:$AO,$D47,[4]IS4m!L:L)</f>
        <v>39684.705641301094</v>
      </c>
      <c r="M47" s="142">
        <f>SUMIF([4]IS4m!$AO:$AO,$D47,[4]IS4m!M:M)</f>
        <v>39684.705641301094</v>
      </c>
      <c r="N47" s="142">
        <f>SUMIF([4]IS4m!$AO:$AO,$D47,[4]IS4m!N:N)</f>
        <v>39684.705641301094</v>
      </c>
      <c r="O47" s="142">
        <f>SUMIF([4]IS4m!$AO:$AO,$D47,[4]IS4m!O:O)</f>
        <v>39684.705641301094</v>
      </c>
      <c r="P47" s="142">
        <f>SUMIF([4]IS4m!$AO:$AO,$D47,[4]IS4m!P:P)</f>
        <v>39684.705641301094</v>
      </c>
      <c r="Q47" s="151">
        <f>SUM(E47:P47)</f>
        <v>476216.46769561322</v>
      </c>
      <c r="R47" s="152">
        <f ca="1">SUMIF([4]IS4m!$AO:$AO,$D47,[4]IS4m!R:R)</f>
        <v>476216.46769561316</v>
      </c>
      <c r="S47" s="153">
        <f ca="1">Q47-R47</f>
        <v>0</v>
      </c>
      <c r="T47" t="str">
        <f>VLOOKUP(D47,IS!D:J,7,0)</f>
        <v>Other Occupancy Expenses</v>
      </c>
    </row>
    <row r="48" spans="1:20" x14ac:dyDescent="0.25">
      <c r="A48" s="70"/>
      <c r="B48" s="128"/>
      <c r="D48" s="67" t="s">
        <v>196</v>
      </c>
      <c r="E48" s="142">
        <f>SUMIF([4]IS4m!$AO:$AO,$D48,[4]IS4m!E:E)</f>
        <v>2467.8315483810252</v>
      </c>
      <c r="F48" s="142">
        <f>SUMIF([4]IS4m!$AO:$AO,$D48,[4]IS4m!F:F)</f>
        <v>2467.8315483810252</v>
      </c>
      <c r="G48" s="142">
        <f>SUMIF([4]IS4m!$AO:$AO,$D48,[4]IS4m!G:G)</f>
        <v>2467.8315483810252</v>
      </c>
      <c r="H48" s="142">
        <f>SUMIF([4]IS4m!$AO:$AO,$D48,[4]IS4m!H:H)</f>
        <v>2467.8315483810252</v>
      </c>
      <c r="I48" s="142">
        <f>SUMIF([4]IS4m!$AO:$AO,$D48,[4]IS4m!I:I)</f>
        <v>2467.8315483810252</v>
      </c>
      <c r="J48" s="142">
        <f>SUMIF([4]IS4m!$AO:$AO,$D48,[4]IS4m!J:J)</f>
        <v>2467.8315483810252</v>
      </c>
      <c r="K48" s="142">
        <f>SUMIF([4]IS4m!$AO:$AO,$D48,[4]IS4m!K:K)</f>
        <v>2467.8315483810252</v>
      </c>
      <c r="L48" s="142">
        <f>SUMIF([4]IS4m!$AO:$AO,$D48,[4]IS4m!L:L)</f>
        <v>2467.8315483810252</v>
      </c>
      <c r="M48" s="142">
        <f>SUMIF([4]IS4m!$AO:$AO,$D48,[4]IS4m!M:M)</f>
        <v>2467.8315483810252</v>
      </c>
      <c r="N48" s="142">
        <f>SUMIF([4]IS4m!$AO:$AO,$D48,[4]IS4m!N:N)</f>
        <v>2467.8315483810252</v>
      </c>
      <c r="O48" s="142">
        <f>SUMIF([4]IS4m!$AO:$AO,$D48,[4]IS4m!O:O)</f>
        <v>2467.8315483810252</v>
      </c>
      <c r="P48" s="142">
        <f>SUMIF([4]IS4m!$AO:$AO,$D48,[4]IS4m!P:P)</f>
        <v>2467.8315483810252</v>
      </c>
      <c r="Q48" s="151">
        <f>SUM(E48:P48)</f>
        <v>29613.978580572304</v>
      </c>
      <c r="R48" s="152">
        <f ca="1">SUMIF([4]IS4m!$AO:$AO,$D48,[4]IS4m!R:R)</f>
        <v>29613.978580572304</v>
      </c>
      <c r="S48" s="153">
        <f ca="1">Q48-R48</f>
        <v>0</v>
      </c>
      <c r="T48" t="str">
        <f>VLOOKUP(D48,IS!D:J,7,0)</f>
        <v>Other Occupancy Expenses</v>
      </c>
    </row>
    <row r="49" spans="1:20" x14ac:dyDescent="0.25">
      <c r="A49" s="70"/>
      <c r="B49" s="128"/>
      <c r="D49" s="67" t="s">
        <v>20</v>
      </c>
      <c r="E49" s="142">
        <f>SUMIF([4]IS4m!$AO:$AO,$D49,[4]IS4m!E:E)</f>
        <v>40167.166666666664</v>
      </c>
      <c r="F49" s="142">
        <f>SUMIF([4]IS4m!$AO:$AO,$D49,[4]IS4m!F:F)</f>
        <v>40167.166666666664</v>
      </c>
      <c r="G49" s="142">
        <f>SUMIF([4]IS4m!$AO:$AO,$D49,[4]IS4m!G:G)</f>
        <v>40167.166666666664</v>
      </c>
      <c r="H49" s="142">
        <f>SUMIF([4]IS4m!$AO:$AO,$D49,[4]IS4m!H:H)</f>
        <v>40167.166666666664</v>
      </c>
      <c r="I49" s="142">
        <f>SUMIF([4]IS4m!$AO:$AO,$D49,[4]IS4m!I:I)</f>
        <v>40167.166666666664</v>
      </c>
      <c r="J49" s="142">
        <f>SUMIF([4]IS4m!$AO:$AO,$D49,[4]IS4m!J:J)</f>
        <v>40167.166666666664</v>
      </c>
      <c r="K49" s="142">
        <f>SUMIF([4]IS4m!$AO:$AO,$D49,[4]IS4m!K:K)</f>
        <v>40167.166666666664</v>
      </c>
      <c r="L49" s="142">
        <f>SUMIF([4]IS4m!$AO:$AO,$D49,[4]IS4m!L:L)</f>
        <v>40167.166666666664</v>
      </c>
      <c r="M49" s="142">
        <f>SUMIF([4]IS4m!$AO:$AO,$D49,[4]IS4m!M:M)</f>
        <v>40167.166666666664</v>
      </c>
      <c r="N49" s="142">
        <f>SUMIF([4]IS4m!$AO:$AO,$D49,[4]IS4m!N:N)</f>
        <v>40167.166666666664</v>
      </c>
      <c r="O49" s="142">
        <f>SUMIF([4]IS4m!$AO:$AO,$D49,[4]IS4m!O:O)</f>
        <v>40167.166666666664</v>
      </c>
      <c r="P49" s="142">
        <f>SUMIF([4]IS4m!$AO:$AO,$D49,[4]IS4m!P:P)</f>
        <v>40167.166666666664</v>
      </c>
      <c r="Q49" s="151">
        <f>SUM(E49:P49)</f>
        <v>482006.00000000006</v>
      </c>
      <c r="R49" s="152">
        <f ca="1">SUMIF([4]IS4m!$AO:$AO,$D49,[4]IS4m!R:R)</f>
        <v>482006</v>
      </c>
      <c r="S49" s="153">
        <f ca="1">Q49-R49</f>
        <v>0</v>
      </c>
      <c r="T49" t="str">
        <f>VLOOKUP(D49,IS!D:J,7,0)</f>
        <v>Contracted Building Services</v>
      </c>
    </row>
    <row r="50" spans="1:20" x14ac:dyDescent="0.25">
      <c r="A50" s="70"/>
      <c r="B50" s="128"/>
      <c r="D50" s="206" t="s">
        <v>197</v>
      </c>
      <c r="E50" s="77">
        <f>SUM(E45:E49)</f>
        <v>151665.68741057155</v>
      </c>
      <c r="F50" s="77">
        <f t="shared" ref="F50:S50" si="9">SUM(F45:F49)</f>
        <v>151665.68741057155</v>
      </c>
      <c r="G50" s="77">
        <f t="shared" si="9"/>
        <v>151665.68741057155</v>
      </c>
      <c r="H50" s="77">
        <f t="shared" si="9"/>
        <v>151665.68741057155</v>
      </c>
      <c r="I50" s="77">
        <f t="shared" si="9"/>
        <v>151665.68741057155</v>
      </c>
      <c r="J50" s="77">
        <f t="shared" si="9"/>
        <v>151665.68741057155</v>
      </c>
      <c r="K50" s="77">
        <f t="shared" si="9"/>
        <v>151665.68741057155</v>
      </c>
      <c r="L50" s="77">
        <f t="shared" si="9"/>
        <v>151665.68741057155</v>
      </c>
      <c r="M50" s="77">
        <f t="shared" si="9"/>
        <v>151665.68741057155</v>
      </c>
      <c r="N50" s="77">
        <f t="shared" si="9"/>
        <v>151665.68741057155</v>
      </c>
      <c r="O50" s="77">
        <f t="shared" si="9"/>
        <v>151665.68741057155</v>
      </c>
      <c r="P50" s="77">
        <f t="shared" si="9"/>
        <v>151665.68741057155</v>
      </c>
      <c r="Q50" s="213">
        <f t="shared" si="9"/>
        <v>1819988.2489268589</v>
      </c>
      <c r="R50" s="214">
        <f t="shared" ca="1" si="9"/>
        <v>1819988.2489268589</v>
      </c>
      <c r="S50" s="215">
        <f t="shared" ca="1" si="9"/>
        <v>0</v>
      </c>
    </row>
    <row r="51" spans="1:20" x14ac:dyDescent="0.25">
      <c r="A51" s="70"/>
      <c r="B51" s="128"/>
      <c r="C51" s="67"/>
      <c r="D51" s="67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154"/>
      <c r="R51" s="155"/>
      <c r="S51" s="156"/>
    </row>
    <row r="52" spans="1:20" x14ac:dyDescent="0.25">
      <c r="A52" s="70"/>
      <c r="B52" s="143"/>
      <c r="C52" s="67" t="s">
        <v>226</v>
      </c>
      <c r="D52" s="67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154"/>
      <c r="R52" s="155"/>
      <c r="S52" s="156"/>
    </row>
    <row r="53" spans="1:20" x14ac:dyDescent="0.25">
      <c r="A53" s="70"/>
      <c r="B53" s="128"/>
      <c r="D53" s="67" t="s">
        <v>22</v>
      </c>
      <c r="E53" s="142">
        <f>SUMIF([4]IS4m!$AO:$AO,$D53,[4]IS4m!E:E)</f>
        <v>17300.994694960209</v>
      </c>
      <c r="F53" s="142">
        <f>SUMIF([4]IS4m!$AO:$AO,$D53,[4]IS4m!F:F)</f>
        <v>17300.994694960209</v>
      </c>
      <c r="G53" s="142">
        <f>SUMIF([4]IS4m!$AO:$AO,$D53,[4]IS4m!G:G)</f>
        <v>17300.994694960209</v>
      </c>
      <c r="H53" s="142">
        <f>SUMIF([4]IS4m!$AO:$AO,$D53,[4]IS4m!H:H)</f>
        <v>17300.994694960209</v>
      </c>
      <c r="I53" s="142">
        <f>SUMIF([4]IS4m!$AO:$AO,$D53,[4]IS4m!I:I)</f>
        <v>17300.994694960209</v>
      </c>
      <c r="J53" s="142">
        <f>SUMIF([4]IS4m!$AO:$AO,$D53,[4]IS4m!J:J)</f>
        <v>17300.994694960209</v>
      </c>
      <c r="K53" s="142">
        <f>SUMIF([4]IS4m!$AO:$AO,$D53,[4]IS4m!K:K)</f>
        <v>17300.994694960209</v>
      </c>
      <c r="L53" s="142">
        <f>SUMIF([4]IS4m!$AO:$AO,$D53,[4]IS4m!L:L)</f>
        <v>17300.994694960209</v>
      </c>
      <c r="M53" s="142">
        <f>SUMIF([4]IS4m!$AO:$AO,$D53,[4]IS4m!M:M)</f>
        <v>17300.994694960209</v>
      </c>
      <c r="N53" s="142">
        <f>SUMIF([4]IS4m!$AO:$AO,$D53,[4]IS4m!N:N)</f>
        <v>17300.994694960209</v>
      </c>
      <c r="O53" s="142">
        <f>SUMIF([4]IS4m!$AO:$AO,$D53,[4]IS4m!O:O)</f>
        <v>17300.994694960209</v>
      </c>
      <c r="P53" s="142">
        <f>SUMIF([4]IS4m!$AO:$AO,$D53,[4]IS4m!P:P)</f>
        <v>17300.994694960209</v>
      </c>
      <c r="Q53" s="151">
        <f t="shared" ref="Q53:Q59" si="10">SUM(E53:P53)</f>
        <v>207611.93633952257</v>
      </c>
      <c r="R53" s="152">
        <f ca="1">SUMIF([4]IS4m!$AO:$AO,$D53,[4]IS4m!R:R)</f>
        <v>207611.93633952254</v>
      </c>
      <c r="S53" s="153">
        <f t="shared" ref="S53:S59" ca="1" si="11">Q53-R53</f>
        <v>0</v>
      </c>
      <c r="T53" t="str">
        <f>VLOOKUP(D53,IS!D:J,7,0)</f>
        <v>Office Supplies and Materials</v>
      </c>
    </row>
    <row r="54" spans="1:20" x14ac:dyDescent="0.25">
      <c r="A54" s="70"/>
      <c r="B54" s="128"/>
      <c r="D54" s="67" t="s">
        <v>23</v>
      </c>
      <c r="E54" s="142">
        <f>SUMIF([4]IS4m!$AO:$AO,$D54,[4]IS4m!E:E)</f>
        <v>13050.994694960211</v>
      </c>
      <c r="F54" s="142">
        <f>SUMIF([4]IS4m!$AO:$AO,$D54,[4]IS4m!F:F)</f>
        <v>13050.994694960211</v>
      </c>
      <c r="G54" s="142">
        <f>SUMIF([4]IS4m!$AO:$AO,$D54,[4]IS4m!G:G)</f>
        <v>13050.994694960211</v>
      </c>
      <c r="H54" s="142">
        <f>SUMIF([4]IS4m!$AO:$AO,$D54,[4]IS4m!H:H)</f>
        <v>13050.994694960211</v>
      </c>
      <c r="I54" s="142">
        <f>SUMIF([4]IS4m!$AO:$AO,$D54,[4]IS4m!I:I)</f>
        <v>13050.994694960211</v>
      </c>
      <c r="J54" s="142">
        <f>SUMIF([4]IS4m!$AO:$AO,$D54,[4]IS4m!J:J)</f>
        <v>13050.994694960211</v>
      </c>
      <c r="K54" s="142">
        <f>SUMIF([4]IS4m!$AO:$AO,$D54,[4]IS4m!K:K)</f>
        <v>13050.994694960211</v>
      </c>
      <c r="L54" s="142">
        <f>SUMIF([4]IS4m!$AO:$AO,$D54,[4]IS4m!L:L)</f>
        <v>13050.994694960211</v>
      </c>
      <c r="M54" s="142">
        <f>SUMIF([4]IS4m!$AO:$AO,$D54,[4]IS4m!M:M)</f>
        <v>13050.994694960211</v>
      </c>
      <c r="N54" s="142">
        <f>SUMIF([4]IS4m!$AO:$AO,$D54,[4]IS4m!N:N)</f>
        <v>13050.994694960211</v>
      </c>
      <c r="O54" s="142">
        <f>SUMIF([4]IS4m!$AO:$AO,$D54,[4]IS4m!O:O)</f>
        <v>13050.994694960211</v>
      </c>
      <c r="P54" s="142">
        <f>SUMIF([4]IS4m!$AO:$AO,$D54,[4]IS4m!P:P)</f>
        <v>13050.994694960211</v>
      </c>
      <c r="Q54" s="151">
        <f t="shared" si="10"/>
        <v>156611.93633952257</v>
      </c>
      <c r="R54" s="152">
        <f ca="1">SUMIF([4]IS4m!$AO:$AO,$D54,[4]IS4m!R:R)</f>
        <v>156611.93633952254</v>
      </c>
      <c r="S54" s="153">
        <f t="shared" ca="1" si="11"/>
        <v>0</v>
      </c>
      <c r="T54" t="str">
        <f>VLOOKUP(D54,IS!D:J,7,0)</f>
        <v>Office Equipment Rental and Maintenance</v>
      </c>
    </row>
    <row r="55" spans="1:20" x14ac:dyDescent="0.25">
      <c r="A55" s="70"/>
      <c r="B55" s="128"/>
      <c r="D55" s="67" t="s">
        <v>24</v>
      </c>
      <c r="E55" s="142">
        <f>SUMIF([4]IS4m!$AO:$AO,$D55,[4]IS4m!E:E)</f>
        <v>8755</v>
      </c>
      <c r="F55" s="142">
        <f>SUMIF([4]IS4m!$AO:$AO,$D55,[4]IS4m!F:F)</f>
        <v>8755</v>
      </c>
      <c r="G55" s="142">
        <f>SUMIF([4]IS4m!$AO:$AO,$D55,[4]IS4m!G:G)</f>
        <v>8755</v>
      </c>
      <c r="H55" s="142">
        <f>SUMIF([4]IS4m!$AO:$AO,$D55,[4]IS4m!H:H)</f>
        <v>8755</v>
      </c>
      <c r="I55" s="142">
        <f>SUMIF([4]IS4m!$AO:$AO,$D55,[4]IS4m!I:I)</f>
        <v>8755</v>
      </c>
      <c r="J55" s="142">
        <f>SUMIF([4]IS4m!$AO:$AO,$D55,[4]IS4m!J:J)</f>
        <v>8755</v>
      </c>
      <c r="K55" s="142">
        <f>SUMIF([4]IS4m!$AO:$AO,$D55,[4]IS4m!K:K)</f>
        <v>8755</v>
      </c>
      <c r="L55" s="142">
        <f>SUMIF([4]IS4m!$AO:$AO,$D55,[4]IS4m!L:L)</f>
        <v>8755</v>
      </c>
      <c r="M55" s="142">
        <f>SUMIF([4]IS4m!$AO:$AO,$D55,[4]IS4m!M:M)</f>
        <v>8755</v>
      </c>
      <c r="N55" s="142">
        <f>SUMIF([4]IS4m!$AO:$AO,$D55,[4]IS4m!N:N)</f>
        <v>8755</v>
      </c>
      <c r="O55" s="142">
        <f>SUMIF([4]IS4m!$AO:$AO,$D55,[4]IS4m!O:O)</f>
        <v>8755</v>
      </c>
      <c r="P55" s="142">
        <f>SUMIF([4]IS4m!$AO:$AO,$D55,[4]IS4m!P:P)</f>
        <v>8755</v>
      </c>
      <c r="Q55" s="151">
        <f t="shared" si="10"/>
        <v>105060</v>
      </c>
      <c r="R55" s="152">
        <f ca="1">SUMIF([4]IS4m!$AO:$AO,$D55,[4]IS4m!R:R)</f>
        <v>105060</v>
      </c>
      <c r="S55" s="153">
        <f t="shared" ca="1" si="11"/>
        <v>0</v>
      </c>
      <c r="T55" t="str">
        <f>VLOOKUP(D55,IS!D:J,7,0)</f>
        <v>Telephone/Telecommunications</v>
      </c>
    </row>
    <row r="56" spans="1:20" x14ac:dyDescent="0.25">
      <c r="A56" s="70"/>
      <c r="B56" s="128"/>
      <c r="D56" s="67" t="s">
        <v>25</v>
      </c>
      <c r="E56" s="142">
        <f>SUMIF([4]IS4m!$AO:$AO,$D56,[4]IS4m!E:E)</f>
        <v>30324.366630619144</v>
      </c>
      <c r="F56" s="142">
        <f>SUMIF([4]IS4m!$AO:$AO,$D56,[4]IS4m!F:F)</f>
        <v>30324.366630619144</v>
      </c>
      <c r="G56" s="142">
        <f>SUMIF([4]IS4m!$AO:$AO,$D56,[4]IS4m!G:G)</f>
        <v>30324.366630619144</v>
      </c>
      <c r="H56" s="142">
        <f>SUMIF([4]IS4m!$AO:$AO,$D56,[4]IS4m!H:H)</f>
        <v>30324.366630619144</v>
      </c>
      <c r="I56" s="142">
        <f>SUMIF([4]IS4m!$AO:$AO,$D56,[4]IS4m!I:I)</f>
        <v>30324.366630619144</v>
      </c>
      <c r="J56" s="142">
        <f>SUMIF([4]IS4m!$AO:$AO,$D56,[4]IS4m!J:J)</f>
        <v>30324.366630619144</v>
      </c>
      <c r="K56" s="142">
        <f>SUMIF([4]IS4m!$AO:$AO,$D56,[4]IS4m!K:K)</f>
        <v>30324.366630619144</v>
      </c>
      <c r="L56" s="142">
        <f>SUMIF([4]IS4m!$AO:$AO,$D56,[4]IS4m!L:L)</f>
        <v>30324.366630619144</v>
      </c>
      <c r="M56" s="142">
        <f>SUMIF([4]IS4m!$AO:$AO,$D56,[4]IS4m!M:M)</f>
        <v>30324.366630619144</v>
      </c>
      <c r="N56" s="142">
        <f>SUMIF([4]IS4m!$AO:$AO,$D56,[4]IS4m!N:N)</f>
        <v>30324.366630619144</v>
      </c>
      <c r="O56" s="142">
        <f>SUMIF([4]IS4m!$AO:$AO,$D56,[4]IS4m!O:O)</f>
        <v>30324.366630619144</v>
      </c>
      <c r="P56" s="142">
        <f>SUMIF([4]IS4m!$AO:$AO,$D56,[4]IS4m!P:P)</f>
        <v>30324.366630619144</v>
      </c>
      <c r="Q56" s="151">
        <f t="shared" si="10"/>
        <v>363892.39956742985</v>
      </c>
      <c r="R56" s="152">
        <f ca="1">SUMIF([4]IS4m!$AO:$AO,$D56,[4]IS4m!R:R)</f>
        <v>363892.39956742979</v>
      </c>
      <c r="S56" s="153">
        <f t="shared" ca="1" si="11"/>
        <v>0</v>
      </c>
      <c r="T56" t="str">
        <f>VLOOKUP(D56,IS!D:J,7,0)</f>
        <v>Legal, Accounting and Payroll Services</v>
      </c>
    </row>
    <row r="57" spans="1:20" x14ac:dyDescent="0.25">
      <c r="A57" s="70"/>
      <c r="B57" s="128"/>
      <c r="D57" s="67" t="s">
        <v>198</v>
      </c>
      <c r="E57" s="142">
        <f>SUMIF([4]IS4m!$AO:$AO,$D57,[4]IS4m!E:E)</f>
        <v>1250</v>
      </c>
      <c r="F57" s="142">
        <f>SUMIF([4]IS4m!$AO:$AO,$D57,[4]IS4m!F:F)</f>
        <v>1250</v>
      </c>
      <c r="G57" s="142">
        <f>SUMIF([4]IS4m!$AO:$AO,$D57,[4]IS4m!G:G)</f>
        <v>1250</v>
      </c>
      <c r="H57" s="142">
        <f>SUMIF([4]IS4m!$AO:$AO,$D57,[4]IS4m!H:H)</f>
        <v>1250</v>
      </c>
      <c r="I57" s="142">
        <f>SUMIF([4]IS4m!$AO:$AO,$D57,[4]IS4m!I:I)</f>
        <v>1250</v>
      </c>
      <c r="J57" s="142">
        <f>SUMIF([4]IS4m!$AO:$AO,$D57,[4]IS4m!J:J)</f>
        <v>1250</v>
      </c>
      <c r="K57" s="142">
        <f>SUMIF([4]IS4m!$AO:$AO,$D57,[4]IS4m!K:K)</f>
        <v>1250</v>
      </c>
      <c r="L57" s="142">
        <f>SUMIF([4]IS4m!$AO:$AO,$D57,[4]IS4m!L:L)</f>
        <v>1250</v>
      </c>
      <c r="M57" s="142">
        <f>SUMIF([4]IS4m!$AO:$AO,$D57,[4]IS4m!M:M)</f>
        <v>1250</v>
      </c>
      <c r="N57" s="142">
        <f>SUMIF([4]IS4m!$AO:$AO,$D57,[4]IS4m!N:N)</f>
        <v>1250</v>
      </c>
      <c r="O57" s="142">
        <f>SUMIF([4]IS4m!$AO:$AO,$D57,[4]IS4m!O:O)</f>
        <v>1250</v>
      </c>
      <c r="P57" s="142">
        <f>SUMIF([4]IS4m!$AO:$AO,$D57,[4]IS4m!P:P)</f>
        <v>1250</v>
      </c>
      <c r="Q57" s="151">
        <f t="shared" si="10"/>
        <v>15000</v>
      </c>
      <c r="R57" s="152">
        <f ca="1">SUMIF([4]IS4m!$AO:$AO,$D57,[4]IS4m!R:R)</f>
        <v>15000</v>
      </c>
      <c r="S57" s="153">
        <f t="shared" ca="1" si="11"/>
        <v>0</v>
      </c>
      <c r="T57" t="str">
        <f>VLOOKUP(D57,IS!D:J,7,0)</f>
        <v>Office Supplies and Materials</v>
      </c>
    </row>
    <row r="58" spans="1:20" x14ac:dyDescent="0.25">
      <c r="A58" s="70"/>
      <c r="B58" s="128"/>
      <c r="D58" s="67" t="s">
        <v>199</v>
      </c>
      <c r="E58" s="142">
        <f>SUMIF([4]IS4m!$AO:$AO,$D58,[4]IS4m!E:E)</f>
        <v>1740.132625994695</v>
      </c>
      <c r="F58" s="142">
        <f>SUMIF([4]IS4m!$AO:$AO,$D58,[4]IS4m!F:F)</f>
        <v>1740.132625994695</v>
      </c>
      <c r="G58" s="142">
        <f>SUMIF([4]IS4m!$AO:$AO,$D58,[4]IS4m!G:G)</f>
        <v>1740.132625994695</v>
      </c>
      <c r="H58" s="142">
        <f>SUMIF([4]IS4m!$AO:$AO,$D58,[4]IS4m!H:H)</f>
        <v>1740.132625994695</v>
      </c>
      <c r="I58" s="142">
        <f>SUMIF([4]IS4m!$AO:$AO,$D58,[4]IS4m!I:I)</f>
        <v>1740.132625994695</v>
      </c>
      <c r="J58" s="142">
        <f>SUMIF([4]IS4m!$AO:$AO,$D58,[4]IS4m!J:J)</f>
        <v>1740.132625994695</v>
      </c>
      <c r="K58" s="142">
        <f>SUMIF([4]IS4m!$AO:$AO,$D58,[4]IS4m!K:K)</f>
        <v>1740.132625994695</v>
      </c>
      <c r="L58" s="142">
        <f>SUMIF([4]IS4m!$AO:$AO,$D58,[4]IS4m!L:L)</f>
        <v>1740.132625994695</v>
      </c>
      <c r="M58" s="142">
        <f>SUMIF([4]IS4m!$AO:$AO,$D58,[4]IS4m!M:M)</f>
        <v>1740.132625994695</v>
      </c>
      <c r="N58" s="142">
        <f>SUMIF([4]IS4m!$AO:$AO,$D58,[4]IS4m!N:N)</f>
        <v>1740.132625994695</v>
      </c>
      <c r="O58" s="142">
        <f>SUMIF([4]IS4m!$AO:$AO,$D58,[4]IS4m!O:O)</f>
        <v>1740.132625994695</v>
      </c>
      <c r="P58" s="142">
        <f>SUMIF([4]IS4m!$AO:$AO,$D58,[4]IS4m!P:P)</f>
        <v>1740.132625994695</v>
      </c>
      <c r="Q58" s="151">
        <f t="shared" si="10"/>
        <v>20881.591511936338</v>
      </c>
      <c r="R58" s="152">
        <f ca="1">SUMIF([4]IS4m!$AO:$AO,$D58,[4]IS4m!R:R)</f>
        <v>20881.591511936342</v>
      </c>
      <c r="S58" s="153">
        <f t="shared" ca="1" si="11"/>
        <v>0</v>
      </c>
      <c r="T58" t="str">
        <f>VLOOKUP(D58,IS!D:J,7,0)</f>
        <v>Office Supplies and Materials</v>
      </c>
    </row>
    <row r="59" spans="1:20" x14ac:dyDescent="0.25">
      <c r="A59" s="70"/>
      <c r="B59" s="128"/>
      <c r="D59" s="67" t="s">
        <v>130</v>
      </c>
      <c r="E59" s="142">
        <f>SUMIF([4]IS4m!$AO:$AO,$D59,[4]IS4m!E:E)</f>
        <v>0</v>
      </c>
      <c r="F59" s="142">
        <f>SUMIF([4]IS4m!$AO:$AO,$D59,[4]IS4m!F:F)</f>
        <v>0</v>
      </c>
      <c r="G59" s="142">
        <f>SUMIF([4]IS4m!$AO:$AO,$D59,[4]IS4m!G:G)</f>
        <v>0</v>
      </c>
      <c r="H59" s="142">
        <f>SUMIF([4]IS4m!$AO:$AO,$D59,[4]IS4m!H:H)</f>
        <v>0</v>
      </c>
      <c r="I59" s="142">
        <f>SUMIF([4]IS4m!$AO:$AO,$D59,[4]IS4m!I:I)</f>
        <v>0</v>
      </c>
      <c r="J59" s="142">
        <f>SUMIF([4]IS4m!$AO:$AO,$D59,[4]IS4m!J:J)</f>
        <v>0</v>
      </c>
      <c r="K59" s="142">
        <f>SUMIF([4]IS4m!$AO:$AO,$D59,[4]IS4m!K:K)</f>
        <v>0</v>
      </c>
      <c r="L59" s="142">
        <f>SUMIF([4]IS4m!$AO:$AO,$D59,[4]IS4m!L:L)</f>
        <v>0</v>
      </c>
      <c r="M59" s="142">
        <f>SUMIF([4]IS4m!$AO:$AO,$D59,[4]IS4m!M:M)</f>
        <v>0</v>
      </c>
      <c r="N59" s="142">
        <f>SUMIF([4]IS4m!$AO:$AO,$D59,[4]IS4m!N:N)</f>
        <v>0</v>
      </c>
      <c r="O59" s="142">
        <f>SUMIF([4]IS4m!$AO:$AO,$D59,[4]IS4m!O:O)</f>
        <v>0</v>
      </c>
      <c r="P59" s="142">
        <f>SUMIF([4]IS4m!$AO:$AO,$D59,[4]IS4m!P:P)</f>
        <v>0</v>
      </c>
      <c r="Q59" s="151">
        <f t="shared" si="10"/>
        <v>0</v>
      </c>
      <c r="R59" s="152">
        <f>SUMIF([4]IS4m!$AO:$AO,$D59,[4]IS4m!R:R)</f>
        <v>0</v>
      </c>
      <c r="S59" s="153">
        <f t="shared" si="11"/>
        <v>0</v>
      </c>
      <c r="T59">
        <f>VLOOKUP(D59,IS!D:J,7,0)</f>
        <v>0</v>
      </c>
    </row>
    <row r="60" spans="1:20" x14ac:dyDescent="0.25">
      <c r="A60" s="70"/>
      <c r="B60" s="128"/>
      <c r="D60" s="206" t="s">
        <v>200</v>
      </c>
      <c r="E60" s="77">
        <f>SUM(E53:E59)</f>
        <v>72421.488646534257</v>
      </c>
      <c r="F60" s="77">
        <f t="shared" ref="F60:S60" si="12">SUM(F53:F59)</f>
        <v>72421.488646534257</v>
      </c>
      <c r="G60" s="77">
        <f t="shared" si="12"/>
        <v>72421.488646534257</v>
      </c>
      <c r="H60" s="77">
        <f t="shared" si="12"/>
        <v>72421.488646534257</v>
      </c>
      <c r="I60" s="77">
        <f t="shared" si="12"/>
        <v>72421.488646534257</v>
      </c>
      <c r="J60" s="77">
        <f t="shared" si="12"/>
        <v>72421.488646534257</v>
      </c>
      <c r="K60" s="77">
        <f t="shared" si="12"/>
        <v>72421.488646534257</v>
      </c>
      <c r="L60" s="77">
        <f t="shared" si="12"/>
        <v>72421.488646534257</v>
      </c>
      <c r="M60" s="77">
        <f t="shared" si="12"/>
        <v>72421.488646534257</v>
      </c>
      <c r="N60" s="77">
        <f t="shared" si="12"/>
        <v>72421.488646534257</v>
      </c>
      <c r="O60" s="77">
        <f t="shared" si="12"/>
        <v>72421.488646534257</v>
      </c>
      <c r="P60" s="77">
        <f t="shared" si="12"/>
        <v>72421.488646534257</v>
      </c>
      <c r="Q60" s="213">
        <f t="shared" si="12"/>
        <v>869057.86375841137</v>
      </c>
      <c r="R60" s="214">
        <f t="shared" ca="1" si="12"/>
        <v>869057.86375841126</v>
      </c>
      <c r="S60" s="215">
        <f t="shared" ca="1" si="12"/>
        <v>0</v>
      </c>
    </row>
    <row r="61" spans="1:20" x14ac:dyDescent="0.25">
      <c r="A61" s="70"/>
      <c r="B61" s="128"/>
      <c r="C61" s="67"/>
      <c r="D61" s="67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154"/>
      <c r="R61" s="155"/>
      <c r="S61" s="156"/>
    </row>
    <row r="62" spans="1:20" x14ac:dyDescent="0.25">
      <c r="A62" s="70"/>
      <c r="B62" s="128"/>
      <c r="C62" s="67" t="s">
        <v>227</v>
      </c>
      <c r="D62" s="67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154"/>
      <c r="R62" s="155"/>
      <c r="S62" s="156"/>
    </row>
    <row r="63" spans="1:20" x14ac:dyDescent="0.25">
      <c r="A63" s="70"/>
      <c r="B63" s="128"/>
      <c r="D63" s="67" t="s">
        <v>26</v>
      </c>
      <c r="E63" s="142">
        <f>SUMIF([4]IS4m!$AO:$AO,$D63,[4]IS4m!E:E)</f>
        <v>7395.5636604774554</v>
      </c>
      <c r="F63" s="142">
        <f>SUMIF([4]IS4m!$AO:$AO,$D63,[4]IS4m!F:F)</f>
        <v>7395.5636604774554</v>
      </c>
      <c r="G63" s="142">
        <f>SUMIF([4]IS4m!$AO:$AO,$D63,[4]IS4m!G:G)</f>
        <v>7395.5636604774554</v>
      </c>
      <c r="H63" s="142">
        <f>SUMIF([4]IS4m!$AO:$AO,$D63,[4]IS4m!H:H)</f>
        <v>7395.5636604774554</v>
      </c>
      <c r="I63" s="142">
        <f>SUMIF([4]IS4m!$AO:$AO,$D63,[4]IS4m!I:I)</f>
        <v>7395.5636604774554</v>
      </c>
      <c r="J63" s="142">
        <f>SUMIF([4]IS4m!$AO:$AO,$D63,[4]IS4m!J:J)</f>
        <v>7395.5636604774554</v>
      </c>
      <c r="K63" s="142">
        <f>SUMIF([4]IS4m!$AO:$AO,$D63,[4]IS4m!K:K)</f>
        <v>7395.5636604774554</v>
      </c>
      <c r="L63" s="142">
        <f>SUMIF([4]IS4m!$AO:$AO,$D63,[4]IS4m!L:L)</f>
        <v>7395.5636604774554</v>
      </c>
      <c r="M63" s="142">
        <f>SUMIF([4]IS4m!$AO:$AO,$D63,[4]IS4m!M:M)</f>
        <v>7395.5636604774554</v>
      </c>
      <c r="N63" s="142">
        <f>SUMIF([4]IS4m!$AO:$AO,$D63,[4]IS4m!N:N)</f>
        <v>7395.5636604774554</v>
      </c>
      <c r="O63" s="142">
        <f>SUMIF([4]IS4m!$AO:$AO,$D63,[4]IS4m!O:O)</f>
        <v>7395.5636604774554</v>
      </c>
      <c r="P63" s="142">
        <f>SUMIF([4]IS4m!$AO:$AO,$D63,[4]IS4m!P:P)</f>
        <v>7395.5636604774554</v>
      </c>
      <c r="Q63" s="151">
        <f t="shared" ref="Q63:Q69" si="13">SUM(E63:P63)</f>
        <v>88746.763925729494</v>
      </c>
      <c r="R63" s="152">
        <f ca="1">SUMIF([4]IS4m!$AO:$AO,$D63,[4]IS4m!R:R)</f>
        <v>88746.763925729465</v>
      </c>
      <c r="S63" s="153">
        <f t="shared" ref="S63:S69" ca="1" si="14">Q63-R63</f>
        <v>0</v>
      </c>
      <c r="T63" t="str">
        <f>VLOOKUP(D63,IS!D:J,7,0)</f>
        <v>Insurance</v>
      </c>
    </row>
    <row r="64" spans="1:20" x14ac:dyDescent="0.25">
      <c r="A64" s="70"/>
      <c r="B64" s="128"/>
      <c r="D64" s="67" t="s">
        <v>27</v>
      </c>
      <c r="E64" s="142">
        <f>SUMIF([4]IS4m!$AO:$AO,$D64,[4]IS4m!E:E)</f>
        <v>874.67188288743057</v>
      </c>
      <c r="F64" s="142">
        <f>SUMIF([4]IS4m!$AO:$AO,$D64,[4]IS4m!F:F)</f>
        <v>874.67188288743057</v>
      </c>
      <c r="G64" s="142">
        <f>SUMIF([4]IS4m!$AO:$AO,$D64,[4]IS4m!G:G)</f>
        <v>18574.903536291498</v>
      </c>
      <c r="H64" s="142">
        <f>SUMIF([4]IS4m!$AO:$AO,$D64,[4]IS4m!H:H)</f>
        <v>18574.903536291498</v>
      </c>
      <c r="I64" s="142">
        <f>SUMIF([4]IS4m!$AO:$AO,$D64,[4]IS4m!I:I)</f>
        <v>18574.903536291498</v>
      </c>
      <c r="J64" s="142">
        <f>SUMIF([4]IS4m!$AO:$AO,$D64,[4]IS4m!J:J)</f>
        <v>18574.903536291498</v>
      </c>
      <c r="K64" s="142">
        <f>SUMIF([4]IS4m!$AO:$AO,$D64,[4]IS4m!K:K)</f>
        <v>18574.903536291498</v>
      </c>
      <c r="L64" s="142">
        <f>SUMIF([4]IS4m!$AO:$AO,$D64,[4]IS4m!L:L)</f>
        <v>18574.903536291498</v>
      </c>
      <c r="M64" s="142">
        <f>SUMIF([4]IS4m!$AO:$AO,$D64,[4]IS4m!M:M)</f>
        <v>18574.903536291498</v>
      </c>
      <c r="N64" s="142">
        <f>SUMIF([4]IS4m!$AO:$AO,$D64,[4]IS4m!N:N)</f>
        <v>18574.903536291498</v>
      </c>
      <c r="O64" s="142">
        <f>SUMIF([4]IS4m!$AO:$AO,$D64,[4]IS4m!O:O)</f>
        <v>18574.903536291498</v>
      </c>
      <c r="P64" s="142">
        <f>SUMIF([4]IS4m!$AO:$AO,$D64,[4]IS4m!P:P)</f>
        <v>874.67188288743057</v>
      </c>
      <c r="Q64" s="151">
        <f t="shared" si="13"/>
        <v>169798.1474752858</v>
      </c>
      <c r="R64" s="152">
        <f ca="1">SUMIF([4]IS4m!$AO:$AO,$D64,[4]IS4m!R:R)</f>
        <v>169798.1474752858</v>
      </c>
      <c r="S64" s="153">
        <f t="shared" ca="1" si="14"/>
        <v>0</v>
      </c>
      <c r="T64" t="str">
        <f>VLOOKUP(D64,IS!D:J,7,0)</f>
        <v>Transportation</v>
      </c>
    </row>
    <row r="65" spans="1:20" x14ac:dyDescent="0.25">
      <c r="A65" s="70"/>
      <c r="B65" s="128"/>
      <c r="D65" s="67" t="s">
        <v>28</v>
      </c>
      <c r="E65" s="142">
        <f>SUMIF([4]IS4m!$AO:$AO,$D65,[4]IS4m!E:E)</f>
        <v>0</v>
      </c>
      <c r="F65" s="142">
        <f>SUMIF([4]IS4m!$AO:$AO,$D65,[4]IS4m!F:F)</f>
        <v>0</v>
      </c>
      <c r="G65" s="142">
        <f>SUMIF([4]IS4m!$AO:$AO,$D65,[4]IS4m!G:G)</f>
        <v>73333.333333333328</v>
      </c>
      <c r="H65" s="142">
        <f>SUMIF([4]IS4m!$AO:$AO,$D65,[4]IS4m!H:H)</f>
        <v>73333.333333333328</v>
      </c>
      <c r="I65" s="142">
        <f>SUMIF([4]IS4m!$AO:$AO,$D65,[4]IS4m!I:I)</f>
        <v>73333.333333333328</v>
      </c>
      <c r="J65" s="142">
        <f>SUMIF([4]IS4m!$AO:$AO,$D65,[4]IS4m!J:J)</f>
        <v>73333.333333333328</v>
      </c>
      <c r="K65" s="142">
        <f>SUMIF([4]IS4m!$AO:$AO,$D65,[4]IS4m!K:K)</f>
        <v>73333.333333333328</v>
      </c>
      <c r="L65" s="142">
        <f>SUMIF([4]IS4m!$AO:$AO,$D65,[4]IS4m!L:L)</f>
        <v>73333.333333333328</v>
      </c>
      <c r="M65" s="142">
        <f>SUMIF([4]IS4m!$AO:$AO,$D65,[4]IS4m!M:M)</f>
        <v>73333.333333333328</v>
      </c>
      <c r="N65" s="142">
        <f>SUMIF([4]IS4m!$AO:$AO,$D65,[4]IS4m!N:N)</f>
        <v>73333.333333333328</v>
      </c>
      <c r="O65" s="142">
        <f>SUMIF([4]IS4m!$AO:$AO,$D65,[4]IS4m!O:O)</f>
        <v>73333.333333333328</v>
      </c>
      <c r="P65" s="142">
        <f>SUMIF([4]IS4m!$AO:$AO,$D65,[4]IS4m!P:P)</f>
        <v>0</v>
      </c>
      <c r="Q65" s="151">
        <f t="shared" si="13"/>
        <v>660000</v>
      </c>
      <c r="R65" s="152">
        <f ca="1">SUMIF([4]IS4m!$AO:$AO,$D65,[4]IS4m!R:R)</f>
        <v>660000</v>
      </c>
      <c r="S65" s="153">
        <f t="shared" ca="1" si="14"/>
        <v>0</v>
      </c>
      <c r="T65" t="str">
        <f>VLOOKUP(D65,IS!D:J,7,0)</f>
        <v>Food Service</v>
      </c>
    </row>
    <row r="66" spans="1:20" x14ac:dyDescent="0.25">
      <c r="A66" s="70"/>
      <c r="B66" s="128"/>
      <c r="D66" s="67" t="s">
        <v>201</v>
      </c>
      <c r="E66" s="142">
        <f>SUMIF([4]IS4m!$AO:$AO,$D66,[4]IS4m!E:E)</f>
        <v>0</v>
      </c>
      <c r="F66" s="142">
        <f>SUMIF([4]IS4m!$AO:$AO,$D66,[4]IS4m!F:F)</f>
        <v>0</v>
      </c>
      <c r="G66" s="142">
        <f>SUMIF([4]IS4m!$AO:$AO,$D66,[4]IS4m!G:G)</f>
        <v>0</v>
      </c>
      <c r="H66" s="142">
        <f>SUMIF([4]IS4m!$AO:$AO,$D66,[4]IS4m!H:H)</f>
        <v>133499.29123824678</v>
      </c>
      <c r="I66" s="142">
        <f>SUMIF([4]IS4m!$AO:$AO,$D66,[4]IS4m!I:I)</f>
        <v>0</v>
      </c>
      <c r="J66" s="142">
        <f>SUMIF([4]IS4m!$AO:$AO,$D66,[4]IS4m!J:J)</f>
        <v>0</v>
      </c>
      <c r="K66" s="142">
        <f>SUMIF([4]IS4m!$AO:$AO,$D66,[4]IS4m!K:K)</f>
        <v>133499.29123824678</v>
      </c>
      <c r="L66" s="142">
        <f>SUMIF([4]IS4m!$AO:$AO,$D66,[4]IS4m!L:L)</f>
        <v>0</v>
      </c>
      <c r="M66" s="142">
        <f>SUMIF([4]IS4m!$AO:$AO,$D66,[4]IS4m!M:M)</f>
        <v>0</v>
      </c>
      <c r="N66" s="142">
        <f>SUMIF([4]IS4m!$AO:$AO,$D66,[4]IS4m!N:N)</f>
        <v>0</v>
      </c>
      <c r="O66" s="142">
        <f>SUMIF([4]IS4m!$AO:$AO,$D66,[4]IS4m!O:O)</f>
        <v>0</v>
      </c>
      <c r="P66" s="142">
        <f>SUMIF([4]IS4m!$AO:$AO,$D66,[4]IS4m!P:P)</f>
        <v>0</v>
      </c>
      <c r="Q66" s="151">
        <f t="shared" si="13"/>
        <v>266998.58247649355</v>
      </c>
      <c r="R66" s="152">
        <f ca="1">SUMIF([4]IS4m!$AO:$AO,$D66,[4]IS4m!R:R)</f>
        <v>266998.58247649355</v>
      </c>
      <c r="S66" s="153">
        <f t="shared" ca="1" si="14"/>
        <v>0</v>
      </c>
      <c r="T66" t="str">
        <f>VLOOKUP(D66,IS!D:J,7,0)</f>
        <v>PCSB Administrative Fee</v>
      </c>
    </row>
    <row r="67" spans="1:20" x14ac:dyDescent="0.25">
      <c r="A67" s="70"/>
      <c r="B67" s="128"/>
      <c r="D67" s="67" t="s">
        <v>29</v>
      </c>
      <c r="E67" s="142">
        <f>SUMIF([4]IS4m!$AO:$AO,$D67,[4]IS4m!E:E)</f>
        <v>0</v>
      </c>
      <c r="F67" s="142">
        <f>SUMIF([4]IS4m!$AO:$AO,$D67,[4]IS4m!F:F)</f>
        <v>0</v>
      </c>
      <c r="G67" s="142">
        <f>SUMIF([4]IS4m!$AO:$AO,$D67,[4]IS4m!G:G)</f>
        <v>0</v>
      </c>
      <c r="H67" s="142">
        <f>SUMIF([4]IS4m!$AO:$AO,$D67,[4]IS4m!H:H)</f>
        <v>0</v>
      </c>
      <c r="I67" s="142">
        <f>SUMIF([4]IS4m!$AO:$AO,$D67,[4]IS4m!I:I)</f>
        <v>0</v>
      </c>
      <c r="J67" s="142">
        <f>SUMIF([4]IS4m!$AO:$AO,$D67,[4]IS4m!J:J)</f>
        <v>0</v>
      </c>
      <c r="K67" s="142">
        <f>SUMIF([4]IS4m!$AO:$AO,$D67,[4]IS4m!K:K)</f>
        <v>0</v>
      </c>
      <c r="L67" s="142">
        <f>SUMIF([4]IS4m!$AO:$AO,$D67,[4]IS4m!L:L)</f>
        <v>0</v>
      </c>
      <c r="M67" s="142">
        <f>SUMIF([4]IS4m!$AO:$AO,$D67,[4]IS4m!M:M)</f>
        <v>0</v>
      </c>
      <c r="N67" s="142">
        <f>SUMIF([4]IS4m!$AO:$AO,$D67,[4]IS4m!N:N)</f>
        <v>0</v>
      </c>
      <c r="O67" s="142">
        <f>SUMIF([4]IS4m!$AO:$AO,$D67,[4]IS4m!O:O)</f>
        <v>0</v>
      </c>
      <c r="P67" s="142">
        <f>SUMIF([4]IS4m!$AO:$AO,$D67,[4]IS4m!P:P)</f>
        <v>0</v>
      </c>
      <c r="Q67" s="151">
        <f t="shared" si="13"/>
        <v>0</v>
      </c>
      <c r="R67" s="152">
        <f ca="1">SUMIF([4]IS4m!$AO:$AO,$D67,[4]IS4m!R:R)</f>
        <v>0</v>
      </c>
      <c r="S67" s="153">
        <f t="shared" ca="1" si="14"/>
        <v>0</v>
      </c>
      <c r="T67">
        <f>VLOOKUP(D67,IS!D:J,7,0)</f>
        <v>0</v>
      </c>
    </row>
    <row r="68" spans="1:20" x14ac:dyDescent="0.25">
      <c r="A68" s="70"/>
      <c r="B68" s="128"/>
      <c r="D68" s="67" t="s">
        <v>202</v>
      </c>
      <c r="E68" s="142">
        <f>SUMIF([4]IS4m!$AO:$AO,$D68,[4]IS4m!E:E)</f>
        <v>107250.41296161592</v>
      </c>
      <c r="F68" s="142">
        <f>SUMIF([4]IS4m!$AO:$AO,$D68,[4]IS4m!F:F)</f>
        <v>107250.41296161592</v>
      </c>
      <c r="G68" s="142">
        <f>SUMIF([4]IS4m!$AO:$AO,$D68,[4]IS4m!G:G)</f>
        <v>107250.41296161592</v>
      </c>
      <c r="H68" s="142">
        <f>SUMIF([4]IS4m!$AO:$AO,$D68,[4]IS4m!H:H)</f>
        <v>107250.41296161592</v>
      </c>
      <c r="I68" s="142">
        <f>SUMIF([4]IS4m!$AO:$AO,$D68,[4]IS4m!I:I)</f>
        <v>107250.41296161592</v>
      </c>
      <c r="J68" s="142">
        <f>SUMIF([4]IS4m!$AO:$AO,$D68,[4]IS4m!J:J)</f>
        <v>107250.41296161592</v>
      </c>
      <c r="K68" s="142">
        <f>SUMIF([4]IS4m!$AO:$AO,$D68,[4]IS4m!K:K)</f>
        <v>107250.41296161592</v>
      </c>
      <c r="L68" s="142">
        <f>SUMIF([4]IS4m!$AO:$AO,$D68,[4]IS4m!L:L)</f>
        <v>107250.41296161592</v>
      </c>
      <c r="M68" s="142">
        <f>SUMIF([4]IS4m!$AO:$AO,$D68,[4]IS4m!M:M)</f>
        <v>107250.41296161592</v>
      </c>
      <c r="N68" s="142">
        <f>SUMIF([4]IS4m!$AO:$AO,$D68,[4]IS4m!N:N)</f>
        <v>107250.41296161592</v>
      </c>
      <c r="O68" s="142">
        <f>SUMIF([4]IS4m!$AO:$AO,$D68,[4]IS4m!O:O)</f>
        <v>107250.41296161592</v>
      </c>
      <c r="P68" s="142">
        <f>SUMIF([4]IS4m!$AO:$AO,$D68,[4]IS4m!P:P)</f>
        <v>107250.41296161592</v>
      </c>
      <c r="Q68" s="151">
        <f t="shared" si="13"/>
        <v>1287004.9555393911</v>
      </c>
      <c r="R68" s="152">
        <f ca="1">SUMIF([4]IS4m!$AO:$AO,$D68,[4]IS4m!R:R)</f>
        <v>1287004.9555393911</v>
      </c>
      <c r="S68" s="153">
        <f t="shared" ca="1" si="14"/>
        <v>0</v>
      </c>
      <c r="T68" t="str">
        <f>VLOOKUP(D68,IS!D:J,7,0)</f>
        <v>Interest (facilities only)</v>
      </c>
    </row>
    <row r="69" spans="1:20" x14ac:dyDescent="0.25">
      <c r="A69" s="70"/>
      <c r="B69" s="128"/>
      <c r="D69" s="67" t="s">
        <v>30</v>
      </c>
      <c r="E69" s="142">
        <f>SUMIF([4]IS4m!$AO:$AO,$D69,[4]IS4m!E:E)</f>
        <v>60481</v>
      </c>
      <c r="F69" s="142">
        <f>SUMIF([4]IS4m!$AO:$AO,$D69,[4]IS4m!F:F)</f>
        <v>60481</v>
      </c>
      <c r="G69" s="142">
        <f>SUMIF([4]IS4m!$AO:$AO,$D69,[4]IS4m!G:G)</f>
        <v>60481</v>
      </c>
      <c r="H69" s="142">
        <f>SUMIF([4]IS4m!$AO:$AO,$D69,[4]IS4m!H:H)</f>
        <v>60481</v>
      </c>
      <c r="I69" s="142">
        <f>SUMIF([4]IS4m!$AO:$AO,$D69,[4]IS4m!I:I)</f>
        <v>60481</v>
      </c>
      <c r="J69" s="142">
        <f>SUMIF([4]IS4m!$AO:$AO,$D69,[4]IS4m!J:J)</f>
        <v>60481</v>
      </c>
      <c r="K69" s="142">
        <f>SUMIF([4]IS4m!$AO:$AO,$D69,[4]IS4m!K:K)</f>
        <v>60481</v>
      </c>
      <c r="L69" s="142">
        <f>SUMIF([4]IS4m!$AO:$AO,$D69,[4]IS4m!L:L)</f>
        <v>60481</v>
      </c>
      <c r="M69" s="142">
        <f>SUMIF([4]IS4m!$AO:$AO,$D69,[4]IS4m!M:M)</f>
        <v>60481</v>
      </c>
      <c r="N69" s="142">
        <f>SUMIF([4]IS4m!$AO:$AO,$D69,[4]IS4m!N:N)</f>
        <v>60481</v>
      </c>
      <c r="O69" s="142">
        <f>SUMIF([4]IS4m!$AO:$AO,$D69,[4]IS4m!O:O)</f>
        <v>60481</v>
      </c>
      <c r="P69" s="142">
        <f>SUMIF([4]IS4m!$AO:$AO,$D69,[4]IS4m!P:P)</f>
        <v>60481</v>
      </c>
      <c r="Q69" s="151">
        <f t="shared" si="13"/>
        <v>725772</v>
      </c>
      <c r="R69" s="152">
        <f ca="1">SUMIF([4]IS4m!$AO:$AO,$D69,[4]IS4m!R:R)</f>
        <v>725772</v>
      </c>
      <c r="S69" s="153">
        <f t="shared" ca="1" si="14"/>
        <v>0</v>
      </c>
      <c r="T69" t="str">
        <f>VLOOKUP(D69,IS!D:J,7,0)</f>
        <v>Other General Expense</v>
      </c>
    </row>
    <row r="70" spans="1:20" x14ac:dyDescent="0.25">
      <c r="A70" s="70"/>
      <c r="B70" s="128"/>
      <c r="D70" s="206" t="s">
        <v>203</v>
      </c>
      <c r="E70" s="77">
        <f>SUM(E63:E69)</f>
        <v>176001.64850498081</v>
      </c>
      <c r="F70" s="77">
        <f t="shared" ref="F70:S70" si="15">SUM(F63:F69)</f>
        <v>176001.64850498081</v>
      </c>
      <c r="G70" s="77">
        <f t="shared" si="15"/>
        <v>267035.21349171817</v>
      </c>
      <c r="H70" s="77">
        <f t="shared" si="15"/>
        <v>400534.504729965</v>
      </c>
      <c r="I70" s="77">
        <f t="shared" si="15"/>
        <v>267035.21349171817</v>
      </c>
      <c r="J70" s="77">
        <f t="shared" si="15"/>
        <v>267035.21349171817</v>
      </c>
      <c r="K70" s="77">
        <f t="shared" si="15"/>
        <v>400534.504729965</v>
      </c>
      <c r="L70" s="77">
        <f t="shared" si="15"/>
        <v>267035.21349171817</v>
      </c>
      <c r="M70" s="77">
        <f t="shared" si="15"/>
        <v>267035.21349171817</v>
      </c>
      <c r="N70" s="77">
        <f t="shared" si="15"/>
        <v>267035.21349171817</v>
      </c>
      <c r="O70" s="77">
        <f t="shared" si="15"/>
        <v>267035.21349171817</v>
      </c>
      <c r="P70" s="77">
        <f t="shared" si="15"/>
        <v>176001.64850498081</v>
      </c>
      <c r="Q70" s="213">
        <f t="shared" si="15"/>
        <v>3198320.4494169001</v>
      </c>
      <c r="R70" s="214">
        <f t="shared" ca="1" si="15"/>
        <v>3198320.4494169001</v>
      </c>
      <c r="S70" s="215">
        <f t="shared" ca="1" si="15"/>
        <v>0</v>
      </c>
    </row>
    <row r="71" spans="1:20" x14ac:dyDescent="0.25">
      <c r="A71" s="70"/>
      <c r="B71" s="216" t="s">
        <v>204</v>
      </c>
      <c r="C71" s="73"/>
      <c r="D71" s="73"/>
      <c r="E71" s="77">
        <f>SUM(E33,E42,E50,E60,E70)</f>
        <v>1378083.7970110897</v>
      </c>
      <c r="F71" s="77">
        <f t="shared" ref="F71:S71" si="16">SUM(F33,F42,F50,F60,F70)</f>
        <v>2110632.3612358957</v>
      </c>
      <c r="G71" s="77">
        <f t="shared" si="16"/>
        <v>2315958.3577197394</v>
      </c>
      <c r="H71" s="77">
        <f t="shared" si="16"/>
        <v>2292752.1069610398</v>
      </c>
      <c r="I71" s="77">
        <f t="shared" si="16"/>
        <v>2256131.7102377848</v>
      </c>
      <c r="J71" s="77">
        <f t="shared" si="16"/>
        <v>2256131.7102377848</v>
      </c>
      <c r="K71" s="77">
        <f t="shared" si="16"/>
        <v>2288609.7035109149</v>
      </c>
      <c r="L71" s="77">
        <f t="shared" si="16"/>
        <v>2256131.7102377848</v>
      </c>
      <c r="M71" s="77">
        <f t="shared" si="16"/>
        <v>2256131.7102377848</v>
      </c>
      <c r="N71" s="77">
        <f t="shared" si="16"/>
        <v>2155110.4122726684</v>
      </c>
      <c r="O71" s="77">
        <f t="shared" si="16"/>
        <v>2268558.9205881581</v>
      </c>
      <c r="P71" s="77">
        <f t="shared" si="16"/>
        <v>2721169.5666032908</v>
      </c>
      <c r="Q71" s="213">
        <f t="shared" si="16"/>
        <v>26555402.06685394</v>
      </c>
      <c r="R71" s="214">
        <f t="shared" ca="1" si="16"/>
        <v>26555402.06685394</v>
      </c>
      <c r="S71" s="215">
        <f t="shared" ca="1" si="16"/>
        <v>0</v>
      </c>
    </row>
    <row r="72" spans="1:20" x14ac:dyDescent="0.25">
      <c r="A72" s="70"/>
      <c r="B72" s="128" t="s">
        <v>205</v>
      </c>
      <c r="C72" s="67"/>
      <c r="D72" s="67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154"/>
      <c r="R72" s="155"/>
      <c r="S72" s="156"/>
    </row>
    <row r="73" spans="1:20" x14ac:dyDescent="0.25">
      <c r="A73" s="70"/>
      <c r="B73" s="128"/>
      <c r="C73" s="67"/>
      <c r="D73" s="71" t="s">
        <v>206</v>
      </c>
      <c r="E73" s="142">
        <f>517010/12</f>
        <v>43084.166666666664</v>
      </c>
      <c r="F73" s="142">
        <f t="shared" ref="F73:P73" si="17">517010/12</f>
        <v>43084.166666666664</v>
      </c>
      <c r="G73" s="142">
        <f t="shared" si="17"/>
        <v>43084.166666666664</v>
      </c>
      <c r="H73" s="142">
        <f t="shared" si="17"/>
        <v>43084.166666666664</v>
      </c>
      <c r="I73" s="142">
        <f t="shared" si="17"/>
        <v>43084.166666666664</v>
      </c>
      <c r="J73" s="142">
        <f t="shared" si="17"/>
        <v>43084.166666666664</v>
      </c>
      <c r="K73" s="142">
        <f t="shared" si="17"/>
        <v>43084.166666666664</v>
      </c>
      <c r="L73" s="142">
        <f t="shared" si="17"/>
        <v>43084.166666666664</v>
      </c>
      <c r="M73" s="142">
        <f t="shared" si="17"/>
        <v>43084.166666666664</v>
      </c>
      <c r="N73" s="142">
        <f t="shared" si="17"/>
        <v>43084.166666666664</v>
      </c>
      <c r="O73" s="142">
        <f t="shared" si="17"/>
        <v>43084.166666666664</v>
      </c>
      <c r="P73" s="142">
        <f t="shared" si="17"/>
        <v>43084.166666666664</v>
      </c>
      <c r="Q73" s="151">
        <f>SUM(E73:P73)</f>
        <v>517010.00000000006</v>
      </c>
      <c r="R73" s="152">
        <v>517010.00000000006</v>
      </c>
      <c r="S73" s="153">
        <f>Q73-R73</f>
        <v>0</v>
      </c>
      <c r="T73" t="str">
        <f>VLOOKUP(D73,IS!D:J,7,0)</f>
        <v>Depreciation and Amortization (non-facility)</v>
      </c>
    </row>
    <row r="74" spans="1:20" x14ac:dyDescent="0.25">
      <c r="A74" s="70"/>
      <c r="B74" s="128"/>
      <c r="C74" s="67"/>
      <c r="D74" s="71" t="s">
        <v>206</v>
      </c>
      <c r="E74" s="142">
        <f>1376965/12</f>
        <v>114747.08333333333</v>
      </c>
      <c r="F74" s="142">
        <f t="shared" ref="F74:P74" si="18">1376965/12</f>
        <v>114747.08333333333</v>
      </c>
      <c r="G74" s="142">
        <f t="shared" si="18"/>
        <v>114747.08333333333</v>
      </c>
      <c r="H74" s="142">
        <f t="shared" si="18"/>
        <v>114747.08333333333</v>
      </c>
      <c r="I74" s="142">
        <f t="shared" si="18"/>
        <v>114747.08333333333</v>
      </c>
      <c r="J74" s="142">
        <f t="shared" si="18"/>
        <v>114747.08333333333</v>
      </c>
      <c r="K74" s="142">
        <f t="shared" si="18"/>
        <v>114747.08333333333</v>
      </c>
      <c r="L74" s="142">
        <f t="shared" si="18"/>
        <v>114747.08333333333</v>
      </c>
      <c r="M74" s="142">
        <f t="shared" si="18"/>
        <v>114747.08333333333</v>
      </c>
      <c r="N74" s="142">
        <f t="shared" si="18"/>
        <v>114747.08333333333</v>
      </c>
      <c r="O74" s="142">
        <f t="shared" si="18"/>
        <v>114747.08333333333</v>
      </c>
      <c r="P74" s="142">
        <f t="shared" si="18"/>
        <v>114747.08333333333</v>
      </c>
      <c r="Q74" s="151">
        <v>1376965</v>
      </c>
      <c r="R74" s="152">
        <v>1376965</v>
      </c>
      <c r="S74" s="153">
        <f>Q74-R74</f>
        <v>0</v>
      </c>
      <c r="T74" t="s">
        <v>108</v>
      </c>
    </row>
    <row r="75" spans="1:20" x14ac:dyDescent="0.25">
      <c r="A75" s="70"/>
      <c r="B75" s="128"/>
      <c r="C75" s="67"/>
      <c r="D75" s="206" t="s">
        <v>207</v>
      </c>
      <c r="E75" s="77">
        <f t="shared" ref="E75:S75" si="19">SUM(E73:E73)</f>
        <v>43084.166666666664</v>
      </c>
      <c r="F75" s="77">
        <f t="shared" si="19"/>
        <v>43084.166666666664</v>
      </c>
      <c r="G75" s="77">
        <f t="shared" si="19"/>
        <v>43084.166666666664</v>
      </c>
      <c r="H75" s="77">
        <f t="shared" si="19"/>
        <v>43084.166666666664</v>
      </c>
      <c r="I75" s="77">
        <f t="shared" si="19"/>
        <v>43084.166666666664</v>
      </c>
      <c r="J75" s="77">
        <f t="shared" si="19"/>
        <v>43084.166666666664</v>
      </c>
      <c r="K75" s="77">
        <f t="shared" si="19"/>
        <v>43084.166666666664</v>
      </c>
      <c r="L75" s="77">
        <f t="shared" si="19"/>
        <v>43084.166666666664</v>
      </c>
      <c r="M75" s="77">
        <f t="shared" si="19"/>
        <v>43084.166666666664</v>
      </c>
      <c r="N75" s="77">
        <f t="shared" si="19"/>
        <v>43084.166666666664</v>
      </c>
      <c r="O75" s="77">
        <f t="shared" si="19"/>
        <v>43084.166666666664</v>
      </c>
      <c r="P75" s="77">
        <f t="shared" si="19"/>
        <v>43084.166666666664</v>
      </c>
      <c r="Q75" s="213">
        <f t="shared" si="19"/>
        <v>517010.00000000006</v>
      </c>
      <c r="R75" s="214">
        <f t="shared" si="19"/>
        <v>517010.00000000006</v>
      </c>
      <c r="S75" s="215">
        <f t="shared" si="19"/>
        <v>0</v>
      </c>
    </row>
    <row r="76" spans="1:20" x14ac:dyDescent="0.25">
      <c r="A76" s="70"/>
      <c r="B76" s="216" t="s">
        <v>208</v>
      </c>
      <c r="C76" s="206"/>
      <c r="D76" s="206"/>
      <c r="E76" s="77">
        <f t="shared" ref="E76:S76" si="20">SUM(E71,E75)</f>
        <v>1421167.9636777565</v>
      </c>
      <c r="F76" s="77">
        <f t="shared" si="20"/>
        <v>2153716.5279025622</v>
      </c>
      <c r="G76" s="77">
        <f t="shared" si="20"/>
        <v>2359042.5243864059</v>
      </c>
      <c r="H76" s="77">
        <f t="shared" si="20"/>
        <v>2335836.2736277063</v>
      </c>
      <c r="I76" s="77">
        <f t="shared" si="20"/>
        <v>2299215.8769044513</v>
      </c>
      <c r="J76" s="77">
        <f t="shared" si="20"/>
        <v>2299215.8769044513</v>
      </c>
      <c r="K76" s="77">
        <f t="shared" si="20"/>
        <v>2331693.8701775814</v>
      </c>
      <c r="L76" s="77">
        <f t="shared" si="20"/>
        <v>2299215.8769044513</v>
      </c>
      <c r="M76" s="77">
        <f t="shared" si="20"/>
        <v>2299215.8769044513</v>
      </c>
      <c r="N76" s="77">
        <f t="shared" si="20"/>
        <v>2198194.578939335</v>
      </c>
      <c r="O76" s="77">
        <f t="shared" si="20"/>
        <v>2311643.0872548246</v>
      </c>
      <c r="P76" s="77">
        <f t="shared" si="20"/>
        <v>2764253.7332699574</v>
      </c>
      <c r="Q76" s="213">
        <f t="shared" si="20"/>
        <v>27072412.06685394</v>
      </c>
      <c r="R76" s="214">
        <f t="shared" ca="1" si="20"/>
        <v>27072412.06685394</v>
      </c>
      <c r="S76" s="215">
        <f t="shared" ca="1" si="20"/>
        <v>0</v>
      </c>
    </row>
    <row r="77" spans="1:20" x14ac:dyDescent="0.25">
      <c r="A77" s="70"/>
      <c r="B77" s="216" t="s">
        <v>209</v>
      </c>
      <c r="C77" s="206"/>
      <c r="D77" s="206"/>
      <c r="E77" s="77">
        <f t="shared" ref="E77:S77" si="21">E15-E76</f>
        <v>686512.94163133809</v>
      </c>
      <c r="F77" s="77">
        <f t="shared" si="21"/>
        <v>-1389.6634269352071</v>
      </c>
      <c r="G77" s="77">
        <f t="shared" si="21"/>
        <v>-110520.50044334168</v>
      </c>
      <c r="H77" s="77">
        <f t="shared" si="21"/>
        <v>-175713.24883437529</v>
      </c>
      <c r="I77" s="77">
        <f t="shared" si="21"/>
        <v>443152.03180246241</v>
      </c>
      <c r="J77" s="77">
        <f t="shared" si="21"/>
        <v>72767.618229575455</v>
      </c>
      <c r="K77" s="77">
        <f t="shared" si="21"/>
        <v>-48109.374193288386</v>
      </c>
      <c r="L77" s="77">
        <f t="shared" si="21"/>
        <v>72767.618229575455</v>
      </c>
      <c r="M77" s="77">
        <f t="shared" si="21"/>
        <v>72767.618229575455</v>
      </c>
      <c r="N77" s="77">
        <f t="shared" si="21"/>
        <v>85389.9170449581</v>
      </c>
      <c r="O77" s="77">
        <f t="shared" si="21"/>
        <v>60340.407879202161</v>
      </c>
      <c r="P77" s="77">
        <f t="shared" si="21"/>
        <v>-501859.18535332754</v>
      </c>
      <c r="Q77" s="213">
        <f t="shared" si="21"/>
        <v>656106.18079540879</v>
      </c>
      <c r="R77" s="214">
        <f t="shared" ca="1" si="21"/>
        <v>656106.18079541251</v>
      </c>
      <c r="S77" s="215">
        <f t="shared" ca="1" si="21"/>
        <v>0</v>
      </c>
    </row>
    <row r="78" spans="1:20" x14ac:dyDescent="0.25">
      <c r="A78" s="70"/>
      <c r="B78" s="128"/>
      <c r="C78" s="67"/>
      <c r="D78" s="67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154"/>
      <c r="R78" s="155"/>
      <c r="S78" s="156"/>
    </row>
    <row r="79" spans="1:20" x14ac:dyDescent="0.25">
      <c r="A79" s="70"/>
      <c r="B79" s="217" t="s">
        <v>242</v>
      </c>
      <c r="C79" s="209"/>
      <c r="D79" s="209"/>
      <c r="E79" s="205"/>
      <c r="F79" s="205"/>
      <c r="G79" s="205"/>
      <c r="H79" s="205"/>
      <c r="I79" s="205"/>
      <c r="J79" s="205"/>
      <c r="K79" s="205"/>
      <c r="L79" s="205"/>
      <c r="M79" s="205"/>
      <c r="N79" s="205"/>
      <c r="O79" s="205"/>
      <c r="P79" s="205"/>
      <c r="Q79" s="218"/>
      <c r="R79" s="210"/>
      <c r="S79" s="211"/>
    </row>
    <row r="80" spans="1:20" x14ac:dyDescent="0.25">
      <c r="A80" s="70"/>
      <c r="B80" s="128"/>
      <c r="C80" s="67" t="s">
        <v>209</v>
      </c>
      <c r="D80" s="67"/>
      <c r="E80" s="72">
        <f>E77</f>
        <v>686512.94163133809</v>
      </c>
      <c r="F80" s="72">
        <f t="shared" ref="F80:S80" si="22">F77</f>
        <v>-1389.6634269352071</v>
      </c>
      <c r="G80" s="72">
        <f t="shared" si="22"/>
        <v>-110520.50044334168</v>
      </c>
      <c r="H80" s="72">
        <f t="shared" si="22"/>
        <v>-175713.24883437529</v>
      </c>
      <c r="I80" s="72">
        <f t="shared" si="22"/>
        <v>443152.03180246241</v>
      </c>
      <c r="J80" s="72">
        <f t="shared" si="22"/>
        <v>72767.618229575455</v>
      </c>
      <c r="K80" s="72">
        <f t="shared" si="22"/>
        <v>-48109.374193288386</v>
      </c>
      <c r="L80" s="72">
        <f t="shared" si="22"/>
        <v>72767.618229575455</v>
      </c>
      <c r="M80" s="72">
        <f t="shared" si="22"/>
        <v>72767.618229575455</v>
      </c>
      <c r="N80" s="72">
        <f t="shared" si="22"/>
        <v>85389.9170449581</v>
      </c>
      <c r="O80" s="72">
        <f t="shared" si="22"/>
        <v>60340.407879202161</v>
      </c>
      <c r="P80" s="72">
        <f t="shared" si="22"/>
        <v>-501859.18535332754</v>
      </c>
      <c r="Q80" s="157">
        <f t="shared" si="22"/>
        <v>656106.18079540879</v>
      </c>
      <c r="R80" s="158">
        <f t="shared" ca="1" si="22"/>
        <v>656106.18079541251</v>
      </c>
      <c r="S80" s="159">
        <f t="shared" ca="1" si="22"/>
        <v>0</v>
      </c>
    </row>
    <row r="81" spans="1:19" x14ac:dyDescent="0.25">
      <c r="A81" s="70"/>
      <c r="B81" s="128"/>
      <c r="C81" s="73" t="s">
        <v>211</v>
      </c>
      <c r="D81" s="73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20"/>
      <c r="R81" s="221"/>
      <c r="S81" s="222"/>
    </row>
    <row r="82" spans="1:19" x14ac:dyDescent="0.25">
      <c r="A82" s="70"/>
      <c r="B82" s="128"/>
      <c r="D82" s="67" t="s">
        <v>149</v>
      </c>
      <c r="E82" s="142">
        <f>SUMIF([4]IS4m!$AO:$AO,$D82,[4]IS4m!E:E)</f>
        <v>157831.24357389772</v>
      </c>
      <c r="F82" s="142">
        <f>SUMIF([4]IS4m!$AO:$AO,$D82,[4]IS4m!F:F)</f>
        <v>157831.24357389772</v>
      </c>
      <c r="G82" s="142">
        <f>SUMIF([4]IS4m!$AO:$AO,$D82,[4]IS4m!G:G)</f>
        <v>157831.24357389772</v>
      </c>
      <c r="H82" s="142">
        <f>SUMIF([4]IS4m!$AO:$AO,$D82,[4]IS4m!H:H)</f>
        <v>157831.24357389772</v>
      </c>
      <c r="I82" s="142">
        <f>SUMIF([4]IS4m!$AO:$AO,$D82,[4]IS4m!I:I)</f>
        <v>157831.24357389772</v>
      </c>
      <c r="J82" s="142">
        <f>SUMIF([4]IS4m!$AO:$AO,$D82,[4]IS4m!J:J)</f>
        <v>157831.24357389772</v>
      </c>
      <c r="K82" s="142">
        <f>SUMIF([4]IS4m!$AO:$AO,$D82,[4]IS4m!K:K)</f>
        <v>157831.24357389772</v>
      </c>
      <c r="L82" s="142">
        <f>SUMIF([4]IS4m!$AO:$AO,$D82,[4]IS4m!L:L)</f>
        <v>157831.24357389772</v>
      </c>
      <c r="M82" s="142">
        <f>SUMIF([4]IS4m!$AO:$AO,$D82,[4]IS4m!M:M)</f>
        <v>157831.24357389772</v>
      </c>
      <c r="N82" s="142">
        <f>SUMIF([4]IS4m!$AO:$AO,$D82,[4]IS4m!N:N)</f>
        <v>157831.24357389772</v>
      </c>
      <c r="O82" s="142">
        <f>SUMIF([4]IS4m!$AO:$AO,$D82,[4]IS4m!O:O)</f>
        <v>157831.24357389772</v>
      </c>
      <c r="P82" s="142">
        <f>SUMIF([4]IS4m!$AO:$AO,$D82,[4]IS4m!P:P)</f>
        <v>157831.24357389772</v>
      </c>
      <c r="Q82" s="151">
        <f>SUM(E82:P82)</f>
        <v>1893974.9228867728</v>
      </c>
      <c r="R82" s="152">
        <f ca="1">SUMIF([4]IS4m!$AO:$AO,$D82,[4]IS4m!R:R)</f>
        <v>1893974.9228867725</v>
      </c>
      <c r="S82" s="153">
        <f ca="1">Q82-R82</f>
        <v>0</v>
      </c>
    </row>
    <row r="83" spans="1:19" x14ac:dyDescent="0.25">
      <c r="A83" s="70"/>
      <c r="B83" s="128"/>
      <c r="D83" s="67" t="s">
        <v>212</v>
      </c>
      <c r="E83" s="142">
        <f>SUMIF([4]IS4m!$AO:$AO,$D83,[4]IS4m!E:E)</f>
        <v>0</v>
      </c>
      <c r="F83" s="142">
        <f>SUMIF([4]IS4m!$AO:$AO,$D83,[4]IS4m!F:F)</f>
        <v>0</v>
      </c>
      <c r="G83" s="142">
        <f>SUMIF([4]IS4m!$AO:$AO,$D83,[4]IS4m!G:G)</f>
        <v>0</v>
      </c>
      <c r="H83" s="142">
        <f>SUMIF([4]IS4m!$AO:$AO,$D83,[4]IS4m!H:H)</f>
        <v>0</v>
      </c>
      <c r="I83" s="142">
        <f>SUMIF([4]IS4m!$AO:$AO,$D83,[4]IS4m!I:I)</f>
        <v>0</v>
      </c>
      <c r="J83" s="142">
        <f>SUMIF([4]IS4m!$AO:$AO,$D83,[4]IS4m!J:J)</f>
        <v>0</v>
      </c>
      <c r="K83" s="142">
        <f>SUMIF([4]IS4m!$AO:$AO,$D83,[4]IS4m!K:K)</f>
        <v>0</v>
      </c>
      <c r="L83" s="142">
        <f>SUMIF([4]IS4m!$AO:$AO,$D83,[4]IS4m!L:L)</f>
        <v>0</v>
      </c>
      <c r="M83" s="142">
        <f>SUMIF([4]IS4m!$AO:$AO,$D83,[4]IS4m!M:M)</f>
        <v>0</v>
      </c>
      <c r="N83" s="142">
        <f>SUMIF([4]IS4m!$AO:$AO,$D83,[4]IS4m!N:N)</f>
        <v>0</v>
      </c>
      <c r="O83" s="142">
        <f>SUMIF([4]IS4m!$AO:$AO,$D83,[4]IS4m!O:O)</f>
        <v>0</v>
      </c>
      <c r="P83" s="142">
        <f>SUMIF([4]IS4m!$AO:$AO,$D83,[4]IS4m!P:P)</f>
        <v>0</v>
      </c>
      <c r="Q83" s="151">
        <f>SUM(E83:P83)</f>
        <v>0</v>
      </c>
      <c r="R83" s="152">
        <f ca="1">SUMIF([4]IS4m!$AO:$AO,$D83,[4]IS4m!R:R)</f>
        <v>0</v>
      </c>
      <c r="S83" s="153">
        <f ca="1">Q83-R83</f>
        <v>0</v>
      </c>
    </row>
    <row r="84" spans="1:19" x14ac:dyDescent="0.25">
      <c r="A84" s="70"/>
      <c r="B84" s="128"/>
      <c r="D84" s="67" t="s">
        <v>213</v>
      </c>
      <c r="E84" s="142">
        <f>SUMIF([4]IS4m!$AO:$AO,$D84,[4]IS4m!E:E)</f>
        <v>5276893.7756167855</v>
      </c>
      <c r="F84" s="142">
        <f>SUMIF([4]IS4m!$AO:$AO,$D84,[4]IS4m!F:F)</f>
        <v>-1999903.1672390706</v>
      </c>
      <c r="G84" s="142">
        <f>SUMIF([4]IS4m!$AO:$AO,$D84,[4]IS4m!G:G)</f>
        <v>-1999903.1672390706</v>
      </c>
      <c r="H84" s="142">
        <f>SUMIF([4]IS4m!$AO:$AO,$D84,[4]IS4m!H:H)</f>
        <v>5767319.5394245945</v>
      </c>
      <c r="I84" s="142">
        <f>SUMIF([4]IS4m!$AO:$AO,$D84,[4]IS4m!I:I)</f>
        <v>-1999903.1672390706</v>
      </c>
      <c r="J84" s="142">
        <f>SUMIF([4]IS4m!$AO:$AO,$D84,[4]IS4m!J:J)</f>
        <v>-1999903.1672390706</v>
      </c>
      <c r="K84" s="142">
        <f>SUMIF([4]IS4m!$AO:$AO,$D84,[4]IS4m!K:K)</f>
        <v>3117858.0327609298</v>
      </c>
      <c r="L84" s="142">
        <f>SUMIF([4]IS4m!$AO:$AO,$D84,[4]IS4m!L:L)</f>
        <v>-1999903.1672390706</v>
      </c>
      <c r="M84" s="142">
        <f>SUMIF([4]IS4m!$AO:$AO,$D84,[4]IS4m!M:M)</f>
        <v>-1999903.1672390706</v>
      </c>
      <c r="N84" s="142">
        <f>SUMIF([4]IS4m!$AO:$AO,$D84,[4]IS4m!N:N)</f>
        <v>2094305.7927609298</v>
      </c>
      <c r="O84" s="142">
        <f>SUMIF([4]IS4m!$AO:$AO,$D84,[4]IS4m!O:O)</f>
        <v>-1999903.1672390706</v>
      </c>
      <c r="P84" s="142">
        <f>SUMIF([4]IS4m!$AO:$AO,$D84,[4]IS4m!P:P)</f>
        <v>-1999903.1672390706</v>
      </c>
      <c r="Q84" s="151">
        <f>SUM(E84:P84)</f>
        <v>257151.80265067262</v>
      </c>
      <c r="R84" s="152">
        <f ca="1">SUMIF([4]IS4m!$AO:$AO,$D84,[4]IS4m!R:R)</f>
        <v>257151.80265067331</v>
      </c>
      <c r="S84" s="153">
        <f ca="1">Q84-R84</f>
        <v>-6.9849193096160889E-10</v>
      </c>
    </row>
    <row r="85" spans="1:19" x14ac:dyDescent="0.25">
      <c r="A85" s="70"/>
      <c r="B85" s="128"/>
      <c r="D85" s="73" t="s">
        <v>214</v>
      </c>
      <c r="E85" s="219">
        <f>SUM(E80:E84)</f>
        <v>6121237.9608220216</v>
      </c>
      <c r="F85" s="219">
        <f t="shared" ref="F85:R85" si="23">SUM(F80:F84)</f>
        <v>-1843461.5870921081</v>
      </c>
      <c r="G85" s="219">
        <f t="shared" si="23"/>
        <v>-1952592.4241085146</v>
      </c>
      <c r="H85" s="219">
        <f t="shared" si="23"/>
        <v>5749437.5341641167</v>
      </c>
      <c r="I85" s="219">
        <f t="shared" si="23"/>
        <v>-1398919.8918627105</v>
      </c>
      <c r="J85" s="219">
        <f t="shared" si="23"/>
        <v>-1769304.3054355974</v>
      </c>
      <c r="K85" s="219">
        <f t="shared" si="23"/>
        <v>3227579.9021415389</v>
      </c>
      <c r="L85" s="219">
        <f t="shared" si="23"/>
        <v>-1769304.3054355974</v>
      </c>
      <c r="M85" s="219">
        <f t="shared" si="23"/>
        <v>-1769304.3054355974</v>
      </c>
      <c r="N85" s="219">
        <f t="shared" si="23"/>
        <v>2337526.9533797856</v>
      </c>
      <c r="O85" s="219">
        <f t="shared" si="23"/>
        <v>-1781731.5157859707</v>
      </c>
      <c r="P85" s="219">
        <f t="shared" si="23"/>
        <v>-2343931.1090185004</v>
      </c>
      <c r="Q85" s="220">
        <f t="shared" si="23"/>
        <v>2807232.9063328542</v>
      </c>
      <c r="R85" s="221">
        <f t="shared" ca="1" si="23"/>
        <v>2807232.9063328584</v>
      </c>
      <c r="S85" s="222">
        <f ca="1">SUM(S82:S84)</f>
        <v>-6.9849193096160889E-10</v>
      </c>
    </row>
    <row r="86" spans="1:19" s="150" customFormat="1" x14ac:dyDescent="0.25">
      <c r="A86" s="69"/>
      <c r="B86" s="128"/>
      <c r="D86" s="67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51"/>
      <c r="R86" s="152"/>
      <c r="S86" s="153"/>
    </row>
    <row r="87" spans="1:19" s="150" customFormat="1" x14ac:dyDescent="0.25">
      <c r="A87" s="69"/>
      <c r="B87" s="128"/>
      <c r="C87" s="67" t="s">
        <v>215</v>
      </c>
      <c r="D87" s="67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51"/>
      <c r="R87" s="152"/>
      <c r="S87" s="153"/>
    </row>
    <row r="88" spans="1:19" x14ac:dyDescent="0.25">
      <c r="A88" s="70"/>
      <c r="B88" s="128"/>
      <c r="D88" s="67" t="s">
        <v>216</v>
      </c>
      <c r="E88" s="142">
        <f>SUMIF([4]IS4m!$AO:$AO,$D88,[4]IS4m!E:E)</f>
        <v>-114315.95655172427</v>
      </c>
      <c r="F88" s="142">
        <f>SUMIF([4]IS4m!$AO:$AO,$D88,[4]IS4m!F:F)</f>
        <v>-114315.95655172427</v>
      </c>
      <c r="G88" s="142">
        <f>SUMIF([4]IS4m!$AO:$AO,$D88,[4]IS4m!G:G)</f>
        <v>-114315.95655172427</v>
      </c>
      <c r="H88" s="142">
        <f>SUMIF([4]IS4m!$AO:$AO,$D88,[4]IS4m!H:H)</f>
        <v>-32329.059999999998</v>
      </c>
      <c r="I88" s="142">
        <f>SUMIF([4]IS4m!$AO:$AO,$D88,[4]IS4m!I:I)</f>
        <v>-32329.059999999998</v>
      </c>
      <c r="J88" s="142">
        <f>SUMIF([4]IS4m!$AO:$AO,$D88,[4]IS4m!J:J)</f>
        <v>-32329.059999999998</v>
      </c>
      <c r="K88" s="142">
        <f>SUMIF([4]IS4m!$AO:$AO,$D88,[4]IS4m!K:K)</f>
        <v>-32329.059999999998</v>
      </c>
      <c r="L88" s="142">
        <f>SUMIF([4]IS4m!$AO:$AO,$D88,[4]IS4m!L:L)</f>
        <v>-32329.059999999998</v>
      </c>
      <c r="M88" s="142">
        <f>SUMIF([4]IS4m!$AO:$AO,$D88,[4]IS4m!M:M)</f>
        <v>-32329.059999999998</v>
      </c>
      <c r="N88" s="142">
        <f>SUMIF([4]IS4m!$AO:$AO,$D88,[4]IS4m!N:N)</f>
        <v>-32329.059999999998</v>
      </c>
      <c r="O88" s="142">
        <f>SUMIF([4]IS4m!$AO:$AO,$D88,[4]IS4m!O:O)</f>
        <v>-32329.059999999998</v>
      </c>
      <c r="P88" s="142">
        <f>SUMIF([4]IS4m!$AO:$AO,$D88,[4]IS4m!P:P)</f>
        <v>-32329.059999999998</v>
      </c>
      <c r="Q88" s="151">
        <f>SUM(E88:P88)</f>
        <v>-633909.40965517284</v>
      </c>
      <c r="R88" s="152">
        <f ca="1">SUMIF([4]IS4m!$AO:$AO,$D88,[4]IS4m!R:R)</f>
        <v>-633909.40965517284</v>
      </c>
      <c r="S88" s="153">
        <f ca="1">Q88-R88</f>
        <v>0</v>
      </c>
    </row>
    <row r="89" spans="1:19" x14ac:dyDescent="0.25">
      <c r="A89" s="70"/>
      <c r="B89" s="128"/>
      <c r="D89" s="67" t="s">
        <v>217</v>
      </c>
      <c r="E89" s="142">
        <f>SUMIF([4]IS4m!$AO:$AO,$D89,[4]IS4m!E:E)</f>
        <v>0</v>
      </c>
      <c r="F89" s="142">
        <f>SUMIF([4]IS4m!$AO:$AO,$D89,[4]IS4m!F:F)</f>
        <v>0</v>
      </c>
      <c r="G89" s="142">
        <f>SUMIF([4]IS4m!$AO:$AO,$D89,[4]IS4m!G:G)</f>
        <v>0</v>
      </c>
      <c r="H89" s="142">
        <f>SUMIF([4]IS4m!$AO:$AO,$D89,[4]IS4m!H:H)</f>
        <v>0</v>
      </c>
      <c r="I89" s="142">
        <f>SUMIF([4]IS4m!$AO:$AO,$D89,[4]IS4m!I:I)</f>
        <v>0</v>
      </c>
      <c r="J89" s="142">
        <f>SUMIF([4]IS4m!$AO:$AO,$D89,[4]IS4m!J:J)</f>
        <v>0</v>
      </c>
      <c r="K89" s="142">
        <f>SUMIF([4]IS4m!$AO:$AO,$D89,[4]IS4m!K:K)</f>
        <v>0</v>
      </c>
      <c r="L89" s="142">
        <f>SUMIF([4]IS4m!$AO:$AO,$D89,[4]IS4m!L:L)</f>
        <v>0</v>
      </c>
      <c r="M89" s="142">
        <f>SUMIF([4]IS4m!$AO:$AO,$D89,[4]IS4m!M:M)</f>
        <v>0</v>
      </c>
      <c r="N89" s="142">
        <f>SUMIF([4]IS4m!$AO:$AO,$D89,[4]IS4m!N:N)</f>
        <v>0</v>
      </c>
      <c r="O89" s="142">
        <f>SUMIF([4]IS4m!$AO:$AO,$D89,[4]IS4m!O:O)</f>
        <v>0</v>
      </c>
      <c r="P89" s="142">
        <f>SUMIF([4]IS4m!$AO:$AO,$D89,[4]IS4m!P:P)</f>
        <v>0</v>
      </c>
      <c r="Q89" s="151">
        <f>SUM(E89:P89)</f>
        <v>0</v>
      </c>
      <c r="R89" s="152">
        <f>SUMIF([4]IS4m!$AO:$AO,$D89,[4]IS4m!R:R)</f>
        <v>0</v>
      </c>
      <c r="S89" s="153">
        <f>Q89-R89</f>
        <v>0</v>
      </c>
    </row>
    <row r="90" spans="1:19" x14ac:dyDescent="0.25">
      <c r="A90" s="70"/>
      <c r="B90" s="128"/>
      <c r="D90" s="67" t="s">
        <v>218</v>
      </c>
      <c r="E90" s="142">
        <f>SUMIF([4]IS4m!$AO:$AO,$D90,[4]IS4m!E:E)</f>
        <v>0</v>
      </c>
      <c r="F90" s="142">
        <f>SUMIF([4]IS4m!$AO:$AO,$D90,[4]IS4m!F:F)</f>
        <v>0</v>
      </c>
      <c r="G90" s="142">
        <f>SUMIF([4]IS4m!$AO:$AO,$D90,[4]IS4m!G:G)</f>
        <v>0</v>
      </c>
      <c r="H90" s="142">
        <f>SUMIF([4]IS4m!$AO:$AO,$D90,[4]IS4m!H:H)</f>
        <v>0</v>
      </c>
      <c r="I90" s="142">
        <f>SUMIF([4]IS4m!$AO:$AO,$D90,[4]IS4m!I:I)</f>
        <v>0</v>
      </c>
      <c r="J90" s="142">
        <f>SUMIF([4]IS4m!$AO:$AO,$D90,[4]IS4m!J:J)</f>
        <v>0</v>
      </c>
      <c r="K90" s="142">
        <f>SUMIF([4]IS4m!$AO:$AO,$D90,[4]IS4m!K:K)</f>
        <v>0</v>
      </c>
      <c r="L90" s="142">
        <f>SUMIF([4]IS4m!$AO:$AO,$D90,[4]IS4m!L:L)</f>
        <v>0</v>
      </c>
      <c r="M90" s="142">
        <f>SUMIF([4]IS4m!$AO:$AO,$D90,[4]IS4m!M:M)</f>
        <v>0</v>
      </c>
      <c r="N90" s="142">
        <f>SUMIF([4]IS4m!$AO:$AO,$D90,[4]IS4m!N:N)</f>
        <v>0</v>
      </c>
      <c r="O90" s="142">
        <f>SUMIF([4]IS4m!$AO:$AO,$D90,[4]IS4m!O:O)</f>
        <v>0</v>
      </c>
      <c r="P90" s="142">
        <f>SUMIF([4]IS4m!$AO:$AO,$D90,[4]IS4m!P:P)</f>
        <v>0</v>
      </c>
      <c r="Q90" s="151">
        <f>SUM(E90:P90)</f>
        <v>0</v>
      </c>
      <c r="R90" s="152">
        <f ca="1">SUMIF([4]IS4m!$AO:$AO,$D90,[4]IS4m!R:R)</f>
        <v>0</v>
      </c>
      <c r="S90" s="153">
        <f ca="1">Q90-R90</f>
        <v>0</v>
      </c>
    </row>
    <row r="91" spans="1:19" x14ac:dyDescent="0.25">
      <c r="A91" s="70"/>
      <c r="B91" s="128"/>
      <c r="D91" s="73" t="s">
        <v>219</v>
      </c>
      <c r="E91" s="219">
        <f t="shared" ref="E91:R91" si="24">SUM(E86:E90)</f>
        <v>-114315.95655172427</v>
      </c>
      <c r="F91" s="219">
        <f t="shared" si="24"/>
        <v>-114315.95655172427</v>
      </c>
      <c r="G91" s="219">
        <f t="shared" si="24"/>
        <v>-114315.95655172427</v>
      </c>
      <c r="H91" s="219">
        <f t="shared" si="24"/>
        <v>-32329.059999999998</v>
      </c>
      <c r="I91" s="219">
        <f t="shared" si="24"/>
        <v>-32329.059999999998</v>
      </c>
      <c r="J91" s="219">
        <f t="shared" si="24"/>
        <v>-32329.059999999998</v>
      </c>
      <c r="K91" s="219">
        <f t="shared" si="24"/>
        <v>-32329.059999999998</v>
      </c>
      <c r="L91" s="219">
        <f t="shared" si="24"/>
        <v>-32329.059999999998</v>
      </c>
      <c r="M91" s="219">
        <f t="shared" si="24"/>
        <v>-32329.059999999998</v>
      </c>
      <c r="N91" s="219">
        <f t="shared" si="24"/>
        <v>-32329.059999999998</v>
      </c>
      <c r="O91" s="219">
        <f t="shared" si="24"/>
        <v>-32329.059999999998</v>
      </c>
      <c r="P91" s="219">
        <f t="shared" si="24"/>
        <v>-32329.059999999998</v>
      </c>
      <c r="Q91" s="220">
        <f t="shared" si="24"/>
        <v>-633909.40965517284</v>
      </c>
      <c r="R91" s="221">
        <f t="shared" ca="1" si="24"/>
        <v>-633909.40965517284</v>
      </c>
      <c r="S91" s="222">
        <f ca="1">SUM(S88:S90)</f>
        <v>0</v>
      </c>
    </row>
    <row r="92" spans="1:19" s="150" customFormat="1" x14ac:dyDescent="0.25">
      <c r="A92" s="69"/>
      <c r="B92" s="128"/>
      <c r="D92" s="67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51"/>
      <c r="R92" s="152"/>
      <c r="S92" s="153"/>
    </row>
    <row r="93" spans="1:19" s="150" customFormat="1" x14ac:dyDescent="0.25">
      <c r="A93" s="69"/>
      <c r="B93" s="128"/>
      <c r="C93" s="67" t="s">
        <v>220</v>
      </c>
      <c r="D93" s="67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51"/>
      <c r="R93" s="152"/>
      <c r="S93" s="153"/>
    </row>
    <row r="94" spans="1:19" x14ac:dyDescent="0.25">
      <c r="A94" s="70"/>
      <c r="B94" s="128"/>
      <c r="D94" s="71" t="s">
        <v>221</v>
      </c>
      <c r="E94" s="142">
        <f>SUMIF([4]IS4m!$AO:$AO,$D94,[4]IS4m!E:E)</f>
        <v>-61410.420371717402</v>
      </c>
      <c r="F94" s="142">
        <f>SUMIF([4]IS4m!$AO:$AO,$D94,[4]IS4m!F:F)</f>
        <v>-61410.420371717402</v>
      </c>
      <c r="G94" s="142">
        <f>SUMIF([4]IS4m!$AO:$AO,$D94,[4]IS4m!G:G)</f>
        <v>-61410.420371717402</v>
      </c>
      <c r="H94" s="142">
        <f>SUMIF([4]IS4m!$AO:$AO,$D94,[4]IS4m!H:H)</f>
        <v>-61410.420371717402</v>
      </c>
      <c r="I94" s="142">
        <f>SUMIF([4]IS4m!$AO:$AO,$D94,[4]IS4m!I:I)</f>
        <v>-61410.420371717402</v>
      </c>
      <c r="J94" s="142">
        <f>SUMIF([4]IS4m!$AO:$AO,$D94,[4]IS4m!J:J)</f>
        <v>-61410.420371717402</v>
      </c>
      <c r="K94" s="142">
        <f>SUMIF([4]IS4m!$AO:$AO,$D94,[4]IS4m!K:K)</f>
        <v>-61410.420371717402</v>
      </c>
      <c r="L94" s="142">
        <f>SUMIF([4]IS4m!$AO:$AO,$D94,[4]IS4m!L:L)</f>
        <v>-61410.420371717402</v>
      </c>
      <c r="M94" s="142">
        <f>SUMIF([4]IS4m!$AO:$AO,$D94,[4]IS4m!M:M)</f>
        <v>-61410.420371717402</v>
      </c>
      <c r="N94" s="142">
        <f>SUMIF([4]IS4m!$AO:$AO,$D94,[4]IS4m!N:N)</f>
        <v>-61410.420371717402</v>
      </c>
      <c r="O94" s="142">
        <f>SUMIF([4]IS4m!$AO:$AO,$D94,[4]IS4m!O:O)</f>
        <v>-61410.420371717402</v>
      </c>
      <c r="P94" s="142">
        <f>SUMIF([4]IS4m!$AO:$AO,$D94,[4]IS4m!P:P)</f>
        <v>-61410.420371717402</v>
      </c>
      <c r="Q94" s="151">
        <f>SUM(E94:P94)</f>
        <v>-736925.04446060897</v>
      </c>
      <c r="R94" s="152">
        <f ca="1">SUMIF([4]IS4m!$AO:$AO,$D94,[4]IS4m!R:R)</f>
        <v>-736925.04446060886</v>
      </c>
      <c r="S94" s="153">
        <f ca="1">Q94-R94</f>
        <v>0</v>
      </c>
    </row>
    <row r="95" spans="1:19" x14ac:dyDescent="0.25">
      <c r="A95" s="70"/>
      <c r="B95" s="128"/>
      <c r="D95" s="67" t="s">
        <v>222</v>
      </c>
      <c r="E95" s="142">
        <f>SUMIF([4]IS4m!$AO:$AO,$D95,[4]IS4m!E:E)</f>
        <v>0</v>
      </c>
      <c r="F95" s="142">
        <f>SUMIF([4]IS4m!$AO:$AO,$D95,[4]IS4m!F:F)</f>
        <v>0</v>
      </c>
      <c r="G95" s="142">
        <f>SUMIF([4]IS4m!$AO:$AO,$D95,[4]IS4m!G:G)</f>
        <v>0</v>
      </c>
      <c r="H95" s="142">
        <f>SUMIF([4]IS4m!$AO:$AO,$D95,[4]IS4m!H:H)</f>
        <v>0</v>
      </c>
      <c r="I95" s="142">
        <f>SUMIF([4]IS4m!$AO:$AO,$D95,[4]IS4m!I:I)</f>
        <v>0</v>
      </c>
      <c r="J95" s="142">
        <f>SUMIF([4]IS4m!$AO:$AO,$D95,[4]IS4m!J:J)</f>
        <v>0</v>
      </c>
      <c r="K95" s="142">
        <f>SUMIF([4]IS4m!$AO:$AO,$D95,[4]IS4m!K:K)</f>
        <v>0</v>
      </c>
      <c r="L95" s="142">
        <f>SUMIF([4]IS4m!$AO:$AO,$D95,[4]IS4m!L:L)</f>
        <v>0</v>
      </c>
      <c r="M95" s="142">
        <f>SUMIF([4]IS4m!$AO:$AO,$D95,[4]IS4m!M:M)</f>
        <v>0</v>
      </c>
      <c r="N95" s="142">
        <f>SUMIF([4]IS4m!$AO:$AO,$D95,[4]IS4m!N:N)</f>
        <v>0</v>
      </c>
      <c r="O95" s="142">
        <f>SUMIF([4]IS4m!$AO:$AO,$D95,[4]IS4m!O:O)</f>
        <v>0</v>
      </c>
      <c r="P95" s="142">
        <f>SUMIF([4]IS4m!$AO:$AO,$D95,[4]IS4m!P:P)</f>
        <v>0</v>
      </c>
      <c r="Q95" s="151">
        <f>SUM(E95:P95)</f>
        <v>0</v>
      </c>
      <c r="R95" s="152">
        <f>SUMIF([4]IS4m!$AO:$AO,$D95,[4]IS4m!R:R)</f>
        <v>0</v>
      </c>
      <c r="S95" s="153">
        <f>Q95-R95</f>
        <v>0</v>
      </c>
    </row>
    <row r="96" spans="1:19" x14ac:dyDescent="0.25">
      <c r="A96" s="70"/>
      <c r="B96" s="128"/>
      <c r="D96" s="67" t="s">
        <v>223</v>
      </c>
      <c r="E96" s="142">
        <f>SUMIF([4]IS4m!$AO:$AO,$D96,[4]IS4m!E:E)</f>
        <v>0</v>
      </c>
      <c r="F96" s="142">
        <f>SUMIF([4]IS4m!$AO:$AO,$D96,[4]IS4m!F:F)</f>
        <v>0</v>
      </c>
      <c r="G96" s="142">
        <f>SUMIF([4]IS4m!$AO:$AO,$D96,[4]IS4m!G:G)</f>
        <v>0</v>
      </c>
      <c r="H96" s="142">
        <f>SUMIF([4]IS4m!$AO:$AO,$D96,[4]IS4m!H:H)</f>
        <v>0</v>
      </c>
      <c r="I96" s="142">
        <f>SUMIF([4]IS4m!$AO:$AO,$D96,[4]IS4m!I:I)</f>
        <v>0</v>
      </c>
      <c r="J96" s="142">
        <f>SUMIF([4]IS4m!$AO:$AO,$D96,[4]IS4m!J:J)</f>
        <v>0</v>
      </c>
      <c r="K96" s="142">
        <f>SUMIF([4]IS4m!$AO:$AO,$D96,[4]IS4m!K:K)</f>
        <v>0</v>
      </c>
      <c r="L96" s="142">
        <f>SUMIF([4]IS4m!$AO:$AO,$D96,[4]IS4m!L:L)</f>
        <v>0</v>
      </c>
      <c r="M96" s="142">
        <f>SUMIF([4]IS4m!$AO:$AO,$D96,[4]IS4m!M:M)</f>
        <v>0</v>
      </c>
      <c r="N96" s="142">
        <f>SUMIF([4]IS4m!$AO:$AO,$D96,[4]IS4m!N:N)</f>
        <v>0</v>
      </c>
      <c r="O96" s="142">
        <f>SUMIF([4]IS4m!$AO:$AO,$D96,[4]IS4m!O:O)</f>
        <v>0</v>
      </c>
      <c r="P96" s="142">
        <f>SUMIF([4]IS4m!$AO:$AO,$D96,[4]IS4m!P:P)</f>
        <v>0</v>
      </c>
      <c r="Q96" s="151">
        <f>SUM(E96:P96)</f>
        <v>0</v>
      </c>
      <c r="R96" s="152">
        <f>SUMIF([4]IS4m!$AO:$AO,$D96,[4]IS4m!R:R)</f>
        <v>0</v>
      </c>
      <c r="S96" s="153">
        <f>Q96-R96</f>
        <v>0</v>
      </c>
    </row>
    <row r="97" spans="1:19" x14ac:dyDescent="0.25">
      <c r="A97" s="70"/>
      <c r="B97" s="128"/>
      <c r="D97" s="73" t="s">
        <v>224</v>
      </c>
      <c r="E97" s="219">
        <f t="shared" ref="E97:R97" si="25">SUM(E92:E96)</f>
        <v>-61410.420371717402</v>
      </c>
      <c r="F97" s="219">
        <f t="shared" si="25"/>
        <v>-61410.420371717402</v>
      </c>
      <c r="G97" s="219">
        <f t="shared" si="25"/>
        <v>-61410.420371717402</v>
      </c>
      <c r="H97" s="219">
        <f t="shared" si="25"/>
        <v>-61410.420371717402</v>
      </c>
      <c r="I97" s="219">
        <f t="shared" si="25"/>
        <v>-61410.420371717402</v>
      </c>
      <c r="J97" s="219">
        <f t="shared" si="25"/>
        <v>-61410.420371717402</v>
      </c>
      <c r="K97" s="219">
        <f t="shared" si="25"/>
        <v>-61410.420371717402</v>
      </c>
      <c r="L97" s="219">
        <f t="shared" si="25"/>
        <v>-61410.420371717402</v>
      </c>
      <c r="M97" s="219">
        <f t="shared" si="25"/>
        <v>-61410.420371717402</v>
      </c>
      <c r="N97" s="219">
        <f t="shared" si="25"/>
        <v>-61410.420371717402</v>
      </c>
      <c r="O97" s="219">
        <f t="shared" si="25"/>
        <v>-61410.420371717402</v>
      </c>
      <c r="P97" s="219">
        <f t="shared" si="25"/>
        <v>-61410.420371717402</v>
      </c>
      <c r="Q97" s="220">
        <f t="shared" si="25"/>
        <v>-736925.04446060897</v>
      </c>
      <c r="R97" s="221">
        <f t="shared" ca="1" si="25"/>
        <v>-736925.04446060886</v>
      </c>
      <c r="S97" s="222">
        <f ca="1">SUM(S94:S96)</f>
        <v>0</v>
      </c>
    </row>
    <row r="98" spans="1:19" x14ac:dyDescent="0.25">
      <c r="A98" s="70"/>
      <c r="B98" s="128"/>
      <c r="D98" s="67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51"/>
      <c r="R98" s="152"/>
      <c r="S98" s="153"/>
    </row>
    <row r="99" spans="1:19" x14ac:dyDescent="0.25">
      <c r="A99" s="70"/>
      <c r="B99" s="144"/>
      <c r="C99" s="134" t="s">
        <v>225</v>
      </c>
      <c r="D99" s="160"/>
      <c r="E99" s="135">
        <f>SUM(E85,E91,E97)</f>
        <v>5945511.5838985797</v>
      </c>
      <c r="F99" s="135">
        <f t="shared" ref="F99:R99" si="26">SUM(F85,F91,F97)</f>
        <v>-2019187.9640155497</v>
      </c>
      <c r="G99" s="135">
        <f t="shared" si="26"/>
        <v>-2128318.8010319564</v>
      </c>
      <c r="H99" s="135">
        <f t="shared" si="26"/>
        <v>5655698.0537923994</v>
      </c>
      <c r="I99" s="135">
        <f t="shared" si="26"/>
        <v>-1492659.3722344278</v>
      </c>
      <c r="J99" s="135">
        <f t="shared" si="26"/>
        <v>-1863043.7858073148</v>
      </c>
      <c r="K99" s="135">
        <f t="shared" si="26"/>
        <v>3133840.4217698216</v>
      </c>
      <c r="L99" s="135">
        <f t="shared" si="26"/>
        <v>-1863043.7858073148</v>
      </c>
      <c r="M99" s="135">
        <f t="shared" si="26"/>
        <v>-1863043.7858073148</v>
      </c>
      <c r="N99" s="135">
        <f t="shared" si="26"/>
        <v>2243787.4730080683</v>
      </c>
      <c r="O99" s="135">
        <f t="shared" si="26"/>
        <v>-1875470.9961576881</v>
      </c>
      <c r="P99" s="135">
        <f t="shared" si="26"/>
        <v>-2437670.5893902178</v>
      </c>
      <c r="Q99" s="161">
        <f t="shared" si="26"/>
        <v>1436398.4522170722</v>
      </c>
      <c r="R99" s="162">
        <f t="shared" ca="1" si="26"/>
        <v>1436398.4522170767</v>
      </c>
      <c r="S99" s="163">
        <f ca="1">SUM(S80:S98)</f>
        <v>-1.3969838619232178E-9</v>
      </c>
    </row>
    <row r="100" spans="1:19" x14ac:dyDescent="0.25"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</row>
    <row r="101" spans="1:19" x14ac:dyDescent="0.25"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</row>
    <row r="102" spans="1:19" x14ac:dyDescent="0.25"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</row>
    <row r="103" spans="1:19" x14ac:dyDescent="0.25"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</row>
    <row r="104" spans="1:19" x14ac:dyDescent="0.25"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</row>
    <row r="105" spans="1:19" x14ac:dyDescent="0.25"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</row>
    <row r="106" spans="1:19" x14ac:dyDescent="0.25"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</row>
    <row r="107" spans="1:19" x14ac:dyDescent="0.25"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</row>
    <row r="108" spans="1:19" x14ac:dyDescent="0.25"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</row>
    <row r="109" spans="1:19" x14ac:dyDescent="0.25"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</row>
    <row r="110" spans="1:19" x14ac:dyDescent="0.25"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</row>
    <row r="111" spans="1:19" x14ac:dyDescent="0.25"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</row>
    <row r="112" spans="1:19" x14ac:dyDescent="0.25"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</row>
    <row r="113" spans="10:19" x14ac:dyDescent="0.25"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</row>
    <row r="114" spans="10:19" x14ac:dyDescent="0.25"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</row>
    <row r="115" spans="10:19" x14ac:dyDescent="0.25"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</row>
    <row r="116" spans="10:19" x14ac:dyDescent="0.25"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</row>
    <row r="117" spans="10:19" x14ac:dyDescent="0.25"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</row>
    <row r="118" spans="10:19" x14ac:dyDescent="0.25"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</row>
    <row r="119" spans="10:19" x14ac:dyDescent="0.25"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</row>
    <row r="120" spans="10:19" x14ac:dyDescent="0.25">
      <c r="J120" s="127"/>
      <c r="K120" s="127"/>
      <c r="L120" s="127"/>
      <c r="M120" s="127"/>
      <c r="N120" s="127"/>
      <c r="O120" s="127"/>
      <c r="P120" s="127"/>
      <c r="Q120" s="127"/>
      <c r="R120" s="127"/>
      <c r="S120" s="127"/>
    </row>
    <row r="121" spans="10:19" x14ac:dyDescent="0.25"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</row>
    <row r="122" spans="10:19" x14ac:dyDescent="0.25"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</row>
    <row r="123" spans="10:19" x14ac:dyDescent="0.25"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</row>
    <row r="124" spans="10:19" x14ac:dyDescent="0.25"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</row>
    <row r="125" spans="10:19" x14ac:dyDescent="0.25"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</row>
    <row r="126" spans="10:19" x14ac:dyDescent="0.25"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</row>
    <row r="127" spans="10:19" x14ac:dyDescent="0.25"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</row>
    <row r="128" spans="10:19" x14ac:dyDescent="0.25"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</row>
    <row r="129" spans="10:19" x14ac:dyDescent="0.25"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</row>
    <row r="130" spans="10:19" x14ac:dyDescent="0.25"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</row>
    <row r="131" spans="10:19" x14ac:dyDescent="0.25"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</row>
    <row r="132" spans="10:19" x14ac:dyDescent="0.25"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</row>
    <row r="133" spans="10:19" x14ac:dyDescent="0.25"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</row>
    <row r="134" spans="10:19" x14ac:dyDescent="0.25"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</row>
    <row r="135" spans="10:19" x14ac:dyDescent="0.25"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</row>
    <row r="136" spans="10:19" x14ac:dyDescent="0.25"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</row>
    <row r="137" spans="10:19" x14ac:dyDescent="0.25"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</row>
    <row r="138" spans="10:19" x14ac:dyDescent="0.25"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</row>
    <row r="139" spans="10:19" x14ac:dyDescent="0.25">
      <c r="J139" s="127"/>
      <c r="K139" s="127"/>
      <c r="L139" s="127"/>
      <c r="M139" s="127"/>
      <c r="N139" s="127"/>
      <c r="O139" s="127"/>
      <c r="P139" s="127"/>
      <c r="Q139" s="127"/>
      <c r="R139" s="127"/>
      <c r="S139" s="127"/>
    </row>
    <row r="140" spans="10:19" x14ac:dyDescent="0.25">
      <c r="J140" s="127"/>
      <c r="K140" s="127"/>
      <c r="L140" s="127"/>
      <c r="M140" s="127"/>
      <c r="N140" s="127"/>
      <c r="O140" s="127"/>
      <c r="P140" s="127"/>
      <c r="Q140" s="127"/>
      <c r="R140" s="127"/>
      <c r="S140" s="127"/>
    </row>
    <row r="141" spans="10:19" x14ac:dyDescent="0.25">
      <c r="J141" s="127"/>
      <c r="K141" s="127"/>
      <c r="L141" s="127"/>
      <c r="M141" s="127"/>
      <c r="N141" s="127"/>
      <c r="O141" s="127"/>
      <c r="P141" s="127"/>
      <c r="Q141" s="127"/>
      <c r="R141" s="127"/>
      <c r="S141" s="127"/>
    </row>
    <row r="142" spans="10:19" x14ac:dyDescent="0.25">
      <c r="J142" s="127"/>
      <c r="K142" s="127"/>
      <c r="L142" s="127"/>
      <c r="M142" s="127"/>
      <c r="N142" s="127"/>
      <c r="O142" s="127"/>
      <c r="P142" s="127"/>
      <c r="Q142" s="127"/>
      <c r="R142" s="127"/>
      <c r="S142" s="127"/>
    </row>
    <row r="143" spans="10:19" x14ac:dyDescent="0.25">
      <c r="J143" s="127"/>
      <c r="K143" s="127"/>
      <c r="L143" s="127"/>
      <c r="M143" s="127"/>
      <c r="N143" s="127"/>
      <c r="O143" s="127"/>
      <c r="P143" s="127"/>
      <c r="Q143" s="127"/>
      <c r="R143" s="127"/>
      <c r="S143" s="127"/>
    </row>
    <row r="144" spans="10:19" x14ac:dyDescent="0.25">
      <c r="J144" s="127"/>
      <c r="K144" s="127"/>
      <c r="L144" s="127"/>
      <c r="M144" s="127"/>
      <c r="N144" s="127"/>
      <c r="O144" s="127"/>
      <c r="P144" s="127"/>
      <c r="Q144" s="127"/>
      <c r="R144" s="127"/>
      <c r="S144" s="127"/>
    </row>
    <row r="145" spans="10:19" x14ac:dyDescent="0.25">
      <c r="J145" s="127"/>
      <c r="K145" s="127"/>
      <c r="L145" s="127"/>
      <c r="M145" s="127"/>
      <c r="N145" s="127"/>
      <c r="O145" s="127"/>
      <c r="P145" s="127"/>
      <c r="Q145" s="127"/>
      <c r="R145" s="127"/>
      <c r="S145" s="127"/>
    </row>
    <row r="146" spans="10:19" x14ac:dyDescent="0.25">
      <c r="J146" s="127"/>
      <c r="K146" s="127"/>
      <c r="L146" s="127"/>
      <c r="M146" s="127"/>
      <c r="N146" s="127"/>
      <c r="O146" s="127"/>
      <c r="P146" s="127"/>
      <c r="Q146" s="127"/>
      <c r="R146" s="127"/>
      <c r="S146" s="127"/>
    </row>
    <row r="147" spans="10:19" x14ac:dyDescent="0.25">
      <c r="J147" s="127"/>
      <c r="K147" s="127"/>
      <c r="L147" s="127"/>
      <c r="M147" s="127"/>
      <c r="N147" s="127"/>
      <c r="O147" s="127"/>
      <c r="P147" s="127"/>
      <c r="Q147" s="127"/>
      <c r="R147" s="127"/>
      <c r="S147" s="127"/>
    </row>
    <row r="148" spans="10:19" x14ac:dyDescent="0.25"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</row>
    <row r="149" spans="10:19" x14ac:dyDescent="0.25">
      <c r="J149" s="127"/>
      <c r="K149" s="127"/>
      <c r="L149" s="127"/>
      <c r="M149" s="127"/>
      <c r="N149" s="127"/>
      <c r="O149" s="127"/>
      <c r="P149" s="127"/>
      <c r="Q149" s="127"/>
      <c r="R149" s="127"/>
      <c r="S149" s="127"/>
    </row>
    <row r="150" spans="10:19" x14ac:dyDescent="0.25"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</row>
    <row r="151" spans="10:19" x14ac:dyDescent="0.25"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</row>
    <row r="152" spans="10:19" x14ac:dyDescent="0.25"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</row>
    <row r="153" spans="10:19" x14ac:dyDescent="0.25"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</row>
    <row r="154" spans="10:19" x14ac:dyDescent="0.25">
      <c r="J154" s="127"/>
      <c r="K154" s="127"/>
      <c r="L154" s="127"/>
      <c r="M154" s="127"/>
      <c r="N154" s="127"/>
      <c r="O154" s="127"/>
      <c r="P154" s="127"/>
      <c r="Q154" s="127"/>
      <c r="R154" s="127"/>
      <c r="S154" s="127"/>
    </row>
    <row r="155" spans="10:19" x14ac:dyDescent="0.25"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</row>
    <row r="156" spans="10:19" x14ac:dyDescent="0.25"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</row>
    <row r="157" spans="10:19" x14ac:dyDescent="0.25"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</row>
    <row r="158" spans="10:19" x14ac:dyDescent="0.25">
      <c r="J158" s="127"/>
      <c r="K158" s="127"/>
      <c r="L158" s="127"/>
      <c r="M158" s="127"/>
      <c r="N158" s="127"/>
      <c r="O158" s="127"/>
      <c r="P158" s="127"/>
      <c r="Q158" s="127"/>
      <c r="R158" s="127"/>
      <c r="S158" s="127"/>
    </row>
    <row r="159" spans="10:19" x14ac:dyDescent="0.25"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</row>
    <row r="160" spans="10:19" x14ac:dyDescent="0.25"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</row>
    <row r="161" spans="10:19" x14ac:dyDescent="0.25"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</row>
    <row r="162" spans="10:19" x14ac:dyDescent="0.25">
      <c r="J162" s="127"/>
      <c r="K162" s="127"/>
      <c r="L162" s="127"/>
      <c r="M162" s="127"/>
      <c r="N162" s="127"/>
      <c r="O162" s="127"/>
      <c r="P162" s="127"/>
      <c r="Q162" s="127"/>
      <c r="R162" s="127"/>
      <c r="S162" s="127"/>
    </row>
    <row r="163" spans="10:19" x14ac:dyDescent="0.25">
      <c r="J163" s="127"/>
      <c r="K163" s="127"/>
      <c r="L163" s="127"/>
      <c r="M163" s="127"/>
      <c r="N163" s="127"/>
      <c r="O163" s="127"/>
      <c r="P163" s="127"/>
      <c r="Q163" s="127"/>
      <c r="R163" s="127"/>
      <c r="S163" s="127"/>
    </row>
    <row r="164" spans="10:19" x14ac:dyDescent="0.25">
      <c r="J164" s="127"/>
      <c r="K164" s="127"/>
      <c r="L164" s="127"/>
      <c r="M164" s="127"/>
      <c r="N164" s="127"/>
      <c r="O164" s="127"/>
      <c r="P164" s="127"/>
      <c r="Q164" s="127"/>
      <c r="R164" s="127"/>
      <c r="S164" s="127"/>
    </row>
    <row r="165" spans="10:19" x14ac:dyDescent="0.25">
      <c r="J165" s="127"/>
      <c r="K165" s="127"/>
      <c r="L165" s="127"/>
      <c r="M165" s="127"/>
      <c r="N165" s="127"/>
      <c r="O165" s="127"/>
      <c r="P165" s="127"/>
      <c r="Q165" s="127"/>
      <c r="R165" s="127"/>
      <c r="S165" s="127"/>
    </row>
    <row r="166" spans="10:19" x14ac:dyDescent="0.25">
      <c r="J166" s="127"/>
      <c r="K166" s="127"/>
      <c r="L166" s="127"/>
      <c r="M166" s="127"/>
      <c r="N166" s="127"/>
      <c r="O166" s="127"/>
      <c r="P166" s="127"/>
      <c r="Q166" s="127"/>
      <c r="R166" s="127"/>
      <c r="S166" s="127"/>
    </row>
    <row r="167" spans="10:19" x14ac:dyDescent="0.25"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</row>
    <row r="168" spans="10:19" x14ac:dyDescent="0.25">
      <c r="J168" s="127"/>
      <c r="K168" s="127"/>
      <c r="L168" s="127"/>
      <c r="M168" s="127"/>
      <c r="N168" s="127"/>
      <c r="O168" s="127"/>
      <c r="P168" s="127"/>
      <c r="Q168" s="127"/>
      <c r="R168" s="127"/>
      <c r="S168" s="127"/>
    </row>
    <row r="169" spans="10:19" x14ac:dyDescent="0.25"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</row>
    <row r="170" spans="10:19" x14ac:dyDescent="0.25">
      <c r="J170" s="127"/>
      <c r="K170" s="127"/>
      <c r="L170" s="127"/>
      <c r="M170" s="127"/>
      <c r="N170" s="127"/>
      <c r="O170" s="127"/>
      <c r="P170" s="127"/>
      <c r="Q170" s="127"/>
      <c r="R170" s="127"/>
      <c r="S170" s="127"/>
    </row>
    <row r="171" spans="10:19" x14ac:dyDescent="0.25"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</row>
    <row r="172" spans="10:19" x14ac:dyDescent="0.25">
      <c r="J172" s="127"/>
      <c r="K172" s="127"/>
      <c r="L172" s="127"/>
      <c r="M172" s="127"/>
      <c r="N172" s="127"/>
      <c r="O172" s="127"/>
      <c r="P172" s="127"/>
      <c r="Q172" s="127"/>
      <c r="R172" s="127"/>
      <c r="S172" s="127"/>
    </row>
    <row r="173" spans="10:19" x14ac:dyDescent="0.25">
      <c r="J173" s="127"/>
      <c r="K173" s="127"/>
      <c r="L173" s="127"/>
      <c r="M173" s="127"/>
      <c r="N173" s="127"/>
      <c r="O173" s="127"/>
      <c r="P173" s="127"/>
      <c r="Q173" s="127"/>
      <c r="R173" s="127"/>
      <c r="S173" s="127"/>
    </row>
    <row r="174" spans="10:19" x14ac:dyDescent="0.25"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</row>
    <row r="175" spans="10:19" x14ac:dyDescent="0.25">
      <c r="J175" s="127"/>
      <c r="K175" s="127"/>
      <c r="L175" s="127"/>
      <c r="M175" s="127"/>
      <c r="N175" s="127"/>
      <c r="O175" s="127"/>
      <c r="P175" s="127"/>
      <c r="Q175" s="127"/>
      <c r="R175" s="127"/>
      <c r="S175" s="127"/>
    </row>
    <row r="176" spans="10:19" x14ac:dyDescent="0.25">
      <c r="J176" s="127"/>
      <c r="K176" s="127"/>
      <c r="L176" s="127"/>
      <c r="M176" s="127"/>
      <c r="N176" s="127"/>
      <c r="O176" s="127"/>
      <c r="P176" s="127"/>
      <c r="Q176" s="127"/>
      <c r="R176" s="127"/>
      <c r="S176" s="127"/>
    </row>
    <row r="177" spans="10:19" x14ac:dyDescent="0.25"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</row>
    <row r="178" spans="10:19" x14ac:dyDescent="0.25">
      <c r="J178" s="127"/>
      <c r="K178" s="127"/>
      <c r="L178" s="127"/>
      <c r="M178" s="127"/>
      <c r="N178" s="127"/>
      <c r="O178" s="127"/>
      <c r="P178" s="127"/>
      <c r="Q178" s="127"/>
      <c r="R178" s="127"/>
      <c r="S178" s="127"/>
    </row>
    <row r="179" spans="10:19" x14ac:dyDescent="0.25">
      <c r="J179" s="127"/>
      <c r="K179" s="127"/>
      <c r="L179" s="127"/>
      <c r="M179" s="127"/>
      <c r="N179" s="127"/>
      <c r="O179" s="127"/>
      <c r="P179" s="127"/>
      <c r="Q179" s="127"/>
      <c r="R179" s="127"/>
      <c r="S179" s="127"/>
    </row>
    <row r="180" spans="10:19" x14ac:dyDescent="0.25">
      <c r="J180" s="127"/>
      <c r="K180" s="127"/>
      <c r="L180" s="127"/>
      <c r="M180" s="127"/>
      <c r="N180" s="127"/>
      <c r="O180" s="127"/>
      <c r="P180" s="127"/>
      <c r="Q180" s="127"/>
      <c r="R180" s="127"/>
      <c r="S180" s="127"/>
    </row>
    <row r="181" spans="10:19" x14ac:dyDescent="0.25">
      <c r="J181" s="127"/>
      <c r="K181" s="127"/>
      <c r="L181" s="127"/>
      <c r="M181" s="127"/>
      <c r="N181" s="127"/>
      <c r="O181" s="127"/>
      <c r="P181" s="127"/>
      <c r="Q181" s="127"/>
      <c r="R181" s="127"/>
      <c r="S181" s="127"/>
    </row>
    <row r="182" spans="10:19" x14ac:dyDescent="0.25">
      <c r="J182" s="127"/>
      <c r="K182" s="127"/>
      <c r="L182" s="127"/>
      <c r="M182" s="127"/>
      <c r="N182" s="127"/>
      <c r="O182" s="127"/>
      <c r="P182" s="127"/>
      <c r="Q182" s="127"/>
      <c r="R182" s="127"/>
      <c r="S182" s="127"/>
    </row>
    <row r="183" spans="10:19" x14ac:dyDescent="0.25">
      <c r="J183" s="127"/>
      <c r="K183" s="127"/>
      <c r="L183" s="127"/>
      <c r="M183" s="127"/>
      <c r="N183" s="127"/>
      <c r="O183" s="127"/>
      <c r="P183" s="127"/>
      <c r="Q183" s="127"/>
      <c r="R183" s="127"/>
      <c r="S183" s="127"/>
    </row>
    <row r="184" spans="10:19" x14ac:dyDescent="0.25">
      <c r="J184" s="127"/>
      <c r="K184" s="127"/>
      <c r="L184" s="127"/>
      <c r="M184" s="127"/>
      <c r="N184" s="127"/>
      <c r="O184" s="127"/>
      <c r="P184" s="127"/>
      <c r="Q184" s="127"/>
      <c r="R184" s="127"/>
      <c r="S184" s="127"/>
    </row>
    <row r="185" spans="10:19" x14ac:dyDescent="0.25">
      <c r="J185" s="127"/>
      <c r="K185" s="127"/>
      <c r="L185" s="127"/>
      <c r="M185" s="127"/>
      <c r="N185" s="127"/>
      <c r="O185" s="127"/>
      <c r="P185" s="127"/>
      <c r="Q185" s="127"/>
      <c r="R185" s="127"/>
      <c r="S185" s="127"/>
    </row>
    <row r="186" spans="10:19" x14ac:dyDescent="0.25">
      <c r="J186" s="127"/>
      <c r="K186" s="127"/>
      <c r="L186" s="127"/>
      <c r="M186" s="127"/>
      <c r="N186" s="127"/>
      <c r="O186" s="127"/>
      <c r="P186" s="127"/>
      <c r="Q186" s="127"/>
      <c r="R186" s="127"/>
      <c r="S186" s="127"/>
    </row>
    <row r="187" spans="10:19" x14ac:dyDescent="0.25">
      <c r="J187" s="127"/>
      <c r="K187" s="127"/>
      <c r="L187" s="127"/>
      <c r="M187" s="127"/>
      <c r="N187" s="127"/>
      <c r="O187" s="127"/>
      <c r="P187" s="127"/>
      <c r="Q187" s="127"/>
      <c r="R187" s="127"/>
      <c r="S187" s="127"/>
    </row>
    <row r="188" spans="10:19" x14ac:dyDescent="0.25">
      <c r="J188" s="127"/>
      <c r="K188" s="127"/>
      <c r="L188" s="127"/>
      <c r="M188" s="127"/>
      <c r="N188" s="127"/>
      <c r="O188" s="127"/>
      <c r="P188" s="127"/>
      <c r="Q188" s="127"/>
      <c r="R188" s="127"/>
      <c r="S188" s="127"/>
    </row>
    <row r="189" spans="10:19" x14ac:dyDescent="0.25">
      <c r="J189" s="127"/>
      <c r="K189" s="127"/>
      <c r="L189" s="127"/>
      <c r="M189" s="127"/>
      <c r="N189" s="127"/>
      <c r="O189" s="127"/>
      <c r="P189" s="127"/>
      <c r="Q189" s="127"/>
      <c r="R189" s="127"/>
      <c r="S189" s="127"/>
    </row>
    <row r="190" spans="10:19" x14ac:dyDescent="0.25">
      <c r="J190" s="127"/>
      <c r="K190" s="127"/>
      <c r="L190" s="127"/>
      <c r="M190" s="127"/>
      <c r="N190" s="127"/>
      <c r="O190" s="127"/>
      <c r="P190" s="127"/>
      <c r="Q190" s="127"/>
      <c r="R190" s="127"/>
      <c r="S190" s="127"/>
    </row>
    <row r="191" spans="10:19" x14ac:dyDescent="0.25">
      <c r="J191" s="127"/>
      <c r="K191" s="127"/>
      <c r="L191" s="127"/>
      <c r="M191" s="127"/>
      <c r="N191" s="127"/>
      <c r="O191" s="127"/>
      <c r="P191" s="127"/>
      <c r="Q191" s="127"/>
      <c r="R191" s="127"/>
      <c r="S191" s="127"/>
    </row>
    <row r="192" spans="10:19" x14ac:dyDescent="0.25">
      <c r="J192" s="127"/>
      <c r="K192" s="127"/>
      <c r="L192" s="127"/>
      <c r="M192" s="127"/>
      <c r="N192" s="127"/>
      <c r="O192" s="127"/>
      <c r="P192" s="127"/>
      <c r="Q192" s="127"/>
      <c r="R192" s="127"/>
      <c r="S192" s="127"/>
    </row>
    <row r="193" spans="10:19" x14ac:dyDescent="0.25">
      <c r="J193" s="127"/>
      <c r="K193" s="127"/>
      <c r="L193" s="127"/>
      <c r="M193" s="127"/>
      <c r="N193" s="127"/>
      <c r="O193" s="127"/>
      <c r="P193" s="127"/>
      <c r="Q193" s="127"/>
      <c r="R193" s="127"/>
      <c r="S193" s="127"/>
    </row>
    <row r="194" spans="10:19" x14ac:dyDescent="0.25">
      <c r="J194" s="127"/>
      <c r="K194" s="127"/>
      <c r="L194" s="127"/>
      <c r="M194" s="127"/>
      <c r="N194" s="127"/>
      <c r="O194" s="127"/>
      <c r="P194" s="127"/>
      <c r="Q194" s="127"/>
      <c r="R194" s="127"/>
      <c r="S194" s="127"/>
    </row>
    <row r="195" spans="10:19" x14ac:dyDescent="0.25">
      <c r="J195" s="127"/>
      <c r="K195" s="127"/>
      <c r="L195" s="127"/>
      <c r="M195" s="127"/>
      <c r="N195" s="127"/>
      <c r="O195" s="127"/>
      <c r="P195" s="127"/>
      <c r="Q195" s="127"/>
      <c r="R195" s="127"/>
      <c r="S195" s="127"/>
    </row>
    <row r="196" spans="10:19" x14ac:dyDescent="0.25">
      <c r="J196" s="127"/>
      <c r="K196" s="127"/>
      <c r="L196" s="127"/>
      <c r="M196" s="127"/>
      <c r="N196" s="127"/>
      <c r="O196" s="127"/>
      <c r="P196" s="127"/>
      <c r="Q196" s="127"/>
      <c r="R196" s="127"/>
      <c r="S196" s="127"/>
    </row>
    <row r="197" spans="10:19" x14ac:dyDescent="0.25">
      <c r="J197" s="127"/>
      <c r="K197" s="127"/>
      <c r="L197" s="127"/>
      <c r="M197" s="127"/>
      <c r="N197" s="127"/>
      <c r="O197" s="127"/>
      <c r="P197" s="127"/>
      <c r="Q197" s="127"/>
      <c r="R197" s="127"/>
      <c r="S197" s="127"/>
    </row>
    <row r="198" spans="10:19" x14ac:dyDescent="0.25">
      <c r="J198" s="127"/>
      <c r="K198" s="127"/>
      <c r="L198" s="127"/>
      <c r="M198" s="127"/>
      <c r="N198" s="127"/>
      <c r="O198" s="127"/>
      <c r="P198" s="127"/>
      <c r="Q198" s="127"/>
      <c r="R198" s="127"/>
      <c r="S198" s="127"/>
    </row>
    <row r="199" spans="10:19" x14ac:dyDescent="0.25">
      <c r="J199" s="127"/>
      <c r="K199" s="127"/>
      <c r="L199" s="127"/>
      <c r="M199" s="127"/>
      <c r="N199" s="127"/>
      <c r="O199" s="127"/>
      <c r="P199" s="127"/>
      <c r="Q199" s="127"/>
      <c r="R199" s="127"/>
      <c r="S199" s="127"/>
    </row>
    <row r="200" spans="10:19" x14ac:dyDescent="0.25">
      <c r="J200" s="127"/>
      <c r="K200" s="127"/>
      <c r="L200" s="127"/>
      <c r="M200" s="127"/>
      <c r="N200" s="127"/>
      <c r="O200" s="127"/>
      <c r="P200" s="127"/>
      <c r="Q200" s="127"/>
      <c r="R200" s="127"/>
      <c r="S200" s="127"/>
    </row>
    <row r="201" spans="10:19" x14ac:dyDescent="0.25">
      <c r="J201" s="127"/>
      <c r="K201" s="127"/>
      <c r="L201" s="127"/>
      <c r="M201" s="127"/>
      <c r="N201" s="127"/>
      <c r="O201" s="127"/>
      <c r="P201" s="127"/>
      <c r="Q201" s="127"/>
      <c r="R201" s="127"/>
      <c r="S201" s="127"/>
    </row>
    <row r="202" spans="10:19" x14ac:dyDescent="0.25">
      <c r="J202" s="127"/>
      <c r="K202" s="127"/>
      <c r="L202" s="127"/>
      <c r="M202" s="127"/>
      <c r="N202" s="127"/>
      <c r="O202" s="127"/>
      <c r="P202" s="127"/>
      <c r="Q202" s="127"/>
      <c r="R202" s="127"/>
      <c r="S202" s="127"/>
    </row>
    <row r="203" spans="10:19" x14ac:dyDescent="0.25">
      <c r="J203" s="127"/>
      <c r="K203" s="127"/>
      <c r="L203" s="127"/>
      <c r="M203" s="127"/>
      <c r="N203" s="127"/>
      <c r="O203" s="127"/>
      <c r="P203" s="127"/>
      <c r="Q203" s="127"/>
      <c r="R203" s="127"/>
      <c r="S203" s="127"/>
    </row>
    <row r="204" spans="10:19" x14ac:dyDescent="0.25">
      <c r="J204" s="127"/>
      <c r="K204" s="127"/>
      <c r="L204" s="127"/>
      <c r="M204" s="127"/>
      <c r="N204" s="127"/>
      <c r="O204" s="127"/>
      <c r="P204" s="127"/>
      <c r="Q204" s="127"/>
      <c r="R204" s="127"/>
      <c r="S204" s="127"/>
    </row>
    <row r="205" spans="10:19" x14ac:dyDescent="0.25">
      <c r="J205" s="127"/>
      <c r="K205" s="127"/>
      <c r="L205" s="127"/>
      <c r="M205" s="127"/>
      <c r="N205" s="127"/>
      <c r="O205" s="127"/>
      <c r="P205" s="127"/>
      <c r="Q205" s="127"/>
      <c r="R205" s="127"/>
      <c r="S205" s="127"/>
    </row>
    <row r="206" spans="10:19" x14ac:dyDescent="0.25">
      <c r="J206" s="127"/>
      <c r="K206" s="127"/>
      <c r="L206" s="127"/>
      <c r="M206" s="127"/>
      <c r="N206" s="127"/>
      <c r="O206" s="127"/>
      <c r="P206" s="127"/>
      <c r="Q206" s="127"/>
      <c r="R206" s="127"/>
      <c r="S206" s="127"/>
    </row>
    <row r="207" spans="10:19" x14ac:dyDescent="0.25">
      <c r="J207" s="127"/>
      <c r="K207" s="127"/>
      <c r="L207" s="127"/>
      <c r="M207" s="127"/>
      <c r="N207" s="127"/>
      <c r="O207" s="127"/>
      <c r="P207" s="127"/>
      <c r="Q207" s="127"/>
      <c r="R207" s="127"/>
      <c r="S207" s="127"/>
    </row>
    <row r="208" spans="10:19" x14ac:dyDescent="0.25">
      <c r="J208" s="127"/>
      <c r="K208" s="127"/>
      <c r="L208" s="127"/>
      <c r="M208" s="127"/>
      <c r="N208" s="127"/>
      <c r="O208" s="127"/>
      <c r="P208" s="127"/>
      <c r="Q208" s="127"/>
      <c r="R208" s="127"/>
      <c r="S208" s="127"/>
    </row>
    <row r="209" spans="10:19" x14ac:dyDescent="0.25">
      <c r="J209" s="127"/>
      <c r="K209" s="127"/>
      <c r="L209" s="127"/>
      <c r="M209" s="127"/>
      <c r="N209" s="127"/>
      <c r="O209" s="127"/>
      <c r="P209" s="127"/>
      <c r="Q209" s="127"/>
      <c r="R209" s="127"/>
      <c r="S209" s="127"/>
    </row>
    <row r="210" spans="10:19" x14ac:dyDescent="0.25">
      <c r="J210" s="127"/>
      <c r="K210" s="127"/>
      <c r="L210" s="127"/>
      <c r="M210" s="127"/>
      <c r="N210" s="127"/>
      <c r="O210" s="127"/>
      <c r="P210" s="127"/>
      <c r="Q210" s="127"/>
      <c r="R210" s="127"/>
      <c r="S210" s="127"/>
    </row>
    <row r="211" spans="10:19" x14ac:dyDescent="0.25"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</row>
    <row r="212" spans="10:19" x14ac:dyDescent="0.25">
      <c r="J212" s="127"/>
      <c r="K212" s="127"/>
      <c r="L212" s="127"/>
      <c r="M212" s="127"/>
      <c r="N212" s="127"/>
      <c r="O212" s="127"/>
      <c r="P212" s="127"/>
      <c r="Q212" s="127"/>
      <c r="R212" s="127"/>
      <c r="S212" s="127"/>
    </row>
    <row r="213" spans="10:19" x14ac:dyDescent="0.25">
      <c r="J213" s="127"/>
      <c r="K213" s="127"/>
      <c r="L213" s="127"/>
      <c r="M213" s="127"/>
      <c r="N213" s="127"/>
      <c r="O213" s="127"/>
      <c r="P213" s="127"/>
      <c r="Q213" s="127"/>
      <c r="R213" s="127"/>
      <c r="S213" s="127"/>
    </row>
    <row r="214" spans="10:19" x14ac:dyDescent="0.25">
      <c r="J214" s="127"/>
      <c r="K214" s="127"/>
      <c r="L214" s="127"/>
      <c r="M214" s="127"/>
      <c r="N214" s="127"/>
      <c r="O214" s="127"/>
      <c r="P214" s="127"/>
      <c r="Q214" s="127"/>
      <c r="R214" s="127"/>
      <c r="S214" s="127"/>
    </row>
    <row r="215" spans="10:19" x14ac:dyDescent="0.25">
      <c r="J215" s="127"/>
      <c r="K215" s="127"/>
      <c r="L215" s="127"/>
      <c r="M215" s="127"/>
      <c r="N215" s="127"/>
      <c r="O215" s="127"/>
      <c r="P215" s="127"/>
      <c r="Q215" s="127"/>
      <c r="R215" s="127"/>
      <c r="S215" s="127"/>
    </row>
    <row r="216" spans="10:19" x14ac:dyDescent="0.25">
      <c r="J216" s="127"/>
      <c r="K216" s="127"/>
      <c r="L216" s="127"/>
      <c r="M216" s="127"/>
      <c r="N216" s="127"/>
      <c r="O216" s="127"/>
      <c r="P216" s="127"/>
      <c r="Q216" s="127"/>
      <c r="R216" s="127"/>
      <c r="S216" s="127"/>
    </row>
    <row r="217" spans="10:19" x14ac:dyDescent="0.25">
      <c r="J217" s="127"/>
      <c r="K217" s="127"/>
      <c r="L217" s="127"/>
      <c r="M217" s="127"/>
      <c r="N217" s="127"/>
      <c r="O217" s="127"/>
      <c r="P217" s="127"/>
      <c r="Q217" s="127"/>
      <c r="R217" s="127"/>
      <c r="S217" s="127"/>
    </row>
    <row r="218" spans="10:19" x14ac:dyDescent="0.25">
      <c r="J218" s="127"/>
      <c r="K218" s="127"/>
      <c r="L218" s="127"/>
      <c r="M218" s="127"/>
      <c r="N218" s="127"/>
      <c r="O218" s="127"/>
      <c r="P218" s="127"/>
      <c r="Q218" s="127"/>
      <c r="R218" s="127"/>
      <c r="S218" s="127"/>
    </row>
    <row r="219" spans="10:19" x14ac:dyDescent="0.25">
      <c r="J219" s="127"/>
      <c r="K219" s="127"/>
      <c r="L219" s="127"/>
      <c r="M219" s="127"/>
      <c r="N219" s="127"/>
      <c r="O219" s="127"/>
      <c r="P219" s="127"/>
      <c r="Q219" s="127"/>
      <c r="R219" s="127"/>
      <c r="S219" s="127"/>
    </row>
    <row r="220" spans="10:19" x14ac:dyDescent="0.25">
      <c r="J220" s="127"/>
      <c r="K220" s="127"/>
      <c r="L220" s="127"/>
      <c r="M220" s="127"/>
      <c r="N220" s="127"/>
      <c r="O220" s="127"/>
      <c r="P220" s="127"/>
      <c r="Q220" s="127"/>
      <c r="R220" s="127"/>
      <c r="S220" s="127"/>
    </row>
    <row r="221" spans="10:19" x14ac:dyDescent="0.25">
      <c r="J221" s="127"/>
      <c r="K221" s="127"/>
      <c r="L221" s="127"/>
      <c r="M221" s="127"/>
      <c r="N221" s="127"/>
      <c r="O221" s="127"/>
      <c r="P221" s="127"/>
      <c r="Q221" s="127"/>
      <c r="R221" s="127"/>
      <c r="S221" s="127"/>
    </row>
    <row r="222" spans="10:19" x14ac:dyDescent="0.25">
      <c r="J222" s="127"/>
      <c r="K222" s="127"/>
      <c r="L222" s="127"/>
      <c r="M222" s="127"/>
      <c r="N222" s="127"/>
      <c r="O222" s="127"/>
      <c r="P222" s="127"/>
      <c r="Q222" s="127"/>
      <c r="R222" s="127"/>
      <c r="S222" s="127"/>
    </row>
    <row r="223" spans="10:19" x14ac:dyDescent="0.25">
      <c r="J223" s="127"/>
      <c r="K223" s="127"/>
      <c r="L223" s="127"/>
      <c r="M223" s="127"/>
      <c r="N223" s="127"/>
      <c r="O223" s="127"/>
      <c r="P223" s="127"/>
      <c r="Q223" s="127"/>
      <c r="R223" s="127"/>
      <c r="S223" s="127"/>
    </row>
    <row r="224" spans="10:19" x14ac:dyDescent="0.25">
      <c r="J224" s="127"/>
      <c r="K224" s="127"/>
      <c r="L224" s="127"/>
      <c r="M224" s="127"/>
      <c r="N224" s="127"/>
      <c r="O224" s="127"/>
      <c r="P224" s="127"/>
      <c r="Q224" s="127"/>
      <c r="R224" s="127"/>
      <c r="S224" s="127"/>
    </row>
    <row r="225" spans="10:19" x14ac:dyDescent="0.25">
      <c r="J225" s="127"/>
      <c r="K225" s="127"/>
      <c r="L225" s="127"/>
      <c r="M225" s="127"/>
      <c r="N225" s="127"/>
      <c r="O225" s="127"/>
      <c r="P225" s="127"/>
      <c r="Q225" s="127"/>
      <c r="R225" s="127"/>
      <c r="S225" s="127"/>
    </row>
    <row r="226" spans="10:19" x14ac:dyDescent="0.25">
      <c r="J226" s="127"/>
      <c r="K226" s="127"/>
      <c r="L226" s="127"/>
      <c r="M226" s="127"/>
      <c r="N226" s="127"/>
      <c r="O226" s="127"/>
      <c r="P226" s="127"/>
      <c r="Q226" s="127"/>
      <c r="R226" s="127"/>
      <c r="S226" s="127"/>
    </row>
    <row r="227" spans="10:19" x14ac:dyDescent="0.25">
      <c r="J227" s="127"/>
      <c r="K227" s="127"/>
      <c r="L227" s="127"/>
      <c r="M227" s="127"/>
      <c r="N227" s="127"/>
      <c r="O227" s="127"/>
      <c r="P227" s="127"/>
      <c r="Q227" s="127"/>
      <c r="R227" s="127"/>
      <c r="S227" s="127"/>
    </row>
    <row r="228" spans="10:19" x14ac:dyDescent="0.25">
      <c r="J228" s="127"/>
      <c r="K228" s="127"/>
      <c r="L228" s="127"/>
      <c r="M228" s="127"/>
      <c r="N228" s="127"/>
      <c r="O228" s="127"/>
      <c r="P228" s="127"/>
      <c r="Q228" s="127"/>
      <c r="R228" s="127"/>
      <c r="S228" s="127"/>
    </row>
    <row r="229" spans="10:19" x14ac:dyDescent="0.25">
      <c r="J229" s="127"/>
      <c r="K229" s="127"/>
      <c r="L229" s="127"/>
      <c r="M229" s="127"/>
      <c r="N229" s="127"/>
      <c r="O229" s="127"/>
      <c r="P229" s="127"/>
      <c r="Q229" s="127"/>
      <c r="R229" s="127"/>
      <c r="S229" s="127"/>
    </row>
    <row r="230" spans="10:19" x14ac:dyDescent="0.25">
      <c r="J230" s="127"/>
      <c r="K230" s="127"/>
      <c r="L230" s="127"/>
      <c r="M230" s="127"/>
      <c r="N230" s="127"/>
      <c r="O230" s="127"/>
      <c r="P230" s="127"/>
      <c r="Q230" s="127"/>
      <c r="R230" s="127"/>
      <c r="S230" s="127"/>
    </row>
    <row r="231" spans="10:19" x14ac:dyDescent="0.25">
      <c r="J231" s="127"/>
      <c r="K231" s="127"/>
      <c r="L231" s="127"/>
      <c r="M231" s="127"/>
      <c r="N231" s="127"/>
      <c r="O231" s="127"/>
      <c r="P231" s="127"/>
      <c r="Q231" s="127"/>
      <c r="R231" s="127"/>
      <c r="S231" s="127"/>
    </row>
    <row r="232" spans="10:19" x14ac:dyDescent="0.25">
      <c r="J232" s="127"/>
      <c r="K232" s="127"/>
      <c r="L232" s="127"/>
      <c r="M232" s="127"/>
      <c r="N232" s="127"/>
      <c r="O232" s="127"/>
      <c r="P232" s="127"/>
      <c r="Q232" s="127"/>
      <c r="R232" s="127"/>
      <c r="S232" s="127"/>
    </row>
    <row r="233" spans="10:19" x14ac:dyDescent="0.25">
      <c r="J233" s="127"/>
      <c r="K233" s="127"/>
      <c r="L233" s="127"/>
      <c r="M233" s="127"/>
      <c r="N233" s="127"/>
      <c r="O233" s="127"/>
      <c r="P233" s="127"/>
      <c r="Q233" s="127"/>
      <c r="R233" s="127"/>
      <c r="S233" s="127"/>
    </row>
    <row r="234" spans="10:19" x14ac:dyDescent="0.25">
      <c r="J234" s="127"/>
      <c r="K234" s="127"/>
      <c r="L234" s="127"/>
      <c r="M234" s="127"/>
      <c r="N234" s="127"/>
      <c r="O234" s="127"/>
      <c r="P234" s="127"/>
      <c r="Q234" s="127"/>
      <c r="R234" s="127"/>
      <c r="S234" s="127"/>
    </row>
    <row r="235" spans="10:19" x14ac:dyDescent="0.25">
      <c r="J235" s="127"/>
      <c r="K235" s="127"/>
      <c r="L235" s="127"/>
      <c r="M235" s="127"/>
      <c r="N235" s="127"/>
      <c r="O235" s="127"/>
      <c r="P235" s="127"/>
      <c r="Q235" s="127"/>
      <c r="R235" s="127"/>
      <c r="S235" s="127"/>
    </row>
    <row r="236" spans="10:19" x14ac:dyDescent="0.25">
      <c r="J236" s="127"/>
      <c r="K236" s="127"/>
      <c r="L236" s="127"/>
      <c r="M236" s="127"/>
      <c r="N236" s="127"/>
      <c r="O236" s="127"/>
      <c r="P236" s="127"/>
      <c r="Q236" s="127"/>
      <c r="R236" s="127"/>
      <c r="S236" s="127"/>
    </row>
    <row r="237" spans="10:19" x14ac:dyDescent="0.25">
      <c r="J237" s="127"/>
      <c r="K237" s="127"/>
      <c r="L237" s="127"/>
      <c r="M237" s="127"/>
      <c r="N237" s="127"/>
      <c r="O237" s="127"/>
      <c r="P237" s="127"/>
      <c r="Q237" s="127"/>
      <c r="R237" s="127"/>
      <c r="S237" s="127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 macro="[4]!UpdateData">
                <anchor moveWithCells="1" sizeWithCells="1">
                  <from>
                    <xdr:col>1</xdr:col>
                    <xdr:colOff>0</xdr:colOff>
                    <xdr:row>3</xdr:row>
                    <xdr:rowOff>9525</xdr:rowOff>
                  </from>
                  <to>
                    <xdr:col>3</xdr:col>
                    <xdr:colOff>762000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Enrollment</vt:lpstr>
      <vt:lpstr>Annual Budget</vt:lpstr>
      <vt:lpstr>Staff</vt:lpstr>
      <vt:lpstr>IS</vt:lpstr>
      <vt:lpstr>IS - monthly</vt:lpstr>
      <vt:lpstr>References</vt:lpstr>
      <vt:lpstr>'Annual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Marks</dc:creator>
  <cp:lastModifiedBy>Nathan Yufer</cp:lastModifiedBy>
  <cp:lastPrinted>2016-11-10T20:34:43Z</cp:lastPrinted>
  <dcterms:created xsi:type="dcterms:W3CDTF">2015-03-09T19:17:40Z</dcterms:created>
  <dcterms:modified xsi:type="dcterms:W3CDTF">2019-05-29T17:02:38Z</dcterms:modified>
</cp:coreProperties>
</file>