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\Dropbox\CommunityCollegePrep\FY2020\Budget\"/>
    </mc:Choice>
  </mc:AlternateContent>
  <xr:revisionPtr revIDLastSave="0" documentId="13_ncr:1_{8C4DFA49-57F1-4B3C-8D89-D1CFE6C879BB}" xr6:coauthVersionLast="43" xr6:coauthVersionMax="43" xr10:uidLastSave="{00000000-0000-0000-0000-000000000000}"/>
  <bookViews>
    <workbookView xWindow="-110" yWindow="-110" windowWidth="22780" windowHeight="14660" xr2:uid="{0E99C39E-54CE-4C01-A04A-B00D4F664407}"/>
  </bookViews>
  <sheets>
    <sheet name="Total Yr Bug &amp; Act. (Grouped)" sheetId="1" r:id="rId1"/>
  </sheets>
  <externalReferences>
    <externalReference r:id="rId2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_xlnm.Print_Area" localSheetId="0">'Total Yr Bug &amp; Act. (Grouped)'!$A$1:$K$130</definedName>
    <definedName name="_xlnm.Print_Titles" localSheetId="0">'Total Yr Bug &amp; Act. (Grouped)'!$1:$6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3" i="1" l="1"/>
  <c r="F123" i="1"/>
  <c r="E123" i="1"/>
  <c r="D123" i="1"/>
  <c r="G121" i="1"/>
  <c r="F121" i="1"/>
  <c r="E121" i="1"/>
  <c r="G119" i="1"/>
  <c r="F119" i="1"/>
  <c r="E119" i="1"/>
  <c r="D119" i="1"/>
  <c r="G118" i="1"/>
  <c r="E118" i="1" s="1"/>
  <c r="F118" i="1"/>
  <c r="D118" i="1" s="1"/>
  <c r="G117" i="1"/>
  <c r="F117" i="1"/>
  <c r="E117" i="1"/>
  <c r="D117" i="1"/>
  <c r="G114" i="1"/>
  <c r="F114" i="1"/>
  <c r="E114" i="1"/>
  <c r="D114" i="1"/>
  <c r="G112" i="1"/>
  <c r="F112" i="1"/>
  <c r="E112" i="1"/>
  <c r="D112" i="1"/>
  <c r="D111" i="1"/>
  <c r="D110" i="1"/>
  <c r="G104" i="1"/>
  <c r="F104" i="1"/>
  <c r="E104" i="1"/>
  <c r="D104" i="1"/>
  <c r="G102" i="1"/>
  <c r="F102" i="1"/>
  <c r="E102" i="1"/>
  <c r="D102" i="1"/>
  <c r="G101" i="1"/>
  <c r="F101" i="1"/>
  <c r="E101" i="1"/>
  <c r="D101" i="1"/>
  <c r="G100" i="1"/>
  <c r="G107" i="1" s="1"/>
  <c r="F100" i="1"/>
  <c r="F107" i="1" s="1"/>
  <c r="E100" i="1"/>
  <c r="E107" i="1" s="1"/>
  <c r="D100" i="1"/>
  <c r="D107" i="1" s="1"/>
  <c r="H96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88" i="1"/>
  <c r="F88" i="1"/>
  <c r="E88" i="1"/>
  <c r="D88" i="1"/>
  <c r="G87" i="1"/>
  <c r="F87" i="1"/>
  <c r="E87" i="1"/>
  <c r="D87" i="1"/>
  <c r="G85" i="1"/>
  <c r="G89" i="1" s="1"/>
  <c r="F85" i="1"/>
  <c r="F89" i="1" s="1"/>
  <c r="E85" i="1"/>
  <c r="E89" i="1" s="1"/>
  <c r="D85" i="1"/>
  <c r="D89" i="1" s="1"/>
  <c r="G81" i="1"/>
  <c r="F81" i="1"/>
  <c r="E81" i="1"/>
  <c r="D81" i="1"/>
  <c r="G80" i="1"/>
  <c r="F80" i="1"/>
  <c r="E80" i="1"/>
  <c r="D80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G78" i="1" s="1"/>
  <c r="F74" i="1"/>
  <c r="F78" i="1" s="1"/>
  <c r="E74" i="1"/>
  <c r="E78" i="1" s="1"/>
  <c r="D74" i="1"/>
  <c r="G70" i="1"/>
  <c r="F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J65" i="1"/>
  <c r="G65" i="1"/>
  <c r="F65" i="1"/>
  <c r="J66" i="1" s="1"/>
  <c r="E65" i="1"/>
  <c r="D65" i="1"/>
  <c r="G64" i="1"/>
  <c r="F64" i="1"/>
  <c r="E64" i="1"/>
  <c r="D64" i="1"/>
  <c r="G63" i="1"/>
  <c r="F63" i="1"/>
  <c r="E63" i="1"/>
  <c r="D63" i="1"/>
  <c r="D71" i="1" s="1"/>
  <c r="G59" i="1"/>
  <c r="F59" i="1"/>
  <c r="E59" i="1"/>
  <c r="D59" i="1"/>
  <c r="G56" i="1"/>
  <c r="F56" i="1"/>
  <c r="E56" i="1"/>
  <c r="D56" i="1"/>
  <c r="G55" i="1"/>
  <c r="G57" i="1" s="1"/>
  <c r="F55" i="1"/>
  <c r="F57" i="1" s="1"/>
  <c r="E55" i="1"/>
  <c r="E57" i="1" s="1"/>
  <c r="D55" i="1"/>
  <c r="D57" i="1" s="1"/>
  <c r="J54" i="1"/>
  <c r="G50" i="1"/>
  <c r="F50" i="1"/>
  <c r="E50" i="1"/>
  <c r="D50" i="1"/>
  <c r="G49" i="1"/>
  <c r="F49" i="1"/>
  <c r="E49" i="1"/>
  <c r="G48" i="1"/>
  <c r="F48" i="1"/>
  <c r="E48" i="1"/>
  <c r="G47" i="1"/>
  <c r="F47" i="1"/>
  <c r="E47" i="1"/>
  <c r="D47" i="1"/>
  <c r="G45" i="1"/>
  <c r="F45" i="1"/>
  <c r="E45" i="1"/>
  <c r="D45" i="1"/>
  <c r="H124" i="1"/>
  <c r="G42" i="1"/>
  <c r="F42" i="1"/>
  <c r="E42" i="1"/>
  <c r="D42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3" i="1"/>
  <c r="F33" i="1"/>
  <c r="E33" i="1"/>
  <c r="D33" i="1"/>
  <c r="G32" i="1"/>
  <c r="G43" i="1" s="1"/>
  <c r="F32" i="1"/>
  <c r="F43" i="1" s="1"/>
  <c r="E32" i="1"/>
  <c r="E43" i="1" s="1"/>
  <c r="D32" i="1"/>
  <c r="D43" i="1" s="1"/>
  <c r="G27" i="1"/>
  <c r="F27" i="1"/>
  <c r="D26" i="1"/>
  <c r="D27" i="1" s="1"/>
  <c r="D19" i="1"/>
  <c r="E19" i="1" s="1"/>
  <c r="D17" i="1"/>
  <c r="H11" i="1"/>
  <c r="G10" i="1"/>
  <c r="F10" i="1"/>
  <c r="E10" i="1"/>
  <c r="D10" i="1"/>
  <c r="G9" i="1"/>
  <c r="G11" i="1" s="1"/>
  <c r="F9" i="1"/>
  <c r="F11" i="1" s="1"/>
  <c r="E9" i="1"/>
  <c r="E11" i="1" s="1"/>
  <c r="D9" i="1"/>
  <c r="D11" i="1" s="1"/>
  <c r="E22" i="1" l="1"/>
  <c r="E126" i="1" s="1"/>
  <c r="F71" i="1"/>
  <c r="G51" i="1"/>
  <c r="D120" i="1"/>
  <c r="D51" i="1"/>
  <c r="E71" i="1"/>
  <c r="E110" i="1"/>
  <c r="E120" i="1" s="1"/>
  <c r="G71" i="1"/>
  <c r="F19" i="1"/>
  <c r="F22" i="1" s="1"/>
  <c r="E51" i="1"/>
  <c r="F97" i="1"/>
  <c r="F110" i="1"/>
  <c r="F120" i="1" s="1"/>
  <c r="D22" i="1"/>
  <c r="D126" i="1" s="1"/>
  <c r="G19" i="1"/>
  <c r="F51" i="1"/>
  <c r="G97" i="1"/>
  <c r="G22" i="1"/>
  <c r="J11" i="1"/>
  <c r="J55" i="1"/>
  <c r="D97" i="1"/>
  <c r="E97" i="1"/>
  <c r="G110" i="1"/>
  <c r="G120" i="1" s="1"/>
  <c r="F124" i="1" l="1"/>
  <c r="D124" i="1"/>
  <c r="D128" i="1" s="1"/>
  <c r="F128" i="1"/>
  <c r="F126" i="1"/>
  <c r="G124" i="1"/>
  <c r="G128" i="1" s="1"/>
  <c r="E124" i="1"/>
  <c r="E128" i="1" s="1"/>
  <c r="H22" i="1"/>
  <c r="G126" i="1"/>
</calcChain>
</file>

<file path=xl/sharedStrings.xml><?xml version="1.0" encoding="utf-8"?>
<sst xmlns="http://schemas.openxmlformats.org/spreadsheetml/2006/main" count="207" uniqueCount="183">
  <si>
    <t>Community College Preparatory Academy</t>
  </si>
  <si>
    <t>FY20 BUDGET</t>
  </si>
  <si>
    <t>Ref #</t>
  </si>
  <si>
    <t xml:space="preserve">
</t>
  </si>
  <si>
    <t xml:space="preserve">FY20 Budget </t>
  </si>
  <si>
    <t>Revenues</t>
  </si>
  <si>
    <t>Budget to Revised</t>
  </si>
  <si>
    <t>4000 - Per Pupil Charter Revenue</t>
  </si>
  <si>
    <t>Based on 600 students</t>
  </si>
  <si>
    <t>Based on 300 students</t>
  </si>
  <si>
    <t>Based on 400 students</t>
  </si>
  <si>
    <t>Based on 500 students</t>
  </si>
  <si>
    <t>4001</t>
  </si>
  <si>
    <t>Base Per Pupil Allocation</t>
  </si>
  <si>
    <t>4002</t>
  </si>
  <si>
    <t>Per Pupil Rev.--Facility Alloc</t>
  </si>
  <si>
    <t/>
  </si>
  <si>
    <t>Total Per Pupil Charter Revenue</t>
  </si>
  <si>
    <t>4212</t>
  </si>
  <si>
    <t xml:space="preserve">Other Government Funding </t>
  </si>
  <si>
    <t>Contracts Revenue</t>
  </si>
  <si>
    <t xml:space="preserve">4230 </t>
  </si>
  <si>
    <t>Private Grants &amp; Donations</t>
  </si>
  <si>
    <t>4231</t>
  </si>
  <si>
    <t>Restricted Grants &amp; Donations</t>
  </si>
  <si>
    <t>4800</t>
  </si>
  <si>
    <t>Misc. Income</t>
  </si>
  <si>
    <t>4850</t>
  </si>
  <si>
    <t>Interest Income</t>
  </si>
  <si>
    <t>4300</t>
  </si>
  <si>
    <t>In-Kind Donations</t>
  </si>
  <si>
    <t>4999</t>
  </si>
  <si>
    <t>Grants</t>
  </si>
  <si>
    <t>Total Revenues</t>
  </si>
  <si>
    <t>Expenses</t>
  </si>
  <si>
    <t>2260</t>
  </si>
  <si>
    <t>Loan Payable</t>
  </si>
  <si>
    <t>Total -  2260 Loan Payable</t>
  </si>
  <si>
    <t>5000 - Salaries</t>
  </si>
  <si>
    <t xml:space="preserve">   5001</t>
  </si>
  <si>
    <t>Principal &amp; Exec. Dir Salaries</t>
  </si>
  <si>
    <t xml:space="preserve"> </t>
  </si>
  <si>
    <t xml:space="preserve">   5002</t>
  </si>
  <si>
    <t>Other Support Staff</t>
  </si>
  <si>
    <t xml:space="preserve">   5003</t>
  </si>
  <si>
    <t>Teacher Aids/Assistants</t>
  </si>
  <si>
    <t xml:space="preserve">   5004</t>
  </si>
  <si>
    <t>Student Success Specialists</t>
  </si>
  <si>
    <t xml:space="preserve">   5005</t>
  </si>
  <si>
    <t>Learning Lab Managers</t>
  </si>
  <si>
    <t xml:space="preserve">   5006</t>
  </si>
  <si>
    <t>Content Specialist</t>
  </si>
  <si>
    <t xml:space="preserve">   5007</t>
  </si>
  <si>
    <t>Business/Operations</t>
  </si>
  <si>
    <t xml:space="preserve">   5008</t>
  </si>
  <si>
    <t>Adminstrative Assistant</t>
  </si>
  <si>
    <t xml:space="preserve">   5009</t>
  </si>
  <si>
    <t>Custodial Salaries</t>
  </si>
  <si>
    <t xml:space="preserve">   5011</t>
  </si>
  <si>
    <t>Payroll Expenses</t>
  </si>
  <si>
    <t xml:space="preserve">   5012</t>
  </si>
  <si>
    <t>Interns</t>
  </si>
  <si>
    <t>Total -  5000 Salaries</t>
  </si>
  <si>
    <t>5100 -  Payroll Taxes</t>
  </si>
  <si>
    <t>5200 - Employee Benefits</t>
  </si>
  <si>
    <t xml:space="preserve">   5200</t>
  </si>
  <si>
    <t>Fringe Benefits - Other</t>
  </si>
  <si>
    <t xml:space="preserve">   5201</t>
  </si>
  <si>
    <t>Fringe Benefits - Worker's Comp</t>
  </si>
  <si>
    <t xml:space="preserve">   5202</t>
  </si>
  <si>
    <t>Fringe Benefits - DeMinimus</t>
  </si>
  <si>
    <t xml:space="preserve">   5203</t>
  </si>
  <si>
    <t>Fringe Benefits - Retirement</t>
  </si>
  <si>
    <t>Total -  5200 Employee Benefits</t>
  </si>
  <si>
    <t>5300 - Other Personnel Expenses</t>
  </si>
  <si>
    <t xml:space="preserve">   5300</t>
  </si>
  <si>
    <t>Other Personnel Expenses</t>
  </si>
  <si>
    <t xml:space="preserve">   5301</t>
  </si>
  <si>
    <t>Staff Development Costs</t>
  </si>
  <si>
    <t xml:space="preserve">   5302</t>
  </si>
  <si>
    <t>Board Costs</t>
  </si>
  <si>
    <t>Total 5300 - Other Personnel Expenses</t>
  </si>
  <si>
    <t>5400 - Contractors</t>
  </si>
  <si>
    <t>6100 - Direct Student Expenses</t>
  </si>
  <si>
    <t xml:space="preserve">   6100</t>
  </si>
  <si>
    <t>Direct Student Expenses - Other</t>
  </si>
  <si>
    <t xml:space="preserve">   6101</t>
  </si>
  <si>
    <t>Computers and Materials</t>
  </si>
  <si>
    <t xml:space="preserve">   6102</t>
  </si>
  <si>
    <t>Classroom Furnishings &amp; Supplies</t>
  </si>
  <si>
    <t xml:space="preserve">   6103</t>
  </si>
  <si>
    <t>Student Assessment Materials</t>
  </si>
  <si>
    <t xml:space="preserve">   6104</t>
  </si>
  <si>
    <t>Contracted Student Service</t>
  </si>
  <si>
    <t xml:space="preserve">   6105</t>
  </si>
  <si>
    <t>Miscellaneous Student Cost</t>
  </si>
  <si>
    <t xml:space="preserve">   6106 </t>
  </si>
  <si>
    <t>Textbooks</t>
  </si>
  <si>
    <t xml:space="preserve">   6107</t>
  </si>
  <si>
    <t>Student Supplies &amp; Materials</t>
  </si>
  <si>
    <t xml:space="preserve">   6108</t>
  </si>
  <si>
    <t>Library &amp;  Media Ctr Materials</t>
  </si>
  <si>
    <t>Total 6100 - Direct Student Expenses</t>
  </si>
  <si>
    <t>6200 - Occupancy Expenses</t>
  </si>
  <si>
    <t xml:space="preserve">   6201</t>
  </si>
  <si>
    <t>Utilities</t>
  </si>
  <si>
    <t xml:space="preserve">   6202</t>
  </si>
  <si>
    <t>Building Maintenance &amp; Repairs</t>
  </si>
  <si>
    <t xml:space="preserve">   6203</t>
  </si>
  <si>
    <t>Contracted Building Services</t>
  </si>
  <si>
    <t xml:space="preserve">   6204</t>
  </si>
  <si>
    <t>Janitorial Supplies</t>
  </si>
  <si>
    <t>Total 6200 - Occupancy Expenses</t>
  </si>
  <si>
    <t>6210 - Rent</t>
  </si>
  <si>
    <t>6290 - Depreciation</t>
  </si>
  <si>
    <t>6300 - Office Expenses</t>
  </si>
  <si>
    <t xml:space="preserve">   6300</t>
  </si>
  <si>
    <t>Office Supplies - Other</t>
  </si>
  <si>
    <t xml:space="preserve">   6301</t>
  </si>
  <si>
    <t>Office Supplies &amp; Materials</t>
  </si>
  <si>
    <t xml:space="preserve">   6302</t>
  </si>
  <si>
    <t>Office Furnishings &amp; Equipment</t>
  </si>
  <si>
    <t xml:space="preserve">     63022</t>
  </si>
  <si>
    <t xml:space="preserve">   Office Computers</t>
  </si>
  <si>
    <t xml:space="preserve">     6302</t>
  </si>
  <si>
    <t xml:space="preserve">   Office Furnishings &amp; Equip - Other</t>
  </si>
  <si>
    <t>Total 6302 - Office Furnishings &amp; Equip</t>
  </si>
  <si>
    <t xml:space="preserve">   6303</t>
  </si>
  <si>
    <t>Office Equipment Rental &amp; Maintenance</t>
  </si>
  <si>
    <t xml:space="preserve">   6304</t>
  </si>
  <si>
    <t>Telephone/Telecommunications</t>
  </si>
  <si>
    <t xml:space="preserve">   6305</t>
  </si>
  <si>
    <t xml:space="preserve">Printing and Copying </t>
  </si>
  <si>
    <t xml:space="preserve">   6306</t>
  </si>
  <si>
    <t>Postage and Shipping</t>
  </si>
  <si>
    <t xml:space="preserve">   6307</t>
  </si>
  <si>
    <t>Equipment Rental &amp; Maintenance</t>
  </si>
  <si>
    <t xml:space="preserve">   6308</t>
  </si>
  <si>
    <t>Other</t>
  </si>
  <si>
    <t>Total 6300 - Office Expenses</t>
  </si>
  <si>
    <t>6400 - Professional Fees</t>
  </si>
  <si>
    <t xml:space="preserve">   6401</t>
  </si>
  <si>
    <t>Legal, Accounting &amp; Payroll</t>
  </si>
  <si>
    <t xml:space="preserve">   6402</t>
  </si>
  <si>
    <t>IT Fees</t>
  </si>
  <si>
    <t xml:space="preserve">   6403</t>
  </si>
  <si>
    <t>Membership Fees</t>
  </si>
  <si>
    <t xml:space="preserve">   6404</t>
  </si>
  <si>
    <t>Start Up Fees</t>
  </si>
  <si>
    <t xml:space="preserve">   6405</t>
  </si>
  <si>
    <t>Advertising</t>
  </si>
  <si>
    <t xml:space="preserve">   6406</t>
  </si>
  <si>
    <t>Tuition Reimbursement</t>
  </si>
  <si>
    <t xml:space="preserve">   6400</t>
  </si>
  <si>
    <t>Professional Fees - Other</t>
  </si>
  <si>
    <t>Total 6400 - Professional Fees</t>
  </si>
  <si>
    <t>6500 - General Expense</t>
  </si>
  <si>
    <t xml:space="preserve">   6501</t>
  </si>
  <si>
    <t>Insurance</t>
  </si>
  <si>
    <t xml:space="preserve">   6502</t>
  </si>
  <si>
    <t>Interest Expense</t>
  </si>
  <si>
    <t xml:space="preserve">   6503</t>
  </si>
  <si>
    <t>Transportation</t>
  </si>
  <si>
    <t xml:space="preserve">   6504</t>
  </si>
  <si>
    <t>Food Service</t>
  </si>
  <si>
    <t xml:space="preserve">   6505</t>
  </si>
  <si>
    <t>Administration Fee to PCSB</t>
  </si>
  <si>
    <t xml:space="preserve">   6506</t>
  </si>
  <si>
    <t>EMO Management Fee</t>
  </si>
  <si>
    <t xml:space="preserve">   6507</t>
  </si>
  <si>
    <t>Other General Expense</t>
  </si>
  <si>
    <t xml:space="preserve">   6508</t>
  </si>
  <si>
    <t>Recruitement</t>
  </si>
  <si>
    <t xml:space="preserve">   6509 </t>
  </si>
  <si>
    <t>Bank Service Fee</t>
  </si>
  <si>
    <t xml:space="preserve">   6510</t>
  </si>
  <si>
    <t>Fundraising</t>
  </si>
  <si>
    <t>Total 6500 - General Expense</t>
  </si>
  <si>
    <t>6600 - Web Design</t>
  </si>
  <si>
    <t>6700 - Bad Debt</t>
  </si>
  <si>
    <t>6800 - Contingency</t>
  </si>
  <si>
    <t>Total Expenses</t>
  </si>
  <si>
    <t>Change in Net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</si>
</sst>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Times New Roman"/>
      <family val="1"/>
    </font>
    <font>
      <b/>
      <sz val="20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0"/>
      <color indexed="8"/>
      <name val="Gill Sans Ultra Bold"/>
      <family val="2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0" borderId="0" xfId="0" applyFont="1"/>
    <xf numFmtId="49" fontId="4" fillId="0" borderId="0" xfId="0" applyNumberFormat="1" applyFont="1" applyAlignment="1"/>
    <xf numFmtId="49" fontId="4" fillId="0" borderId="0" xfId="0" applyNumberFormat="1" applyFont="1" applyFill="1" applyAlignment="1"/>
    <xf numFmtId="49" fontId="4" fillId="0" borderId="0" xfId="0" applyNumberFormat="1" applyFont="1" applyFill="1" applyAlignment="1">
      <alignment horizontal="right"/>
    </xf>
    <xf numFmtId="49" fontId="5" fillId="0" borderId="0" xfId="0" applyNumberFormat="1" applyFont="1" applyAlignment="1"/>
    <xf numFmtId="49" fontId="6" fillId="0" borderId="0" xfId="0" applyNumberFormat="1" applyFont="1" applyAlignment="1"/>
    <xf numFmtId="49" fontId="7" fillId="0" borderId="0" xfId="0" applyNumberFormat="1" applyFont="1" applyAlignment="1"/>
    <xf numFmtId="49" fontId="8" fillId="0" borderId="0" xfId="0" applyNumberFormat="1" applyFont="1" applyAlignment="1"/>
    <xf numFmtId="49" fontId="8" fillId="0" borderId="0" xfId="0" applyNumberFormat="1" applyFont="1" applyFill="1" applyAlignment="1"/>
    <xf numFmtId="49" fontId="8" fillId="0" borderId="0" xfId="0" applyNumberFormat="1" applyFont="1" applyFill="1" applyAlignment="1">
      <alignment horizontal="right"/>
    </xf>
    <xf numFmtId="49" fontId="9" fillId="0" borderId="0" xfId="0" applyNumberFormat="1" applyFont="1" applyAlignment="1"/>
    <xf numFmtId="49" fontId="10" fillId="0" borderId="0" xfId="0" applyNumberFormat="1" applyFont="1" applyAlignment="1"/>
    <xf numFmtId="49" fontId="11" fillId="0" borderId="0" xfId="0" applyNumberFormat="1" applyFont="1" applyAlignment="1"/>
    <xf numFmtId="0" fontId="12" fillId="0" borderId="0" xfId="0" applyFont="1"/>
    <xf numFmtId="49" fontId="13" fillId="0" borderId="0" xfId="0" applyNumberFormat="1" applyFont="1" applyAlignment="1">
      <alignment horizontal="left" wrapText="1"/>
    </xf>
    <xf numFmtId="49" fontId="13" fillId="0" borderId="0" xfId="0" applyNumberFormat="1" applyFont="1" applyFill="1" applyAlignment="1">
      <alignment horizontal="center" wrapText="1"/>
    </xf>
    <xf numFmtId="4" fontId="15" fillId="0" borderId="1" xfId="0" applyNumberFormat="1" applyFont="1" applyFill="1" applyBorder="1" applyAlignment="1">
      <alignment horizontal="center" wrapText="1"/>
    </xf>
    <xf numFmtId="4" fontId="15" fillId="0" borderId="2" xfId="0" applyNumberFormat="1" applyFont="1" applyFill="1" applyBorder="1" applyAlignment="1">
      <alignment horizontal="center" wrapText="1"/>
    </xf>
    <xf numFmtId="49" fontId="16" fillId="0" borderId="0" xfId="0" applyNumberFormat="1" applyFont="1" applyAlignment="1">
      <alignment horizontal="left"/>
    </xf>
    <xf numFmtId="0" fontId="14" fillId="0" borderId="0" xfId="0" applyFont="1" applyFill="1"/>
    <xf numFmtId="4" fontId="14" fillId="0" borderId="3" xfId="0" applyNumberFormat="1" applyFont="1" applyFill="1" applyBorder="1" applyAlignment="1">
      <alignment horizontal="right"/>
    </xf>
    <xf numFmtId="4" fontId="14" fillId="0" borderId="0" xfId="0" applyNumberFormat="1" applyFont="1" applyFill="1" applyBorder="1" applyAlignment="1">
      <alignment horizontal="right"/>
    </xf>
    <xf numFmtId="4" fontId="14" fillId="0" borderId="0" xfId="0" applyNumberFormat="1" applyFont="1" applyFill="1" applyBorder="1" applyAlignment="1">
      <alignment horizontal="center"/>
    </xf>
    <xf numFmtId="4" fontId="14" fillId="0" borderId="4" xfId="0" applyNumberFormat="1" applyFont="1" applyFill="1" applyBorder="1" applyAlignment="1">
      <alignment horizontal="center"/>
    </xf>
    <xf numFmtId="1" fontId="3" fillId="0" borderId="0" xfId="0" applyNumberFormat="1" applyFont="1"/>
    <xf numFmtId="1" fontId="14" fillId="0" borderId="0" xfId="0" applyNumberFormat="1" applyFont="1"/>
    <xf numFmtId="0" fontId="13" fillId="0" borderId="0" xfId="0" applyFont="1"/>
    <xf numFmtId="0" fontId="17" fillId="0" borderId="0" xfId="0" applyFont="1"/>
    <xf numFmtId="49" fontId="14" fillId="0" borderId="0" xfId="0" applyNumberFormat="1" applyFont="1" applyAlignment="1">
      <alignment horizontal="left"/>
    </xf>
    <xf numFmtId="4" fontId="14" fillId="0" borderId="5" xfId="0" applyNumberFormat="1" applyFont="1" applyFill="1" applyBorder="1" applyAlignment="1">
      <alignment horizontal="center"/>
    </xf>
    <xf numFmtId="10" fontId="12" fillId="0" borderId="0" xfId="0" applyNumberFormat="1" applyFont="1"/>
    <xf numFmtId="10" fontId="14" fillId="0" borderId="0" xfId="0" applyNumberFormat="1" applyFont="1"/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Fill="1" applyAlignment="1">
      <alignment horizontal="left"/>
    </xf>
    <xf numFmtId="4" fontId="3" fillId="2" borderId="0" xfId="1" applyNumberFormat="1" applyFont="1" applyFill="1" applyAlignment="1">
      <alignment horizontal="right"/>
    </xf>
    <xf numFmtId="4" fontId="3" fillId="2" borderId="0" xfId="1" applyNumberFormat="1" applyFont="1" applyFill="1"/>
    <xf numFmtId="10" fontId="3" fillId="0" borderId="0" xfId="1" applyNumberFormat="1" applyFont="1"/>
    <xf numFmtId="0" fontId="18" fillId="0" borderId="0" xfId="0" applyFont="1"/>
    <xf numFmtId="4" fontId="13" fillId="2" borderId="0" xfId="0" applyNumberFormat="1" applyFont="1" applyFill="1" applyAlignment="1">
      <alignment horizontal="right"/>
    </xf>
    <xf numFmtId="4" fontId="13" fillId="2" borderId="0" xfId="0" applyNumberFormat="1" applyFont="1" applyFill="1"/>
    <xf numFmtId="10" fontId="3" fillId="0" borderId="0" xfId="0" applyNumberFormat="1" applyFont="1"/>
    <xf numFmtId="10" fontId="13" fillId="0" borderId="0" xfId="0" applyNumberFormat="1" applyFont="1"/>
    <xf numFmtId="49" fontId="14" fillId="0" borderId="0" xfId="0" applyNumberFormat="1" applyFont="1" applyFill="1" applyAlignment="1">
      <alignment horizontal="left"/>
    </xf>
    <xf numFmtId="4" fontId="14" fillId="2" borderId="0" xfId="0" applyNumberFormat="1" applyFont="1" applyFill="1" applyAlignment="1">
      <alignment horizontal="right"/>
    </xf>
    <xf numFmtId="4" fontId="14" fillId="2" borderId="0" xfId="0" applyNumberFormat="1" applyFont="1" applyFill="1"/>
    <xf numFmtId="4" fontId="13" fillId="0" borderId="0" xfId="0" applyNumberFormat="1" applyFont="1" applyAlignment="1"/>
    <xf numFmtId="0" fontId="17" fillId="0" borderId="0" xfId="0" applyFont="1" applyAlignment="1"/>
    <xf numFmtId="49" fontId="13" fillId="0" borderId="0" xfId="0" applyNumberFormat="1" applyFont="1" applyAlignment="1">
      <alignment horizontal="center"/>
    </xf>
    <xf numFmtId="0" fontId="13" fillId="0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Fill="1"/>
    <xf numFmtId="4" fontId="3" fillId="2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left"/>
    </xf>
    <xf numFmtId="4" fontId="3" fillId="2" borderId="0" xfId="0" applyNumberFormat="1" applyFont="1" applyFill="1"/>
    <xf numFmtId="0" fontId="13" fillId="0" borderId="0" xfId="0" applyFont="1" applyAlignment="1"/>
    <xf numFmtId="4" fontId="14" fillId="2" borderId="6" xfId="0" applyNumberFormat="1" applyFont="1" applyFill="1" applyBorder="1" applyAlignment="1">
      <alignment horizontal="right"/>
    </xf>
    <xf numFmtId="10" fontId="19" fillId="0" borderId="0" xfId="0" applyNumberFormat="1" applyFont="1"/>
    <xf numFmtId="4" fontId="13" fillId="0" borderId="0" xfId="0" applyNumberFormat="1" applyFont="1"/>
    <xf numFmtId="49" fontId="3" fillId="0" borderId="0" xfId="0" applyNumberFormat="1" applyFont="1" applyAlignment="1">
      <alignment horizontal="left"/>
    </xf>
    <xf numFmtId="4" fontId="3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4" fontId="13" fillId="0" borderId="0" xfId="0" applyNumberFormat="1" applyFont="1" applyFill="1" applyAlignment="1">
      <alignment horizontal="right"/>
    </xf>
    <xf numFmtId="4" fontId="13" fillId="0" borderId="0" xfId="0" applyNumberFormat="1" applyFont="1" applyFill="1"/>
    <xf numFmtId="4" fontId="14" fillId="0" borderId="0" xfId="0" applyNumberFormat="1" applyFont="1" applyFill="1" applyAlignment="1">
      <alignment horizontal="right"/>
    </xf>
    <xf numFmtId="4" fontId="14" fillId="0" borderId="0" xfId="0" applyNumberFormat="1" applyFont="1" applyFill="1"/>
    <xf numFmtId="4" fontId="13" fillId="0" borderId="7" xfId="0" applyNumberFormat="1" applyFont="1" applyFill="1" applyBorder="1" applyAlignment="1">
      <alignment horizontal="right"/>
    </xf>
    <xf numFmtId="4" fontId="13" fillId="0" borderId="7" xfId="0" applyNumberFormat="1" applyFont="1" applyFill="1" applyBorder="1"/>
    <xf numFmtId="49" fontId="14" fillId="3" borderId="0" xfId="0" applyNumberFormat="1" applyFont="1" applyFill="1" applyAlignment="1">
      <alignment horizontal="left"/>
    </xf>
    <xf numFmtId="0" fontId="13" fillId="3" borderId="0" xfId="0" applyFont="1" applyFill="1"/>
    <xf numFmtId="4" fontId="14" fillId="3" borderId="0" xfId="0" applyNumberFormat="1" applyFont="1" applyFill="1" applyAlignment="1">
      <alignment horizontal="right"/>
    </xf>
    <xf numFmtId="4" fontId="13" fillId="3" borderId="0" xfId="0" applyNumberFormat="1" applyFont="1" applyFill="1" applyAlignment="1">
      <alignment horizontal="right"/>
    </xf>
    <xf numFmtId="4" fontId="14" fillId="3" borderId="0" xfId="0" applyNumberFormat="1" applyFont="1" applyFill="1"/>
    <xf numFmtId="164" fontId="0" fillId="0" borderId="0" xfId="1" applyNumberFormat="1" applyFont="1"/>
    <xf numFmtId="4" fontId="3" fillId="2" borderId="7" xfId="0" applyNumberFormat="1" applyFont="1" applyFill="1" applyBorder="1" applyAlignment="1">
      <alignment horizontal="right"/>
    </xf>
    <xf numFmtId="4" fontId="3" fillId="2" borderId="7" xfId="0" applyNumberFormat="1" applyFont="1" applyFill="1" applyBorder="1"/>
    <xf numFmtId="1" fontId="3" fillId="0" borderId="0" xfId="0" applyNumberFormat="1" applyFont="1" applyBorder="1"/>
    <xf numFmtId="0" fontId="20" fillId="0" borderId="0" xfId="0" applyFont="1"/>
    <xf numFmtId="0" fontId="14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Fill="1"/>
    <xf numFmtId="4" fontId="13" fillId="2" borderId="7" xfId="0" applyNumberFormat="1" applyFont="1" applyFill="1" applyBorder="1" applyAlignment="1">
      <alignment horizontal="right"/>
    </xf>
    <xf numFmtId="4" fontId="13" fillId="2" borderId="7" xfId="0" applyNumberFormat="1" applyFont="1" applyFill="1" applyBorder="1"/>
    <xf numFmtId="10" fontId="13" fillId="0" borderId="0" xfId="0" applyNumberFormat="1" applyFont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4" fontId="13" fillId="2" borderId="0" xfId="0" applyNumberFormat="1" applyFont="1" applyFill="1" applyBorder="1"/>
    <xf numFmtId="165" fontId="13" fillId="0" borderId="0" xfId="2" applyNumberFormat="1" applyFont="1" applyAlignment="1">
      <alignment horizontal="left"/>
    </xf>
    <xf numFmtId="49" fontId="13" fillId="3" borderId="0" xfId="0" applyNumberFormat="1" applyFont="1" applyFill="1" applyAlignment="1">
      <alignment horizontal="left"/>
    </xf>
    <xf numFmtId="4" fontId="12" fillId="0" borderId="0" xfId="0" applyNumberFormat="1" applyFont="1" applyFill="1" applyAlignment="1">
      <alignment horizontal="right"/>
    </xf>
    <xf numFmtId="0" fontId="14" fillId="0" borderId="0" xfId="0" applyFont="1" applyFill="1" applyAlignment="1"/>
    <xf numFmtId="0" fontId="17" fillId="0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10" fontId="13" fillId="0" borderId="0" xfId="0" applyNumberFormat="1" applyFont="1" applyFill="1" applyAlignment="1">
      <alignment horizontal="left"/>
    </xf>
    <xf numFmtId="165" fontId="13" fillId="0" borderId="0" xfId="2" applyNumberFormat="1" applyFont="1" applyFill="1" applyAlignment="1">
      <alignment horizontal="left"/>
    </xf>
    <xf numFmtId="0" fontId="13" fillId="0" borderId="0" xfId="0" applyFont="1" applyFill="1" applyAlignment="1"/>
    <xf numFmtId="0" fontId="17" fillId="0" borderId="0" xfId="0" applyFont="1" applyFill="1" applyAlignment="1"/>
    <xf numFmtId="4" fontId="12" fillId="2" borderId="0" xfId="0" applyNumberFormat="1" applyFont="1" applyFill="1"/>
    <xf numFmtId="0" fontId="17" fillId="0" borderId="0" xfId="0" applyFont="1" applyAlignment="1">
      <alignment wrapText="1"/>
    </xf>
    <xf numFmtId="10" fontId="3" fillId="0" borderId="0" xfId="0" applyNumberFormat="1" applyFont="1" applyFill="1"/>
    <xf numFmtId="10" fontId="13" fillId="0" borderId="0" xfId="0" applyNumberFormat="1" applyFont="1" applyFill="1"/>
    <xf numFmtId="0" fontId="13" fillId="0" borderId="0" xfId="0" applyFont="1" applyAlignment="1">
      <alignment horizontal="left" wrapText="1"/>
    </xf>
    <xf numFmtId="4" fontId="14" fillId="0" borderId="8" xfId="0" applyNumberFormat="1" applyFont="1" applyFill="1" applyBorder="1"/>
    <xf numFmtId="10" fontId="3" fillId="0" borderId="0" xfId="0" applyNumberFormat="1" applyFont="1" applyBorder="1"/>
    <xf numFmtId="10" fontId="13" fillId="0" borderId="0" xfId="0" applyNumberFormat="1" applyFont="1" applyBorder="1"/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4" fontId="14" fillId="0" borderId="0" xfId="0" applyNumberFormat="1" applyFont="1" applyFill="1" applyBorder="1"/>
    <xf numFmtId="4" fontId="12" fillId="0" borderId="0" xfId="0" applyNumberFormat="1" applyFont="1" applyFill="1"/>
    <xf numFmtId="4" fontId="13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/>
    <xf numFmtId="0" fontId="12" fillId="0" borderId="0" xfId="0" applyFont="1" applyFill="1"/>
    <xf numFmtId="10" fontId="12" fillId="0" borderId="0" xfId="0" applyNumberFormat="1" applyFont="1" applyFill="1"/>
    <xf numFmtId="10" fontId="14" fillId="0" borderId="0" xfId="0" applyNumberFormat="1" applyFont="1" applyFill="1"/>
    <xf numFmtId="49" fontId="12" fillId="0" borderId="0" xfId="0" applyNumberFormat="1" applyFont="1" applyFill="1" applyAlignment="1">
      <alignment horizontal="left"/>
    </xf>
    <xf numFmtId="49" fontId="12" fillId="0" borderId="0" xfId="0" applyNumberFormat="1" applyFont="1" applyAlignment="1">
      <alignment horizontal="left"/>
    </xf>
    <xf numFmtId="4" fontId="12" fillId="0" borderId="0" xfId="0" applyNumberFormat="1" applyFont="1" applyFill="1" applyBorder="1"/>
    <xf numFmtId="39" fontId="14" fillId="0" borderId="0" xfId="0" applyNumberFormat="1" applyFont="1" applyFill="1" applyBorder="1" applyAlignment="1">
      <alignment horizontal="right"/>
    </xf>
    <xf numFmtId="0" fontId="14" fillId="0" borderId="0" xfId="0" applyFont="1" applyBorder="1"/>
    <xf numFmtId="0" fontId="14" fillId="0" borderId="0" xfId="0" applyFont="1" applyFill="1" applyBorder="1"/>
    <xf numFmtId="1" fontId="1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BudgetWORKBOOK_V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19Allocations"/>
      <sheetName val="PP revenue fy19"/>
      <sheetName val="FY18 Board Questions"/>
      <sheetName val="600 Assumptions"/>
      <sheetName val="500 Assumptions"/>
      <sheetName val="400 Assumptions"/>
      <sheetName val="Grants"/>
      <sheetName val="Total Yr Bug &amp; Act. (Grouped)"/>
      <sheetName val="Comp &amp; Ben"/>
      <sheetName val="Benefits Reference"/>
      <sheetName val="Salaries @ 3%"/>
      <sheetName val="HR Salary Analysis_042018"/>
      <sheetName val="Market Salary Analysis_042018"/>
      <sheetName val="SalaryChartComparableFY19"/>
      <sheetName val="Capital"/>
      <sheetName val="Debt &amp; Banking"/>
      <sheetName val="Office "/>
      <sheetName val="Leases"/>
      <sheetName val="OccupancyReference"/>
      <sheetName val="Occupancy"/>
      <sheetName val="Direct Student"/>
      <sheetName val="ProfessionalFees"/>
      <sheetName val="OtherPersonnel"/>
      <sheetName val="Outreach"/>
    </sheetNames>
    <sheetDataSet>
      <sheetData sheetId="0"/>
      <sheetData sheetId="1">
        <row r="11">
          <cell r="I11">
            <v>2845686.0000000005</v>
          </cell>
        </row>
        <row r="12">
          <cell r="J12">
            <v>3794248.0000000005</v>
          </cell>
          <cell r="K12">
            <v>4742810</v>
          </cell>
          <cell r="L12">
            <v>5691372.0000000009</v>
          </cell>
        </row>
        <row r="15">
          <cell r="I15">
            <v>978900</v>
          </cell>
          <cell r="J15">
            <v>1305200</v>
          </cell>
          <cell r="K15">
            <v>1631500</v>
          </cell>
          <cell r="L15">
            <v>1957800</v>
          </cell>
        </row>
        <row r="27">
          <cell r="I27">
            <v>34421.274000000005</v>
          </cell>
          <cell r="J27">
            <v>45895.032000000007</v>
          </cell>
          <cell r="K27">
            <v>57368.790000000008</v>
          </cell>
          <cell r="L27">
            <v>68842.54800000001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7">
          <cell r="O7">
            <v>244193.55360000001</v>
          </cell>
          <cell r="P7">
            <v>203486.48821488</v>
          </cell>
          <cell r="Q7">
            <v>162803.84218512004</v>
          </cell>
          <cell r="R7">
            <v>122096.77680000001</v>
          </cell>
        </row>
        <row r="18">
          <cell r="O18">
            <v>573152.08000000007</v>
          </cell>
          <cell r="P18">
            <v>477607.628264</v>
          </cell>
          <cell r="Q18">
            <v>382120.49173600011</v>
          </cell>
          <cell r="R18">
            <v>286576.04000000004</v>
          </cell>
        </row>
        <row r="23">
          <cell r="O23">
            <v>129707.0352</v>
          </cell>
          <cell r="P23">
            <v>108084.87243215999</v>
          </cell>
          <cell r="Q23">
            <v>86475.680367840003</v>
          </cell>
          <cell r="R23">
            <v>64853.517599999999</v>
          </cell>
        </row>
        <row r="30">
          <cell r="O30">
            <v>45000</v>
          </cell>
          <cell r="P30">
            <v>37498.5</v>
          </cell>
          <cell r="Q30">
            <v>30001.500000000004</v>
          </cell>
          <cell r="R30">
            <v>22500</v>
          </cell>
        </row>
        <row r="40">
          <cell r="O40">
            <v>460483.91279999993</v>
          </cell>
          <cell r="P40">
            <v>383721.24453623989</v>
          </cell>
          <cell r="Q40">
            <v>307004.62466376001</v>
          </cell>
          <cell r="R40">
            <v>230241.95639999997</v>
          </cell>
        </row>
        <row r="52">
          <cell r="O52">
            <v>489530.16</v>
          </cell>
          <cell r="P52">
            <v>407925.48232799995</v>
          </cell>
          <cell r="Q52">
            <v>326369.75767200004</v>
          </cell>
          <cell r="R52">
            <v>244765.08</v>
          </cell>
        </row>
        <row r="59">
          <cell r="O59">
            <v>228084.23759999999</v>
          </cell>
          <cell r="P59">
            <v>190062.59519207999</v>
          </cell>
          <cell r="Q59">
            <v>152063.76120792</v>
          </cell>
          <cell r="R59">
            <v>114042.1188</v>
          </cell>
        </row>
        <row r="76">
          <cell r="O76">
            <v>598148.76240000001</v>
          </cell>
          <cell r="P76">
            <v>498437.36370791995</v>
          </cell>
          <cell r="Q76">
            <v>398785.77989208006</v>
          </cell>
          <cell r="R76">
            <v>299074.3812</v>
          </cell>
        </row>
        <row r="84">
          <cell r="O84">
            <v>211774.93023239999</v>
          </cell>
          <cell r="P84">
            <v>177636.8114789371</v>
          </cell>
          <cell r="Q84">
            <v>141190.34598594109</v>
          </cell>
        </row>
        <row r="95">
          <cell r="O95">
            <v>365101</v>
          </cell>
          <cell r="P95">
            <v>304238.66329999996</v>
          </cell>
          <cell r="Q95">
            <v>243412.83670000001</v>
          </cell>
          <cell r="R95">
            <v>182550.5</v>
          </cell>
        </row>
        <row r="100">
          <cell r="O100">
            <v>21177.49302324</v>
          </cell>
          <cell r="P100">
            <v>17647.204936265891</v>
          </cell>
          <cell r="Q100">
            <v>14119.034598594109</v>
          </cell>
        </row>
        <row r="105">
          <cell r="O105">
            <v>30000</v>
          </cell>
          <cell r="P105">
            <v>24998.999999999996</v>
          </cell>
          <cell r="Q105">
            <v>20001.000000000004</v>
          </cell>
        </row>
        <row r="110">
          <cell r="O110">
            <v>6000</v>
          </cell>
          <cell r="P110">
            <v>4999.7999999999993</v>
          </cell>
          <cell r="Q110">
            <v>4000.2000000000003</v>
          </cell>
        </row>
      </sheetData>
      <sheetData sheetId="9"/>
      <sheetData sheetId="10"/>
      <sheetData sheetId="11"/>
      <sheetData sheetId="12"/>
      <sheetData sheetId="13"/>
      <sheetData sheetId="14">
        <row r="7">
          <cell r="O7">
            <v>634300</v>
          </cell>
          <cell r="P7">
            <v>528562.18999999994</v>
          </cell>
          <cell r="Q7">
            <v>422887.81000000006</v>
          </cell>
          <cell r="R7">
            <v>317150</v>
          </cell>
        </row>
        <row r="16">
          <cell r="O16">
            <v>33512.800000000003</v>
          </cell>
          <cell r="P16">
            <v>27926.216240000002</v>
          </cell>
          <cell r="Q16">
            <v>22342.983760000003</v>
          </cell>
          <cell r="R16">
            <v>16756.400000000001</v>
          </cell>
        </row>
        <row r="38">
          <cell r="O38">
            <v>347601</v>
          </cell>
          <cell r="P38">
            <v>289655.91329999996</v>
          </cell>
          <cell r="Q38">
            <v>231745.58670000001</v>
          </cell>
          <cell r="R38">
            <v>173800.5</v>
          </cell>
        </row>
        <row r="62">
          <cell r="O62">
            <v>83000</v>
          </cell>
          <cell r="P62">
            <v>83000</v>
          </cell>
          <cell r="Q62">
            <v>83000</v>
          </cell>
          <cell r="R62">
            <v>83000</v>
          </cell>
        </row>
      </sheetData>
      <sheetData sheetId="15">
        <row r="10">
          <cell r="J10">
            <v>21600</v>
          </cell>
        </row>
        <row r="23">
          <cell r="J23">
            <v>2000</v>
          </cell>
        </row>
      </sheetData>
      <sheetData sheetId="16">
        <row r="8">
          <cell r="L8">
            <v>20400</v>
          </cell>
          <cell r="M8">
            <v>16999.32</v>
          </cell>
          <cell r="N8">
            <v>13600.680000000002</v>
          </cell>
          <cell r="O8">
            <v>10200</v>
          </cell>
        </row>
        <row r="14">
          <cell r="L14">
            <v>14000</v>
          </cell>
          <cell r="M14">
            <v>11666.199999999999</v>
          </cell>
          <cell r="N14">
            <v>9333.8000000000011</v>
          </cell>
          <cell r="O14">
            <v>7000</v>
          </cell>
        </row>
        <row r="21">
          <cell r="L21">
            <v>32340</v>
          </cell>
          <cell r="M21">
            <v>26948.921999999999</v>
          </cell>
          <cell r="N21">
            <v>21561.078000000001</v>
          </cell>
          <cell r="O21">
            <v>16170</v>
          </cell>
        </row>
        <row r="31">
          <cell r="L31">
            <v>35000</v>
          </cell>
          <cell r="M31">
            <v>29165.499999999996</v>
          </cell>
          <cell r="N31">
            <v>23334.500000000004</v>
          </cell>
          <cell r="O31">
            <v>17500</v>
          </cell>
        </row>
        <row r="38">
          <cell r="L38">
            <v>1000</v>
          </cell>
          <cell r="M38">
            <v>833.3</v>
          </cell>
          <cell r="N38">
            <v>666.7</v>
          </cell>
          <cell r="O38">
            <v>500</v>
          </cell>
        </row>
        <row r="45"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51">
          <cell r="L51">
            <v>15000</v>
          </cell>
          <cell r="M51">
            <v>12499.499999999998</v>
          </cell>
          <cell r="N51">
            <v>10000.500000000002</v>
          </cell>
          <cell r="O51">
            <v>7500</v>
          </cell>
        </row>
      </sheetData>
      <sheetData sheetId="17">
        <row r="6">
          <cell r="M6">
            <v>17376</v>
          </cell>
          <cell r="N6">
            <v>17376</v>
          </cell>
          <cell r="O6">
            <v>17376</v>
          </cell>
          <cell r="P6">
            <v>17376</v>
          </cell>
        </row>
      </sheetData>
      <sheetData sheetId="18"/>
      <sheetData sheetId="19">
        <row r="9">
          <cell r="K9">
            <v>58740</v>
          </cell>
          <cell r="L9">
            <v>58740</v>
          </cell>
          <cell r="M9">
            <v>58740</v>
          </cell>
          <cell r="N9">
            <v>58740</v>
          </cell>
        </row>
        <row r="16">
          <cell r="K16">
            <v>40000</v>
          </cell>
          <cell r="L16">
            <v>40000</v>
          </cell>
          <cell r="M16">
            <v>40000</v>
          </cell>
          <cell r="N16">
            <v>40000</v>
          </cell>
        </row>
        <row r="22">
          <cell r="K22">
            <v>123000</v>
          </cell>
          <cell r="L22">
            <v>123000</v>
          </cell>
          <cell r="M22">
            <v>123000</v>
          </cell>
          <cell r="N22">
            <v>123000</v>
          </cell>
        </row>
        <row r="28">
          <cell r="K28">
            <v>10800</v>
          </cell>
          <cell r="L28">
            <v>10800</v>
          </cell>
          <cell r="M28">
            <v>10800</v>
          </cell>
          <cell r="N28">
            <v>10800</v>
          </cell>
        </row>
        <row r="34">
          <cell r="K34">
            <v>952600</v>
          </cell>
          <cell r="L34">
            <v>952600</v>
          </cell>
          <cell r="M34">
            <v>952600</v>
          </cell>
          <cell r="N34">
            <v>952600</v>
          </cell>
        </row>
      </sheetData>
      <sheetData sheetId="20">
        <row r="6">
          <cell r="R6">
            <v>102400</v>
          </cell>
          <cell r="S6">
            <v>85329.919999999998</v>
          </cell>
          <cell r="T6">
            <v>68270.080000000002</v>
          </cell>
          <cell r="U6">
            <v>51200</v>
          </cell>
        </row>
        <row r="15">
          <cell r="R15">
            <v>25200</v>
          </cell>
          <cell r="S15">
            <v>20999.16</v>
          </cell>
          <cell r="T15">
            <v>16800.84</v>
          </cell>
          <cell r="U15">
            <v>12600</v>
          </cell>
        </row>
        <row r="20">
          <cell r="R20">
            <v>17000</v>
          </cell>
          <cell r="U20">
            <v>8500</v>
          </cell>
        </row>
        <row r="28">
          <cell r="R28">
            <v>321500</v>
          </cell>
          <cell r="S28">
            <v>267905.94999999995</v>
          </cell>
          <cell r="T28">
            <v>214344.05000000002</v>
          </cell>
          <cell r="U28">
            <v>160750</v>
          </cell>
        </row>
        <row r="35">
          <cell r="R35">
            <v>20000</v>
          </cell>
          <cell r="S35">
            <v>16666</v>
          </cell>
          <cell r="T35">
            <v>13334.000000000002</v>
          </cell>
          <cell r="U35">
            <v>10000</v>
          </cell>
        </row>
      </sheetData>
      <sheetData sheetId="21">
        <row r="7">
          <cell r="M7">
            <v>96800</v>
          </cell>
          <cell r="N7">
            <v>80663.439999999988</v>
          </cell>
          <cell r="O7">
            <v>64536.560000000005</v>
          </cell>
          <cell r="P7">
            <v>48400</v>
          </cell>
        </row>
        <row r="16">
          <cell r="M16">
            <v>130800</v>
          </cell>
          <cell r="N16">
            <v>108995.63999999998</v>
          </cell>
          <cell r="O16">
            <v>87204.360000000015</v>
          </cell>
          <cell r="P16">
            <v>65400</v>
          </cell>
        </row>
        <row r="23">
          <cell r="M23">
            <v>12000</v>
          </cell>
          <cell r="N23">
            <v>9999.5999999999985</v>
          </cell>
          <cell r="O23">
            <v>8000.4000000000005</v>
          </cell>
          <cell r="P23">
            <v>6000</v>
          </cell>
        </row>
        <row r="30">
          <cell r="M30">
            <v>14000</v>
          </cell>
        </row>
        <row r="36">
          <cell r="M36">
            <v>4000</v>
          </cell>
          <cell r="N36">
            <v>3333.2</v>
          </cell>
          <cell r="O36">
            <v>2666.8</v>
          </cell>
          <cell r="P36">
            <v>2000</v>
          </cell>
        </row>
        <row r="41">
          <cell r="M41">
            <v>25000</v>
          </cell>
          <cell r="N41">
            <v>20832.5</v>
          </cell>
          <cell r="O41">
            <v>16667.5</v>
          </cell>
          <cell r="P41">
            <v>12500</v>
          </cell>
        </row>
        <row r="51">
          <cell r="M51">
            <v>8500</v>
          </cell>
          <cell r="N51">
            <v>8500</v>
          </cell>
          <cell r="O51">
            <v>8500</v>
          </cell>
        </row>
      </sheetData>
      <sheetData sheetId="22">
        <row r="7">
          <cell r="I7">
            <v>80000</v>
          </cell>
          <cell r="J7">
            <v>66664</v>
          </cell>
          <cell r="K7">
            <v>53336.000000000007</v>
          </cell>
          <cell r="L7">
            <v>40000</v>
          </cell>
        </row>
        <row r="13">
          <cell r="I13">
            <v>50000</v>
          </cell>
          <cell r="J13">
            <v>41665</v>
          </cell>
          <cell r="K13">
            <v>33335</v>
          </cell>
          <cell r="L13">
            <v>25000</v>
          </cell>
        </row>
        <row r="25">
          <cell r="I25">
            <v>25000</v>
          </cell>
          <cell r="J25">
            <v>20832.5</v>
          </cell>
          <cell r="K25">
            <v>16667.5</v>
          </cell>
          <cell r="L25">
            <v>12500</v>
          </cell>
        </row>
      </sheetData>
      <sheetData sheetId="23">
        <row r="9">
          <cell r="H9">
            <v>20000</v>
          </cell>
          <cell r="I9">
            <v>16666</v>
          </cell>
          <cell r="J9">
            <v>13334.000000000002</v>
          </cell>
          <cell r="K9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E499-CC8F-4F64-867E-8D3F3F85014F}">
  <sheetPr>
    <pageSetUpPr fitToPage="1"/>
  </sheetPr>
  <dimension ref="A1:L133"/>
  <sheetViews>
    <sheetView tabSelected="1" topLeftCell="A29" zoomScale="126" zoomScaleNormal="115" workbookViewId="0">
      <selection activeCell="G131" sqref="G131"/>
    </sheetView>
  </sheetViews>
  <sheetFormatPr defaultRowHeight="13" x14ac:dyDescent="0.3"/>
  <cols>
    <col min="1" max="1" width="5.54296875" style="2" bestFit="1" customWidth="1"/>
    <col min="2" max="2" width="27.453125" style="2" customWidth="1"/>
    <col min="3" max="3" width="35.453125" style="52" bestFit="1" customWidth="1"/>
    <col min="4" max="5" width="19" style="61" hidden="1" customWidth="1"/>
    <col min="6" max="6" width="19" style="62" hidden="1" customWidth="1"/>
    <col min="7" max="7" width="19" style="62" bestFit="1" customWidth="1"/>
    <col min="8" max="8" width="15.453125" style="26" hidden="1" customWidth="1"/>
    <col min="9" max="9" width="2.453125" style="26" hidden="1" customWidth="1"/>
    <col min="10" max="10" width="60.54296875" style="2" hidden="1" customWidth="1"/>
    <col min="11" max="11" width="13.453125" hidden="1" customWidth="1"/>
    <col min="12" max="12" width="11.453125" bestFit="1" customWidth="1"/>
    <col min="254" max="254" width="5.54296875" bestFit="1" customWidth="1"/>
    <col min="255" max="255" width="27.453125" customWidth="1"/>
    <col min="256" max="256" width="35.453125" bestFit="1" customWidth="1"/>
    <col min="257" max="258" width="12.453125" customWidth="1"/>
    <col min="259" max="261" width="0" hidden="1" customWidth="1"/>
    <col min="262" max="262" width="19" bestFit="1" customWidth="1"/>
    <col min="263" max="266" width="0" hidden="1" customWidth="1"/>
    <col min="267" max="267" width="21.81640625" bestFit="1" customWidth="1"/>
    <col min="268" max="268" width="11.453125" bestFit="1" customWidth="1"/>
    <col min="510" max="510" width="5.54296875" bestFit="1" customWidth="1"/>
    <col min="511" max="511" width="27.453125" customWidth="1"/>
    <col min="512" max="512" width="35.453125" bestFit="1" customWidth="1"/>
    <col min="513" max="514" width="12.453125" customWidth="1"/>
    <col min="515" max="517" width="0" hidden="1" customWidth="1"/>
    <col min="518" max="518" width="19" bestFit="1" customWidth="1"/>
    <col min="519" max="522" width="0" hidden="1" customWidth="1"/>
    <col min="523" max="523" width="21.81640625" bestFit="1" customWidth="1"/>
    <col min="524" max="524" width="11.453125" bestFit="1" customWidth="1"/>
    <col min="766" max="766" width="5.54296875" bestFit="1" customWidth="1"/>
    <col min="767" max="767" width="27.453125" customWidth="1"/>
    <col min="768" max="768" width="35.453125" bestFit="1" customWidth="1"/>
    <col min="769" max="770" width="12.453125" customWidth="1"/>
    <col min="771" max="773" width="0" hidden="1" customWidth="1"/>
    <col min="774" max="774" width="19" bestFit="1" customWidth="1"/>
    <col min="775" max="778" width="0" hidden="1" customWidth="1"/>
    <col min="779" max="779" width="21.81640625" bestFit="1" customWidth="1"/>
    <col min="780" max="780" width="11.453125" bestFit="1" customWidth="1"/>
    <col min="1022" max="1022" width="5.54296875" bestFit="1" customWidth="1"/>
    <col min="1023" max="1023" width="27.453125" customWidth="1"/>
    <col min="1024" max="1024" width="35.453125" bestFit="1" customWidth="1"/>
    <col min="1025" max="1026" width="12.453125" customWidth="1"/>
    <col min="1027" max="1029" width="0" hidden="1" customWidth="1"/>
    <col min="1030" max="1030" width="19" bestFit="1" customWidth="1"/>
    <col min="1031" max="1034" width="0" hidden="1" customWidth="1"/>
    <col min="1035" max="1035" width="21.81640625" bestFit="1" customWidth="1"/>
    <col min="1036" max="1036" width="11.453125" bestFit="1" customWidth="1"/>
    <col min="1278" max="1278" width="5.54296875" bestFit="1" customWidth="1"/>
    <col min="1279" max="1279" width="27.453125" customWidth="1"/>
    <col min="1280" max="1280" width="35.453125" bestFit="1" customWidth="1"/>
    <col min="1281" max="1282" width="12.453125" customWidth="1"/>
    <col min="1283" max="1285" width="0" hidden="1" customWidth="1"/>
    <col min="1286" max="1286" width="19" bestFit="1" customWidth="1"/>
    <col min="1287" max="1290" width="0" hidden="1" customWidth="1"/>
    <col min="1291" max="1291" width="21.81640625" bestFit="1" customWidth="1"/>
    <col min="1292" max="1292" width="11.453125" bestFit="1" customWidth="1"/>
    <col min="1534" max="1534" width="5.54296875" bestFit="1" customWidth="1"/>
    <col min="1535" max="1535" width="27.453125" customWidth="1"/>
    <col min="1536" max="1536" width="35.453125" bestFit="1" customWidth="1"/>
    <col min="1537" max="1538" width="12.453125" customWidth="1"/>
    <col min="1539" max="1541" width="0" hidden="1" customWidth="1"/>
    <col min="1542" max="1542" width="19" bestFit="1" customWidth="1"/>
    <col min="1543" max="1546" width="0" hidden="1" customWidth="1"/>
    <col min="1547" max="1547" width="21.81640625" bestFit="1" customWidth="1"/>
    <col min="1548" max="1548" width="11.453125" bestFit="1" customWidth="1"/>
    <col min="1790" max="1790" width="5.54296875" bestFit="1" customWidth="1"/>
    <col min="1791" max="1791" width="27.453125" customWidth="1"/>
    <col min="1792" max="1792" width="35.453125" bestFit="1" customWidth="1"/>
    <col min="1793" max="1794" width="12.453125" customWidth="1"/>
    <col min="1795" max="1797" width="0" hidden="1" customWidth="1"/>
    <col min="1798" max="1798" width="19" bestFit="1" customWidth="1"/>
    <col min="1799" max="1802" width="0" hidden="1" customWidth="1"/>
    <col min="1803" max="1803" width="21.81640625" bestFit="1" customWidth="1"/>
    <col min="1804" max="1804" width="11.453125" bestFit="1" customWidth="1"/>
    <col min="2046" max="2046" width="5.54296875" bestFit="1" customWidth="1"/>
    <col min="2047" max="2047" width="27.453125" customWidth="1"/>
    <col min="2048" max="2048" width="35.453125" bestFit="1" customWidth="1"/>
    <col min="2049" max="2050" width="12.453125" customWidth="1"/>
    <col min="2051" max="2053" width="0" hidden="1" customWidth="1"/>
    <col min="2054" max="2054" width="19" bestFit="1" customWidth="1"/>
    <col min="2055" max="2058" width="0" hidden="1" customWidth="1"/>
    <col min="2059" max="2059" width="21.81640625" bestFit="1" customWidth="1"/>
    <col min="2060" max="2060" width="11.453125" bestFit="1" customWidth="1"/>
    <col min="2302" max="2302" width="5.54296875" bestFit="1" customWidth="1"/>
    <col min="2303" max="2303" width="27.453125" customWidth="1"/>
    <col min="2304" max="2304" width="35.453125" bestFit="1" customWidth="1"/>
    <col min="2305" max="2306" width="12.453125" customWidth="1"/>
    <col min="2307" max="2309" width="0" hidden="1" customWidth="1"/>
    <col min="2310" max="2310" width="19" bestFit="1" customWidth="1"/>
    <col min="2311" max="2314" width="0" hidden="1" customWidth="1"/>
    <col min="2315" max="2315" width="21.81640625" bestFit="1" customWidth="1"/>
    <col min="2316" max="2316" width="11.453125" bestFit="1" customWidth="1"/>
    <col min="2558" max="2558" width="5.54296875" bestFit="1" customWidth="1"/>
    <col min="2559" max="2559" width="27.453125" customWidth="1"/>
    <col min="2560" max="2560" width="35.453125" bestFit="1" customWidth="1"/>
    <col min="2561" max="2562" width="12.453125" customWidth="1"/>
    <col min="2563" max="2565" width="0" hidden="1" customWidth="1"/>
    <col min="2566" max="2566" width="19" bestFit="1" customWidth="1"/>
    <col min="2567" max="2570" width="0" hidden="1" customWidth="1"/>
    <col min="2571" max="2571" width="21.81640625" bestFit="1" customWidth="1"/>
    <col min="2572" max="2572" width="11.453125" bestFit="1" customWidth="1"/>
    <col min="2814" max="2814" width="5.54296875" bestFit="1" customWidth="1"/>
    <col min="2815" max="2815" width="27.453125" customWidth="1"/>
    <col min="2816" max="2816" width="35.453125" bestFit="1" customWidth="1"/>
    <col min="2817" max="2818" width="12.453125" customWidth="1"/>
    <col min="2819" max="2821" width="0" hidden="1" customWidth="1"/>
    <col min="2822" max="2822" width="19" bestFit="1" customWidth="1"/>
    <col min="2823" max="2826" width="0" hidden="1" customWidth="1"/>
    <col min="2827" max="2827" width="21.81640625" bestFit="1" customWidth="1"/>
    <col min="2828" max="2828" width="11.453125" bestFit="1" customWidth="1"/>
    <col min="3070" max="3070" width="5.54296875" bestFit="1" customWidth="1"/>
    <col min="3071" max="3071" width="27.453125" customWidth="1"/>
    <col min="3072" max="3072" width="35.453125" bestFit="1" customWidth="1"/>
    <col min="3073" max="3074" width="12.453125" customWidth="1"/>
    <col min="3075" max="3077" width="0" hidden="1" customWidth="1"/>
    <col min="3078" max="3078" width="19" bestFit="1" customWidth="1"/>
    <col min="3079" max="3082" width="0" hidden="1" customWidth="1"/>
    <col min="3083" max="3083" width="21.81640625" bestFit="1" customWidth="1"/>
    <col min="3084" max="3084" width="11.453125" bestFit="1" customWidth="1"/>
    <col min="3326" max="3326" width="5.54296875" bestFit="1" customWidth="1"/>
    <col min="3327" max="3327" width="27.453125" customWidth="1"/>
    <col min="3328" max="3328" width="35.453125" bestFit="1" customWidth="1"/>
    <col min="3329" max="3330" width="12.453125" customWidth="1"/>
    <col min="3331" max="3333" width="0" hidden="1" customWidth="1"/>
    <col min="3334" max="3334" width="19" bestFit="1" customWidth="1"/>
    <col min="3335" max="3338" width="0" hidden="1" customWidth="1"/>
    <col min="3339" max="3339" width="21.81640625" bestFit="1" customWidth="1"/>
    <col min="3340" max="3340" width="11.453125" bestFit="1" customWidth="1"/>
    <col min="3582" max="3582" width="5.54296875" bestFit="1" customWidth="1"/>
    <col min="3583" max="3583" width="27.453125" customWidth="1"/>
    <col min="3584" max="3584" width="35.453125" bestFit="1" customWidth="1"/>
    <col min="3585" max="3586" width="12.453125" customWidth="1"/>
    <col min="3587" max="3589" width="0" hidden="1" customWidth="1"/>
    <col min="3590" max="3590" width="19" bestFit="1" customWidth="1"/>
    <col min="3591" max="3594" width="0" hidden="1" customWidth="1"/>
    <col min="3595" max="3595" width="21.81640625" bestFit="1" customWidth="1"/>
    <col min="3596" max="3596" width="11.453125" bestFit="1" customWidth="1"/>
    <col min="3838" max="3838" width="5.54296875" bestFit="1" customWidth="1"/>
    <col min="3839" max="3839" width="27.453125" customWidth="1"/>
    <col min="3840" max="3840" width="35.453125" bestFit="1" customWidth="1"/>
    <col min="3841" max="3842" width="12.453125" customWidth="1"/>
    <col min="3843" max="3845" width="0" hidden="1" customWidth="1"/>
    <col min="3846" max="3846" width="19" bestFit="1" customWidth="1"/>
    <col min="3847" max="3850" width="0" hidden="1" customWidth="1"/>
    <col min="3851" max="3851" width="21.81640625" bestFit="1" customWidth="1"/>
    <col min="3852" max="3852" width="11.453125" bestFit="1" customWidth="1"/>
    <col min="4094" max="4094" width="5.54296875" bestFit="1" customWidth="1"/>
    <col min="4095" max="4095" width="27.453125" customWidth="1"/>
    <col min="4096" max="4096" width="35.453125" bestFit="1" customWidth="1"/>
    <col min="4097" max="4098" width="12.453125" customWidth="1"/>
    <col min="4099" max="4101" width="0" hidden="1" customWidth="1"/>
    <col min="4102" max="4102" width="19" bestFit="1" customWidth="1"/>
    <col min="4103" max="4106" width="0" hidden="1" customWidth="1"/>
    <col min="4107" max="4107" width="21.81640625" bestFit="1" customWidth="1"/>
    <col min="4108" max="4108" width="11.453125" bestFit="1" customWidth="1"/>
    <col min="4350" max="4350" width="5.54296875" bestFit="1" customWidth="1"/>
    <col min="4351" max="4351" width="27.453125" customWidth="1"/>
    <col min="4352" max="4352" width="35.453125" bestFit="1" customWidth="1"/>
    <col min="4353" max="4354" width="12.453125" customWidth="1"/>
    <col min="4355" max="4357" width="0" hidden="1" customWidth="1"/>
    <col min="4358" max="4358" width="19" bestFit="1" customWidth="1"/>
    <col min="4359" max="4362" width="0" hidden="1" customWidth="1"/>
    <col min="4363" max="4363" width="21.81640625" bestFit="1" customWidth="1"/>
    <col min="4364" max="4364" width="11.453125" bestFit="1" customWidth="1"/>
    <col min="4606" max="4606" width="5.54296875" bestFit="1" customWidth="1"/>
    <col min="4607" max="4607" width="27.453125" customWidth="1"/>
    <col min="4608" max="4608" width="35.453125" bestFit="1" customWidth="1"/>
    <col min="4609" max="4610" width="12.453125" customWidth="1"/>
    <col min="4611" max="4613" width="0" hidden="1" customWidth="1"/>
    <col min="4614" max="4614" width="19" bestFit="1" customWidth="1"/>
    <col min="4615" max="4618" width="0" hidden="1" customWidth="1"/>
    <col min="4619" max="4619" width="21.81640625" bestFit="1" customWidth="1"/>
    <col min="4620" max="4620" width="11.453125" bestFit="1" customWidth="1"/>
    <col min="4862" max="4862" width="5.54296875" bestFit="1" customWidth="1"/>
    <col min="4863" max="4863" width="27.453125" customWidth="1"/>
    <col min="4864" max="4864" width="35.453125" bestFit="1" customWidth="1"/>
    <col min="4865" max="4866" width="12.453125" customWidth="1"/>
    <col min="4867" max="4869" width="0" hidden="1" customWidth="1"/>
    <col min="4870" max="4870" width="19" bestFit="1" customWidth="1"/>
    <col min="4871" max="4874" width="0" hidden="1" customWidth="1"/>
    <col min="4875" max="4875" width="21.81640625" bestFit="1" customWidth="1"/>
    <col min="4876" max="4876" width="11.453125" bestFit="1" customWidth="1"/>
    <col min="5118" max="5118" width="5.54296875" bestFit="1" customWidth="1"/>
    <col min="5119" max="5119" width="27.453125" customWidth="1"/>
    <col min="5120" max="5120" width="35.453125" bestFit="1" customWidth="1"/>
    <col min="5121" max="5122" width="12.453125" customWidth="1"/>
    <col min="5123" max="5125" width="0" hidden="1" customWidth="1"/>
    <col min="5126" max="5126" width="19" bestFit="1" customWidth="1"/>
    <col min="5127" max="5130" width="0" hidden="1" customWidth="1"/>
    <col min="5131" max="5131" width="21.81640625" bestFit="1" customWidth="1"/>
    <col min="5132" max="5132" width="11.453125" bestFit="1" customWidth="1"/>
    <col min="5374" max="5374" width="5.54296875" bestFit="1" customWidth="1"/>
    <col min="5375" max="5375" width="27.453125" customWidth="1"/>
    <col min="5376" max="5376" width="35.453125" bestFit="1" customWidth="1"/>
    <col min="5377" max="5378" width="12.453125" customWidth="1"/>
    <col min="5379" max="5381" width="0" hidden="1" customWidth="1"/>
    <col min="5382" max="5382" width="19" bestFit="1" customWidth="1"/>
    <col min="5383" max="5386" width="0" hidden="1" customWidth="1"/>
    <col min="5387" max="5387" width="21.81640625" bestFit="1" customWidth="1"/>
    <col min="5388" max="5388" width="11.453125" bestFit="1" customWidth="1"/>
    <col min="5630" max="5630" width="5.54296875" bestFit="1" customWidth="1"/>
    <col min="5631" max="5631" width="27.453125" customWidth="1"/>
    <col min="5632" max="5632" width="35.453125" bestFit="1" customWidth="1"/>
    <col min="5633" max="5634" width="12.453125" customWidth="1"/>
    <col min="5635" max="5637" width="0" hidden="1" customWidth="1"/>
    <col min="5638" max="5638" width="19" bestFit="1" customWidth="1"/>
    <col min="5639" max="5642" width="0" hidden="1" customWidth="1"/>
    <col min="5643" max="5643" width="21.81640625" bestFit="1" customWidth="1"/>
    <col min="5644" max="5644" width="11.453125" bestFit="1" customWidth="1"/>
    <col min="5886" max="5886" width="5.54296875" bestFit="1" customWidth="1"/>
    <col min="5887" max="5887" width="27.453125" customWidth="1"/>
    <col min="5888" max="5888" width="35.453125" bestFit="1" customWidth="1"/>
    <col min="5889" max="5890" width="12.453125" customWidth="1"/>
    <col min="5891" max="5893" width="0" hidden="1" customWidth="1"/>
    <col min="5894" max="5894" width="19" bestFit="1" customWidth="1"/>
    <col min="5895" max="5898" width="0" hidden="1" customWidth="1"/>
    <col min="5899" max="5899" width="21.81640625" bestFit="1" customWidth="1"/>
    <col min="5900" max="5900" width="11.453125" bestFit="1" customWidth="1"/>
    <col min="6142" max="6142" width="5.54296875" bestFit="1" customWidth="1"/>
    <col min="6143" max="6143" width="27.453125" customWidth="1"/>
    <col min="6144" max="6144" width="35.453125" bestFit="1" customWidth="1"/>
    <col min="6145" max="6146" width="12.453125" customWidth="1"/>
    <col min="6147" max="6149" width="0" hidden="1" customWidth="1"/>
    <col min="6150" max="6150" width="19" bestFit="1" customWidth="1"/>
    <col min="6151" max="6154" width="0" hidden="1" customWidth="1"/>
    <col min="6155" max="6155" width="21.81640625" bestFit="1" customWidth="1"/>
    <col min="6156" max="6156" width="11.453125" bestFit="1" customWidth="1"/>
    <col min="6398" max="6398" width="5.54296875" bestFit="1" customWidth="1"/>
    <col min="6399" max="6399" width="27.453125" customWidth="1"/>
    <col min="6400" max="6400" width="35.453125" bestFit="1" customWidth="1"/>
    <col min="6401" max="6402" width="12.453125" customWidth="1"/>
    <col min="6403" max="6405" width="0" hidden="1" customWidth="1"/>
    <col min="6406" max="6406" width="19" bestFit="1" customWidth="1"/>
    <col min="6407" max="6410" width="0" hidden="1" customWidth="1"/>
    <col min="6411" max="6411" width="21.81640625" bestFit="1" customWidth="1"/>
    <col min="6412" max="6412" width="11.453125" bestFit="1" customWidth="1"/>
    <col min="6654" max="6654" width="5.54296875" bestFit="1" customWidth="1"/>
    <col min="6655" max="6655" width="27.453125" customWidth="1"/>
    <col min="6656" max="6656" width="35.453125" bestFit="1" customWidth="1"/>
    <col min="6657" max="6658" width="12.453125" customWidth="1"/>
    <col min="6659" max="6661" width="0" hidden="1" customWidth="1"/>
    <col min="6662" max="6662" width="19" bestFit="1" customWidth="1"/>
    <col min="6663" max="6666" width="0" hidden="1" customWidth="1"/>
    <col min="6667" max="6667" width="21.81640625" bestFit="1" customWidth="1"/>
    <col min="6668" max="6668" width="11.453125" bestFit="1" customWidth="1"/>
    <col min="6910" max="6910" width="5.54296875" bestFit="1" customWidth="1"/>
    <col min="6911" max="6911" width="27.453125" customWidth="1"/>
    <col min="6912" max="6912" width="35.453125" bestFit="1" customWidth="1"/>
    <col min="6913" max="6914" width="12.453125" customWidth="1"/>
    <col min="6915" max="6917" width="0" hidden="1" customWidth="1"/>
    <col min="6918" max="6918" width="19" bestFit="1" customWidth="1"/>
    <col min="6919" max="6922" width="0" hidden="1" customWidth="1"/>
    <col min="6923" max="6923" width="21.81640625" bestFit="1" customWidth="1"/>
    <col min="6924" max="6924" width="11.453125" bestFit="1" customWidth="1"/>
    <col min="7166" max="7166" width="5.54296875" bestFit="1" customWidth="1"/>
    <col min="7167" max="7167" width="27.453125" customWidth="1"/>
    <col min="7168" max="7168" width="35.453125" bestFit="1" customWidth="1"/>
    <col min="7169" max="7170" width="12.453125" customWidth="1"/>
    <col min="7171" max="7173" width="0" hidden="1" customWidth="1"/>
    <col min="7174" max="7174" width="19" bestFit="1" customWidth="1"/>
    <col min="7175" max="7178" width="0" hidden="1" customWidth="1"/>
    <col min="7179" max="7179" width="21.81640625" bestFit="1" customWidth="1"/>
    <col min="7180" max="7180" width="11.453125" bestFit="1" customWidth="1"/>
    <col min="7422" max="7422" width="5.54296875" bestFit="1" customWidth="1"/>
    <col min="7423" max="7423" width="27.453125" customWidth="1"/>
    <col min="7424" max="7424" width="35.453125" bestFit="1" customWidth="1"/>
    <col min="7425" max="7426" width="12.453125" customWidth="1"/>
    <col min="7427" max="7429" width="0" hidden="1" customWidth="1"/>
    <col min="7430" max="7430" width="19" bestFit="1" customWidth="1"/>
    <col min="7431" max="7434" width="0" hidden="1" customWidth="1"/>
    <col min="7435" max="7435" width="21.81640625" bestFit="1" customWidth="1"/>
    <col min="7436" max="7436" width="11.453125" bestFit="1" customWidth="1"/>
    <col min="7678" max="7678" width="5.54296875" bestFit="1" customWidth="1"/>
    <col min="7679" max="7679" width="27.453125" customWidth="1"/>
    <col min="7680" max="7680" width="35.453125" bestFit="1" customWidth="1"/>
    <col min="7681" max="7682" width="12.453125" customWidth="1"/>
    <col min="7683" max="7685" width="0" hidden="1" customWidth="1"/>
    <col min="7686" max="7686" width="19" bestFit="1" customWidth="1"/>
    <col min="7687" max="7690" width="0" hidden="1" customWidth="1"/>
    <col min="7691" max="7691" width="21.81640625" bestFit="1" customWidth="1"/>
    <col min="7692" max="7692" width="11.453125" bestFit="1" customWidth="1"/>
    <col min="7934" max="7934" width="5.54296875" bestFit="1" customWidth="1"/>
    <col min="7935" max="7935" width="27.453125" customWidth="1"/>
    <col min="7936" max="7936" width="35.453125" bestFit="1" customWidth="1"/>
    <col min="7937" max="7938" width="12.453125" customWidth="1"/>
    <col min="7939" max="7941" width="0" hidden="1" customWidth="1"/>
    <col min="7942" max="7942" width="19" bestFit="1" customWidth="1"/>
    <col min="7943" max="7946" width="0" hidden="1" customWidth="1"/>
    <col min="7947" max="7947" width="21.81640625" bestFit="1" customWidth="1"/>
    <col min="7948" max="7948" width="11.453125" bestFit="1" customWidth="1"/>
    <col min="8190" max="8190" width="5.54296875" bestFit="1" customWidth="1"/>
    <col min="8191" max="8191" width="27.453125" customWidth="1"/>
    <col min="8192" max="8192" width="35.453125" bestFit="1" customWidth="1"/>
    <col min="8193" max="8194" width="12.453125" customWidth="1"/>
    <col min="8195" max="8197" width="0" hidden="1" customWidth="1"/>
    <col min="8198" max="8198" width="19" bestFit="1" customWidth="1"/>
    <col min="8199" max="8202" width="0" hidden="1" customWidth="1"/>
    <col min="8203" max="8203" width="21.81640625" bestFit="1" customWidth="1"/>
    <col min="8204" max="8204" width="11.453125" bestFit="1" customWidth="1"/>
    <col min="8446" max="8446" width="5.54296875" bestFit="1" customWidth="1"/>
    <col min="8447" max="8447" width="27.453125" customWidth="1"/>
    <col min="8448" max="8448" width="35.453125" bestFit="1" customWidth="1"/>
    <col min="8449" max="8450" width="12.453125" customWidth="1"/>
    <col min="8451" max="8453" width="0" hidden="1" customWidth="1"/>
    <col min="8454" max="8454" width="19" bestFit="1" customWidth="1"/>
    <col min="8455" max="8458" width="0" hidden="1" customWidth="1"/>
    <col min="8459" max="8459" width="21.81640625" bestFit="1" customWidth="1"/>
    <col min="8460" max="8460" width="11.453125" bestFit="1" customWidth="1"/>
    <col min="8702" max="8702" width="5.54296875" bestFit="1" customWidth="1"/>
    <col min="8703" max="8703" width="27.453125" customWidth="1"/>
    <col min="8704" max="8704" width="35.453125" bestFit="1" customWidth="1"/>
    <col min="8705" max="8706" width="12.453125" customWidth="1"/>
    <col min="8707" max="8709" width="0" hidden="1" customWidth="1"/>
    <col min="8710" max="8710" width="19" bestFit="1" customWidth="1"/>
    <col min="8711" max="8714" width="0" hidden="1" customWidth="1"/>
    <col min="8715" max="8715" width="21.81640625" bestFit="1" customWidth="1"/>
    <col min="8716" max="8716" width="11.453125" bestFit="1" customWidth="1"/>
    <col min="8958" max="8958" width="5.54296875" bestFit="1" customWidth="1"/>
    <col min="8959" max="8959" width="27.453125" customWidth="1"/>
    <col min="8960" max="8960" width="35.453125" bestFit="1" customWidth="1"/>
    <col min="8961" max="8962" width="12.453125" customWidth="1"/>
    <col min="8963" max="8965" width="0" hidden="1" customWidth="1"/>
    <col min="8966" max="8966" width="19" bestFit="1" customWidth="1"/>
    <col min="8967" max="8970" width="0" hidden="1" customWidth="1"/>
    <col min="8971" max="8971" width="21.81640625" bestFit="1" customWidth="1"/>
    <col min="8972" max="8972" width="11.453125" bestFit="1" customWidth="1"/>
    <col min="9214" max="9214" width="5.54296875" bestFit="1" customWidth="1"/>
    <col min="9215" max="9215" width="27.453125" customWidth="1"/>
    <col min="9216" max="9216" width="35.453125" bestFit="1" customWidth="1"/>
    <col min="9217" max="9218" width="12.453125" customWidth="1"/>
    <col min="9219" max="9221" width="0" hidden="1" customWidth="1"/>
    <col min="9222" max="9222" width="19" bestFit="1" customWidth="1"/>
    <col min="9223" max="9226" width="0" hidden="1" customWidth="1"/>
    <col min="9227" max="9227" width="21.81640625" bestFit="1" customWidth="1"/>
    <col min="9228" max="9228" width="11.453125" bestFit="1" customWidth="1"/>
    <col min="9470" max="9470" width="5.54296875" bestFit="1" customWidth="1"/>
    <col min="9471" max="9471" width="27.453125" customWidth="1"/>
    <col min="9472" max="9472" width="35.453125" bestFit="1" customWidth="1"/>
    <col min="9473" max="9474" width="12.453125" customWidth="1"/>
    <col min="9475" max="9477" width="0" hidden="1" customWidth="1"/>
    <col min="9478" max="9478" width="19" bestFit="1" customWidth="1"/>
    <col min="9479" max="9482" width="0" hidden="1" customWidth="1"/>
    <col min="9483" max="9483" width="21.81640625" bestFit="1" customWidth="1"/>
    <col min="9484" max="9484" width="11.453125" bestFit="1" customWidth="1"/>
    <col min="9726" max="9726" width="5.54296875" bestFit="1" customWidth="1"/>
    <col min="9727" max="9727" width="27.453125" customWidth="1"/>
    <col min="9728" max="9728" width="35.453125" bestFit="1" customWidth="1"/>
    <col min="9729" max="9730" width="12.453125" customWidth="1"/>
    <col min="9731" max="9733" width="0" hidden="1" customWidth="1"/>
    <col min="9734" max="9734" width="19" bestFit="1" customWidth="1"/>
    <col min="9735" max="9738" width="0" hidden="1" customWidth="1"/>
    <col min="9739" max="9739" width="21.81640625" bestFit="1" customWidth="1"/>
    <col min="9740" max="9740" width="11.453125" bestFit="1" customWidth="1"/>
    <col min="9982" max="9982" width="5.54296875" bestFit="1" customWidth="1"/>
    <col min="9983" max="9983" width="27.453125" customWidth="1"/>
    <col min="9984" max="9984" width="35.453125" bestFit="1" customWidth="1"/>
    <col min="9985" max="9986" width="12.453125" customWidth="1"/>
    <col min="9987" max="9989" width="0" hidden="1" customWidth="1"/>
    <col min="9990" max="9990" width="19" bestFit="1" customWidth="1"/>
    <col min="9991" max="9994" width="0" hidden="1" customWidth="1"/>
    <col min="9995" max="9995" width="21.81640625" bestFit="1" customWidth="1"/>
    <col min="9996" max="9996" width="11.453125" bestFit="1" customWidth="1"/>
    <col min="10238" max="10238" width="5.54296875" bestFit="1" customWidth="1"/>
    <col min="10239" max="10239" width="27.453125" customWidth="1"/>
    <col min="10240" max="10240" width="35.453125" bestFit="1" customWidth="1"/>
    <col min="10241" max="10242" width="12.453125" customWidth="1"/>
    <col min="10243" max="10245" width="0" hidden="1" customWidth="1"/>
    <col min="10246" max="10246" width="19" bestFit="1" customWidth="1"/>
    <col min="10247" max="10250" width="0" hidden="1" customWidth="1"/>
    <col min="10251" max="10251" width="21.81640625" bestFit="1" customWidth="1"/>
    <col min="10252" max="10252" width="11.453125" bestFit="1" customWidth="1"/>
    <col min="10494" max="10494" width="5.54296875" bestFit="1" customWidth="1"/>
    <col min="10495" max="10495" width="27.453125" customWidth="1"/>
    <col min="10496" max="10496" width="35.453125" bestFit="1" customWidth="1"/>
    <col min="10497" max="10498" width="12.453125" customWidth="1"/>
    <col min="10499" max="10501" width="0" hidden="1" customWidth="1"/>
    <col min="10502" max="10502" width="19" bestFit="1" customWidth="1"/>
    <col min="10503" max="10506" width="0" hidden="1" customWidth="1"/>
    <col min="10507" max="10507" width="21.81640625" bestFit="1" customWidth="1"/>
    <col min="10508" max="10508" width="11.453125" bestFit="1" customWidth="1"/>
    <col min="10750" max="10750" width="5.54296875" bestFit="1" customWidth="1"/>
    <col min="10751" max="10751" width="27.453125" customWidth="1"/>
    <col min="10752" max="10752" width="35.453125" bestFit="1" customWidth="1"/>
    <col min="10753" max="10754" width="12.453125" customWidth="1"/>
    <col min="10755" max="10757" width="0" hidden="1" customWidth="1"/>
    <col min="10758" max="10758" width="19" bestFit="1" customWidth="1"/>
    <col min="10759" max="10762" width="0" hidden="1" customWidth="1"/>
    <col min="10763" max="10763" width="21.81640625" bestFit="1" customWidth="1"/>
    <col min="10764" max="10764" width="11.453125" bestFit="1" customWidth="1"/>
    <col min="11006" max="11006" width="5.54296875" bestFit="1" customWidth="1"/>
    <col min="11007" max="11007" width="27.453125" customWidth="1"/>
    <col min="11008" max="11008" width="35.453125" bestFit="1" customWidth="1"/>
    <col min="11009" max="11010" width="12.453125" customWidth="1"/>
    <col min="11011" max="11013" width="0" hidden="1" customWidth="1"/>
    <col min="11014" max="11014" width="19" bestFit="1" customWidth="1"/>
    <col min="11015" max="11018" width="0" hidden="1" customWidth="1"/>
    <col min="11019" max="11019" width="21.81640625" bestFit="1" customWidth="1"/>
    <col min="11020" max="11020" width="11.453125" bestFit="1" customWidth="1"/>
    <col min="11262" max="11262" width="5.54296875" bestFit="1" customWidth="1"/>
    <col min="11263" max="11263" width="27.453125" customWidth="1"/>
    <col min="11264" max="11264" width="35.453125" bestFit="1" customWidth="1"/>
    <col min="11265" max="11266" width="12.453125" customWidth="1"/>
    <col min="11267" max="11269" width="0" hidden="1" customWidth="1"/>
    <col min="11270" max="11270" width="19" bestFit="1" customWidth="1"/>
    <col min="11271" max="11274" width="0" hidden="1" customWidth="1"/>
    <col min="11275" max="11275" width="21.81640625" bestFit="1" customWidth="1"/>
    <col min="11276" max="11276" width="11.453125" bestFit="1" customWidth="1"/>
    <col min="11518" max="11518" width="5.54296875" bestFit="1" customWidth="1"/>
    <col min="11519" max="11519" width="27.453125" customWidth="1"/>
    <col min="11520" max="11520" width="35.453125" bestFit="1" customWidth="1"/>
    <col min="11521" max="11522" width="12.453125" customWidth="1"/>
    <col min="11523" max="11525" width="0" hidden="1" customWidth="1"/>
    <col min="11526" max="11526" width="19" bestFit="1" customWidth="1"/>
    <col min="11527" max="11530" width="0" hidden="1" customWidth="1"/>
    <col min="11531" max="11531" width="21.81640625" bestFit="1" customWidth="1"/>
    <col min="11532" max="11532" width="11.453125" bestFit="1" customWidth="1"/>
    <col min="11774" max="11774" width="5.54296875" bestFit="1" customWidth="1"/>
    <col min="11775" max="11775" width="27.453125" customWidth="1"/>
    <col min="11776" max="11776" width="35.453125" bestFit="1" customWidth="1"/>
    <col min="11777" max="11778" width="12.453125" customWidth="1"/>
    <col min="11779" max="11781" width="0" hidden="1" customWidth="1"/>
    <col min="11782" max="11782" width="19" bestFit="1" customWidth="1"/>
    <col min="11783" max="11786" width="0" hidden="1" customWidth="1"/>
    <col min="11787" max="11787" width="21.81640625" bestFit="1" customWidth="1"/>
    <col min="11788" max="11788" width="11.453125" bestFit="1" customWidth="1"/>
    <col min="12030" max="12030" width="5.54296875" bestFit="1" customWidth="1"/>
    <col min="12031" max="12031" width="27.453125" customWidth="1"/>
    <col min="12032" max="12032" width="35.453125" bestFit="1" customWidth="1"/>
    <col min="12033" max="12034" width="12.453125" customWidth="1"/>
    <col min="12035" max="12037" width="0" hidden="1" customWidth="1"/>
    <col min="12038" max="12038" width="19" bestFit="1" customWidth="1"/>
    <col min="12039" max="12042" width="0" hidden="1" customWidth="1"/>
    <col min="12043" max="12043" width="21.81640625" bestFit="1" customWidth="1"/>
    <col min="12044" max="12044" width="11.453125" bestFit="1" customWidth="1"/>
    <col min="12286" max="12286" width="5.54296875" bestFit="1" customWidth="1"/>
    <col min="12287" max="12287" width="27.453125" customWidth="1"/>
    <col min="12288" max="12288" width="35.453125" bestFit="1" customWidth="1"/>
    <col min="12289" max="12290" width="12.453125" customWidth="1"/>
    <col min="12291" max="12293" width="0" hidden="1" customWidth="1"/>
    <col min="12294" max="12294" width="19" bestFit="1" customWidth="1"/>
    <col min="12295" max="12298" width="0" hidden="1" customWidth="1"/>
    <col min="12299" max="12299" width="21.81640625" bestFit="1" customWidth="1"/>
    <col min="12300" max="12300" width="11.453125" bestFit="1" customWidth="1"/>
    <col min="12542" max="12542" width="5.54296875" bestFit="1" customWidth="1"/>
    <col min="12543" max="12543" width="27.453125" customWidth="1"/>
    <col min="12544" max="12544" width="35.453125" bestFit="1" customWidth="1"/>
    <col min="12545" max="12546" width="12.453125" customWidth="1"/>
    <col min="12547" max="12549" width="0" hidden="1" customWidth="1"/>
    <col min="12550" max="12550" width="19" bestFit="1" customWidth="1"/>
    <col min="12551" max="12554" width="0" hidden="1" customWidth="1"/>
    <col min="12555" max="12555" width="21.81640625" bestFit="1" customWidth="1"/>
    <col min="12556" max="12556" width="11.453125" bestFit="1" customWidth="1"/>
    <col min="12798" max="12798" width="5.54296875" bestFit="1" customWidth="1"/>
    <col min="12799" max="12799" width="27.453125" customWidth="1"/>
    <col min="12800" max="12800" width="35.453125" bestFit="1" customWidth="1"/>
    <col min="12801" max="12802" width="12.453125" customWidth="1"/>
    <col min="12803" max="12805" width="0" hidden="1" customWidth="1"/>
    <col min="12806" max="12806" width="19" bestFit="1" customWidth="1"/>
    <col min="12807" max="12810" width="0" hidden="1" customWidth="1"/>
    <col min="12811" max="12811" width="21.81640625" bestFit="1" customWidth="1"/>
    <col min="12812" max="12812" width="11.453125" bestFit="1" customWidth="1"/>
    <col min="13054" max="13054" width="5.54296875" bestFit="1" customWidth="1"/>
    <col min="13055" max="13055" width="27.453125" customWidth="1"/>
    <col min="13056" max="13056" width="35.453125" bestFit="1" customWidth="1"/>
    <col min="13057" max="13058" width="12.453125" customWidth="1"/>
    <col min="13059" max="13061" width="0" hidden="1" customWidth="1"/>
    <col min="13062" max="13062" width="19" bestFit="1" customWidth="1"/>
    <col min="13063" max="13066" width="0" hidden="1" customWidth="1"/>
    <col min="13067" max="13067" width="21.81640625" bestFit="1" customWidth="1"/>
    <col min="13068" max="13068" width="11.453125" bestFit="1" customWidth="1"/>
    <col min="13310" max="13310" width="5.54296875" bestFit="1" customWidth="1"/>
    <col min="13311" max="13311" width="27.453125" customWidth="1"/>
    <col min="13312" max="13312" width="35.453125" bestFit="1" customWidth="1"/>
    <col min="13313" max="13314" width="12.453125" customWidth="1"/>
    <col min="13315" max="13317" width="0" hidden="1" customWidth="1"/>
    <col min="13318" max="13318" width="19" bestFit="1" customWidth="1"/>
    <col min="13319" max="13322" width="0" hidden="1" customWidth="1"/>
    <col min="13323" max="13323" width="21.81640625" bestFit="1" customWidth="1"/>
    <col min="13324" max="13324" width="11.453125" bestFit="1" customWidth="1"/>
    <col min="13566" max="13566" width="5.54296875" bestFit="1" customWidth="1"/>
    <col min="13567" max="13567" width="27.453125" customWidth="1"/>
    <col min="13568" max="13568" width="35.453125" bestFit="1" customWidth="1"/>
    <col min="13569" max="13570" width="12.453125" customWidth="1"/>
    <col min="13571" max="13573" width="0" hidden="1" customWidth="1"/>
    <col min="13574" max="13574" width="19" bestFit="1" customWidth="1"/>
    <col min="13575" max="13578" width="0" hidden="1" customWidth="1"/>
    <col min="13579" max="13579" width="21.81640625" bestFit="1" customWidth="1"/>
    <col min="13580" max="13580" width="11.453125" bestFit="1" customWidth="1"/>
    <col min="13822" max="13822" width="5.54296875" bestFit="1" customWidth="1"/>
    <col min="13823" max="13823" width="27.453125" customWidth="1"/>
    <col min="13824" max="13824" width="35.453125" bestFit="1" customWidth="1"/>
    <col min="13825" max="13826" width="12.453125" customWidth="1"/>
    <col min="13827" max="13829" width="0" hidden="1" customWidth="1"/>
    <col min="13830" max="13830" width="19" bestFit="1" customWidth="1"/>
    <col min="13831" max="13834" width="0" hidden="1" customWidth="1"/>
    <col min="13835" max="13835" width="21.81640625" bestFit="1" customWidth="1"/>
    <col min="13836" max="13836" width="11.453125" bestFit="1" customWidth="1"/>
    <col min="14078" max="14078" width="5.54296875" bestFit="1" customWidth="1"/>
    <col min="14079" max="14079" width="27.453125" customWidth="1"/>
    <col min="14080" max="14080" width="35.453125" bestFit="1" customWidth="1"/>
    <col min="14081" max="14082" width="12.453125" customWidth="1"/>
    <col min="14083" max="14085" width="0" hidden="1" customWidth="1"/>
    <col min="14086" max="14086" width="19" bestFit="1" customWidth="1"/>
    <col min="14087" max="14090" width="0" hidden="1" customWidth="1"/>
    <col min="14091" max="14091" width="21.81640625" bestFit="1" customWidth="1"/>
    <col min="14092" max="14092" width="11.453125" bestFit="1" customWidth="1"/>
    <col min="14334" max="14334" width="5.54296875" bestFit="1" customWidth="1"/>
    <col min="14335" max="14335" width="27.453125" customWidth="1"/>
    <col min="14336" max="14336" width="35.453125" bestFit="1" customWidth="1"/>
    <col min="14337" max="14338" width="12.453125" customWidth="1"/>
    <col min="14339" max="14341" width="0" hidden="1" customWidth="1"/>
    <col min="14342" max="14342" width="19" bestFit="1" customWidth="1"/>
    <col min="14343" max="14346" width="0" hidden="1" customWidth="1"/>
    <col min="14347" max="14347" width="21.81640625" bestFit="1" customWidth="1"/>
    <col min="14348" max="14348" width="11.453125" bestFit="1" customWidth="1"/>
    <col min="14590" max="14590" width="5.54296875" bestFit="1" customWidth="1"/>
    <col min="14591" max="14591" width="27.453125" customWidth="1"/>
    <col min="14592" max="14592" width="35.453125" bestFit="1" customWidth="1"/>
    <col min="14593" max="14594" width="12.453125" customWidth="1"/>
    <col min="14595" max="14597" width="0" hidden="1" customWidth="1"/>
    <col min="14598" max="14598" width="19" bestFit="1" customWidth="1"/>
    <col min="14599" max="14602" width="0" hidden="1" customWidth="1"/>
    <col min="14603" max="14603" width="21.81640625" bestFit="1" customWidth="1"/>
    <col min="14604" max="14604" width="11.453125" bestFit="1" customWidth="1"/>
    <col min="14846" max="14846" width="5.54296875" bestFit="1" customWidth="1"/>
    <col min="14847" max="14847" width="27.453125" customWidth="1"/>
    <col min="14848" max="14848" width="35.453125" bestFit="1" customWidth="1"/>
    <col min="14849" max="14850" width="12.453125" customWidth="1"/>
    <col min="14851" max="14853" width="0" hidden="1" customWidth="1"/>
    <col min="14854" max="14854" width="19" bestFit="1" customWidth="1"/>
    <col min="14855" max="14858" width="0" hidden="1" customWidth="1"/>
    <col min="14859" max="14859" width="21.81640625" bestFit="1" customWidth="1"/>
    <col min="14860" max="14860" width="11.453125" bestFit="1" customWidth="1"/>
    <col min="15102" max="15102" width="5.54296875" bestFit="1" customWidth="1"/>
    <col min="15103" max="15103" width="27.453125" customWidth="1"/>
    <col min="15104" max="15104" width="35.453125" bestFit="1" customWidth="1"/>
    <col min="15105" max="15106" width="12.453125" customWidth="1"/>
    <col min="15107" max="15109" width="0" hidden="1" customWidth="1"/>
    <col min="15110" max="15110" width="19" bestFit="1" customWidth="1"/>
    <col min="15111" max="15114" width="0" hidden="1" customWidth="1"/>
    <col min="15115" max="15115" width="21.81640625" bestFit="1" customWidth="1"/>
    <col min="15116" max="15116" width="11.453125" bestFit="1" customWidth="1"/>
    <col min="15358" max="15358" width="5.54296875" bestFit="1" customWidth="1"/>
    <col min="15359" max="15359" width="27.453125" customWidth="1"/>
    <col min="15360" max="15360" width="35.453125" bestFit="1" customWidth="1"/>
    <col min="15361" max="15362" width="12.453125" customWidth="1"/>
    <col min="15363" max="15365" width="0" hidden="1" customWidth="1"/>
    <col min="15366" max="15366" width="19" bestFit="1" customWidth="1"/>
    <col min="15367" max="15370" width="0" hidden="1" customWidth="1"/>
    <col min="15371" max="15371" width="21.81640625" bestFit="1" customWidth="1"/>
    <col min="15372" max="15372" width="11.453125" bestFit="1" customWidth="1"/>
    <col min="15614" max="15614" width="5.54296875" bestFit="1" customWidth="1"/>
    <col min="15615" max="15615" width="27.453125" customWidth="1"/>
    <col min="15616" max="15616" width="35.453125" bestFit="1" customWidth="1"/>
    <col min="15617" max="15618" width="12.453125" customWidth="1"/>
    <col min="15619" max="15621" width="0" hidden="1" customWidth="1"/>
    <col min="15622" max="15622" width="19" bestFit="1" customWidth="1"/>
    <col min="15623" max="15626" width="0" hidden="1" customWidth="1"/>
    <col min="15627" max="15627" width="21.81640625" bestFit="1" customWidth="1"/>
    <col min="15628" max="15628" width="11.453125" bestFit="1" customWidth="1"/>
    <col min="15870" max="15870" width="5.54296875" bestFit="1" customWidth="1"/>
    <col min="15871" max="15871" width="27.453125" customWidth="1"/>
    <col min="15872" max="15872" width="35.453125" bestFit="1" customWidth="1"/>
    <col min="15873" max="15874" width="12.453125" customWidth="1"/>
    <col min="15875" max="15877" width="0" hidden="1" customWidth="1"/>
    <col min="15878" max="15878" width="19" bestFit="1" customWidth="1"/>
    <col min="15879" max="15882" width="0" hidden="1" customWidth="1"/>
    <col min="15883" max="15883" width="21.81640625" bestFit="1" customWidth="1"/>
    <col min="15884" max="15884" width="11.453125" bestFit="1" customWidth="1"/>
    <col min="16126" max="16126" width="5.54296875" bestFit="1" customWidth="1"/>
    <col min="16127" max="16127" width="27.453125" customWidth="1"/>
    <col min="16128" max="16128" width="35.453125" bestFit="1" customWidth="1"/>
    <col min="16129" max="16130" width="12.453125" customWidth="1"/>
    <col min="16131" max="16133" width="0" hidden="1" customWidth="1"/>
    <col min="16134" max="16134" width="19" bestFit="1" customWidth="1"/>
    <col min="16135" max="16138" width="0" hidden="1" customWidth="1"/>
    <col min="16139" max="16139" width="21.81640625" bestFit="1" customWidth="1"/>
    <col min="16140" max="16140" width="11.453125" bestFit="1" customWidth="1"/>
  </cols>
  <sheetData>
    <row r="1" spans="1:11" ht="23.5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5" x14ac:dyDescent="0.5500000000000000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9" customHeight="1" x14ac:dyDescent="0.35">
      <c r="B3" s="3"/>
      <c r="C3" s="4"/>
      <c r="D3" s="5"/>
      <c r="E3" s="5"/>
      <c r="F3" s="4"/>
      <c r="G3" s="4"/>
      <c r="H3" s="6"/>
      <c r="I3" s="3"/>
      <c r="J3" s="7"/>
      <c r="K3" s="8"/>
    </row>
    <row r="4" spans="1:11" ht="9.75" customHeight="1" x14ac:dyDescent="0.85">
      <c r="B4" s="9"/>
      <c r="C4" s="10"/>
      <c r="D4" s="11"/>
      <c r="E4" s="11"/>
      <c r="F4" s="10"/>
      <c r="G4" s="10"/>
      <c r="H4" s="12"/>
      <c r="I4" s="9"/>
      <c r="J4" s="13"/>
      <c r="K4" s="14"/>
    </row>
    <row r="5" spans="1:11" ht="8.25" customHeight="1" x14ac:dyDescent="0.85">
      <c r="B5" s="9"/>
      <c r="C5" s="10"/>
      <c r="D5" s="11"/>
      <c r="E5" s="11"/>
      <c r="F5" s="10"/>
      <c r="G5" s="10"/>
      <c r="H5" s="12"/>
      <c r="I5" s="9"/>
      <c r="J5" s="13"/>
      <c r="K5" s="14"/>
    </row>
    <row r="6" spans="1:11" ht="27.5" x14ac:dyDescent="0.45">
      <c r="A6" s="15" t="s">
        <v>2</v>
      </c>
      <c r="B6" s="16" t="s">
        <v>3</v>
      </c>
      <c r="C6" s="17" t="s">
        <v>3</v>
      </c>
      <c r="D6" s="18" t="s">
        <v>4</v>
      </c>
      <c r="E6" s="19"/>
      <c r="F6" s="19"/>
      <c r="G6" s="19"/>
      <c r="H6" s="19"/>
      <c r="I6" s="19"/>
      <c r="J6" s="19"/>
      <c r="K6" s="19"/>
    </row>
    <row r="7" spans="1:11" ht="15" thickBot="1" x14ac:dyDescent="0.4">
      <c r="B7" s="20" t="s">
        <v>5</v>
      </c>
      <c r="C7" s="21"/>
      <c r="D7" s="22"/>
      <c r="E7" s="23"/>
      <c r="F7" s="24"/>
      <c r="G7" s="25"/>
      <c r="H7" s="26" t="s">
        <v>6</v>
      </c>
      <c r="I7" s="27"/>
      <c r="J7" s="28"/>
      <c r="K7" s="29"/>
    </row>
    <row r="8" spans="1:11" ht="13.5" thickBot="1" x14ac:dyDescent="0.35">
      <c r="A8">
        <v>1</v>
      </c>
      <c r="B8" s="30" t="s">
        <v>7</v>
      </c>
      <c r="C8" s="21"/>
      <c r="D8" s="31" t="s">
        <v>9</v>
      </c>
      <c r="E8" s="31" t="s">
        <v>10</v>
      </c>
      <c r="F8" s="31" t="s">
        <v>11</v>
      </c>
      <c r="G8" s="31" t="s">
        <v>8</v>
      </c>
      <c r="H8" s="32"/>
      <c r="I8" s="33"/>
      <c r="J8" s="28"/>
      <c r="K8" s="29"/>
    </row>
    <row r="9" spans="1:11" x14ac:dyDescent="0.3">
      <c r="A9">
        <v>2</v>
      </c>
      <c r="B9" s="34" t="s">
        <v>12</v>
      </c>
      <c r="C9" s="35" t="s">
        <v>13</v>
      </c>
      <c r="D9" s="36">
        <f>+'[1]PP revenue fy19'!I11</f>
        <v>2845686.0000000005</v>
      </c>
      <c r="E9" s="36">
        <f>+'[1]PP revenue fy19'!J12</f>
        <v>3794248.0000000005</v>
      </c>
      <c r="F9" s="37">
        <f>+'[1]PP revenue fy19'!K12</f>
        <v>4742810</v>
      </c>
      <c r="G9" s="37">
        <f>'[1]PP revenue fy19'!L12</f>
        <v>5691372.0000000009</v>
      </c>
      <c r="H9" s="38"/>
      <c r="I9" s="38"/>
      <c r="J9" s="28"/>
      <c r="K9" s="39"/>
    </row>
    <row r="10" spans="1:11" x14ac:dyDescent="0.3">
      <c r="A10">
        <v>3</v>
      </c>
      <c r="B10" s="34" t="s">
        <v>14</v>
      </c>
      <c r="C10" s="35" t="s">
        <v>15</v>
      </c>
      <c r="D10" s="40">
        <f>+'[1]PP revenue fy19'!I15</f>
        <v>978900</v>
      </c>
      <c r="E10" s="40">
        <f>+'[1]PP revenue fy19'!J15</f>
        <v>1305200</v>
      </c>
      <c r="F10" s="41">
        <f>+'[1]PP revenue fy19'!K15</f>
        <v>1631500</v>
      </c>
      <c r="G10" s="41">
        <f>'[1]PP revenue fy19'!L15</f>
        <v>1957800</v>
      </c>
      <c r="H10" s="42"/>
      <c r="I10" s="43"/>
      <c r="J10" s="28"/>
      <c r="K10" s="39"/>
    </row>
    <row r="11" spans="1:11" x14ac:dyDescent="0.3">
      <c r="A11">
        <v>4</v>
      </c>
      <c r="B11" s="30" t="s">
        <v>16</v>
      </c>
      <c r="C11" s="44" t="s">
        <v>17</v>
      </c>
      <c r="D11" s="45">
        <f t="shared" ref="D11:G11" si="0">SUM(D9:D10)</f>
        <v>3824586.0000000005</v>
      </c>
      <c r="E11" s="45">
        <f t="shared" si="0"/>
        <v>5099448</v>
      </c>
      <c r="F11" s="46">
        <f t="shared" si="0"/>
        <v>6374310</v>
      </c>
      <c r="G11" s="46">
        <f t="shared" si="0"/>
        <v>7649172.0000000009</v>
      </c>
      <c r="H11" s="32" t="e">
        <f>(#REF!-#REF!)/#REF!</f>
        <v>#REF!</v>
      </c>
      <c r="I11" s="33"/>
      <c r="J11" s="47" t="e">
        <f>+G11-#REF!</f>
        <v>#REF!</v>
      </c>
      <c r="K11" s="48"/>
    </row>
    <row r="12" spans="1:11" ht="14.5" customHeight="1" x14ac:dyDescent="0.3">
      <c r="A12">
        <v>5</v>
      </c>
      <c r="B12" s="49" t="s">
        <v>16</v>
      </c>
      <c r="C12" s="50"/>
      <c r="D12" s="40"/>
      <c r="E12" s="40"/>
      <c r="F12" s="41"/>
      <c r="G12" s="41"/>
      <c r="H12" s="42"/>
      <c r="I12" s="43"/>
      <c r="J12" s="28"/>
      <c r="K12" s="39"/>
    </row>
    <row r="13" spans="1:11" x14ac:dyDescent="0.3">
      <c r="A13">
        <v>6</v>
      </c>
      <c r="B13" s="34" t="s">
        <v>18</v>
      </c>
      <c r="C13" s="35" t="s">
        <v>19</v>
      </c>
      <c r="D13" s="40">
        <v>0</v>
      </c>
      <c r="E13" s="40">
        <v>0</v>
      </c>
      <c r="F13" s="41">
        <v>0</v>
      </c>
      <c r="G13" s="41">
        <v>0</v>
      </c>
      <c r="H13" s="42"/>
      <c r="I13" s="43"/>
      <c r="J13" s="28"/>
      <c r="K13" s="39"/>
    </row>
    <row r="14" spans="1:11" x14ac:dyDescent="0.3">
      <c r="A14">
        <v>7</v>
      </c>
      <c r="B14" s="51">
        <v>4215</v>
      </c>
      <c r="C14" s="52" t="s">
        <v>20</v>
      </c>
      <c r="D14" s="53">
        <v>15000</v>
      </c>
      <c r="E14" s="53">
        <v>15000</v>
      </c>
      <c r="F14" s="53">
        <v>15000</v>
      </c>
      <c r="G14" s="53">
        <v>15000</v>
      </c>
      <c r="H14" s="42"/>
      <c r="I14" s="43"/>
      <c r="J14" s="28"/>
      <c r="K14" s="39"/>
    </row>
    <row r="15" spans="1:11" x14ac:dyDescent="0.3">
      <c r="A15">
        <v>8</v>
      </c>
      <c r="B15" s="34" t="s">
        <v>21</v>
      </c>
      <c r="C15" s="35" t="s">
        <v>22</v>
      </c>
      <c r="D15" s="40">
        <v>15000</v>
      </c>
      <c r="E15" s="40">
        <v>15000</v>
      </c>
      <c r="F15" s="40">
        <v>15000</v>
      </c>
      <c r="G15" s="40">
        <v>15000</v>
      </c>
      <c r="H15" s="42"/>
      <c r="I15" s="43"/>
      <c r="J15" s="28"/>
      <c r="K15" s="39"/>
    </row>
    <row r="16" spans="1:11" x14ac:dyDescent="0.3">
      <c r="A16">
        <v>9</v>
      </c>
      <c r="B16" s="34" t="s">
        <v>23</v>
      </c>
      <c r="C16" s="35" t="s">
        <v>24</v>
      </c>
      <c r="D16" s="40"/>
      <c r="E16" s="40"/>
      <c r="F16" s="41"/>
      <c r="G16" s="41"/>
      <c r="H16" s="42"/>
      <c r="I16" s="43"/>
      <c r="J16" s="28"/>
      <c r="K16" s="39"/>
    </row>
    <row r="17" spans="1:12" x14ac:dyDescent="0.3">
      <c r="A17">
        <v>10</v>
      </c>
      <c r="B17" s="34" t="s">
        <v>25</v>
      </c>
      <c r="C17" s="35" t="s">
        <v>26</v>
      </c>
      <c r="D17" s="40">
        <f>+F17</f>
        <v>0</v>
      </c>
      <c r="E17" s="40"/>
      <c r="F17" s="41"/>
      <c r="G17" s="41"/>
      <c r="H17" s="42"/>
      <c r="I17" s="43"/>
      <c r="J17" s="28"/>
      <c r="K17" s="39"/>
    </row>
    <row r="18" spans="1:12" x14ac:dyDescent="0.3">
      <c r="A18">
        <v>11</v>
      </c>
      <c r="B18" s="34" t="s">
        <v>27</v>
      </c>
      <c r="C18" s="35" t="s">
        <v>28</v>
      </c>
      <c r="D18" s="40"/>
      <c r="E18" s="40"/>
      <c r="F18" s="41"/>
      <c r="G18" s="41"/>
      <c r="H18" s="42"/>
      <c r="I18" s="43"/>
      <c r="J18" s="28"/>
      <c r="K18" s="39"/>
    </row>
    <row r="19" spans="1:12" x14ac:dyDescent="0.3">
      <c r="A19">
        <v>12</v>
      </c>
      <c r="B19" s="34" t="s">
        <v>29</v>
      </c>
      <c r="C19" s="54" t="s">
        <v>30</v>
      </c>
      <c r="D19" s="40">
        <f>+'[1]Debt &amp; Banking'!J10</f>
        <v>21600</v>
      </c>
      <c r="E19" s="53">
        <f>$D$19</f>
        <v>21600</v>
      </c>
      <c r="F19" s="55">
        <f>$D$19</f>
        <v>21600</v>
      </c>
      <c r="G19" s="55">
        <f>$D$19</f>
        <v>21600</v>
      </c>
      <c r="H19" s="42"/>
      <c r="I19" s="43"/>
      <c r="J19" s="28"/>
      <c r="K19" s="39"/>
    </row>
    <row r="20" spans="1:12" x14ac:dyDescent="0.3">
      <c r="A20">
        <v>13</v>
      </c>
      <c r="B20" s="34" t="s">
        <v>31</v>
      </c>
      <c r="C20" s="35" t="s">
        <v>32</v>
      </c>
      <c r="D20" s="40">
        <v>75000</v>
      </c>
      <c r="E20" s="40">
        <v>75000</v>
      </c>
      <c r="F20" s="41">
        <v>75000</v>
      </c>
      <c r="G20" s="41">
        <v>75000</v>
      </c>
      <c r="H20" s="42"/>
      <c r="I20" s="43"/>
      <c r="J20" s="56"/>
      <c r="K20" s="48"/>
    </row>
    <row r="21" spans="1:12" x14ac:dyDescent="0.3">
      <c r="A21">
        <v>14</v>
      </c>
      <c r="D21" s="53"/>
      <c r="E21" s="53"/>
      <c r="F21" s="55"/>
      <c r="G21" s="55"/>
      <c r="H21" s="42"/>
      <c r="I21" s="43"/>
      <c r="J21" s="56"/>
      <c r="K21" s="48"/>
    </row>
    <row r="22" spans="1:12" ht="13.5" thickBot="1" x14ac:dyDescent="0.35">
      <c r="A22">
        <v>15</v>
      </c>
      <c r="B22" s="30" t="s">
        <v>16</v>
      </c>
      <c r="C22" s="44" t="s">
        <v>33</v>
      </c>
      <c r="D22" s="57">
        <f>+D11+D15+D17+D20+D13+D14+D19+D18+D16</f>
        <v>3951186.0000000005</v>
      </c>
      <c r="E22" s="57">
        <f>+E11+E15+E17+E20+E13+E14+E19+E18+E16</f>
        <v>5226048</v>
      </c>
      <c r="F22" s="57">
        <f>+F11+F15+F17+F20+F13+F14+F19+F18+F16</f>
        <v>6500910</v>
      </c>
      <c r="G22" s="57">
        <f>+G11+G15+G17+G20+G13+G14+G19+G18+G16</f>
        <v>7775772.0000000009</v>
      </c>
      <c r="H22" s="32" t="e">
        <f>(#REF!-#REF!)/#REF!</f>
        <v>#REF!</v>
      </c>
      <c r="I22" s="58"/>
      <c r="J22" s="59"/>
      <c r="K22" s="29"/>
    </row>
    <row r="23" spans="1:12" ht="13.5" thickTop="1" x14ac:dyDescent="0.3">
      <c r="A23">
        <v>16</v>
      </c>
      <c r="B23" s="60"/>
      <c r="C23" s="54"/>
      <c r="H23" s="42"/>
      <c r="I23" s="42"/>
    </row>
    <row r="24" spans="1:12" x14ac:dyDescent="0.3">
      <c r="A24">
        <v>17</v>
      </c>
      <c r="B24" s="49" t="s">
        <v>16</v>
      </c>
      <c r="C24" s="50"/>
      <c r="D24" s="63"/>
      <c r="E24" s="63"/>
      <c r="F24" s="64"/>
      <c r="G24" s="64"/>
      <c r="H24" s="42"/>
      <c r="I24" s="43"/>
      <c r="J24" s="28"/>
      <c r="K24" s="39"/>
    </row>
    <row r="25" spans="1:12" ht="14.5" x14ac:dyDescent="0.35">
      <c r="A25">
        <v>18</v>
      </c>
      <c r="B25" s="20" t="s">
        <v>34</v>
      </c>
      <c r="C25" s="21"/>
      <c r="D25" s="65"/>
      <c r="E25" s="65"/>
      <c r="F25" s="66"/>
      <c r="G25" s="66"/>
      <c r="H25" s="32"/>
      <c r="I25" s="33"/>
      <c r="J25" s="28"/>
      <c r="K25" s="29"/>
    </row>
    <row r="26" spans="1:12" x14ac:dyDescent="0.3">
      <c r="A26">
        <v>19</v>
      </c>
      <c r="B26" s="34" t="s">
        <v>35</v>
      </c>
      <c r="C26" s="50" t="s">
        <v>36</v>
      </c>
      <c r="D26" s="67">
        <f>+F26</f>
        <v>0</v>
      </c>
      <c r="E26" s="67"/>
      <c r="F26" s="68">
        <v>0</v>
      </c>
      <c r="G26" s="68">
        <v>0</v>
      </c>
      <c r="H26" s="42"/>
      <c r="I26" s="43"/>
      <c r="J26" s="28"/>
      <c r="K26" s="39"/>
    </row>
    <row r="27" spans="1:12" x14ac:dyDescent="0.3">
      <c r="A27">
        <v>20</v>
      </c>
      <c r="B27" s="44" t="s">
        <v>37</v>
      </c>
      <c r="C27" s="50"/>
      <c r="D27" s="65">
        <f>SUM(D26)</f>
        <v>0</v>
      </c>
      <c r="E27" s="63"/>
      <c r="F27" s="66">
        <f>SUM(F26)</f>
        <v>0</v>
      </c>
      <c r="G27" s="66">
        <f>SUM(G26)</f>
        <v>0</v>
      </c>
      <c r="H27" s="42"/>
      <c r="I27" s="43"/>
      <c r="J27" s="28"/>
      <c r="K27" s="39"/>
    </row>
    <row r="28" spans="1:12" x14ac:dyDescent="0.3">
      <c r="A28">
        <v>21</v>
      </c>
      <c r="B28" s="69"/>
      <c r="C28" s="70"/>
      <c r="D28" s="71"/>
      <c r="E28" s="72"/>
      <c r="F28" s="73"/>
      <c r="G28" s="73"/>
      <c r="H28" s="42"/>
      <c r="I28" s="43"/>
      <c r="J28" s="28"/>
      <c r="K28" s="39"/>
    </row>
    <row r="29" spans="1:12" x14ac:dyDescent="0.3">
      <c r="A29">
        <v>22</v>
      </c>
      <c r="B29" s="49"/>
      <c r="C29" s="50"/>
      <c r="D29" s="63"/>
      <c r="E29" s="63"/>
      <c r="F29" s="64"/>
      <c r="G29" s="64"/>
      <c r="H29" s="42"/>
      <c r="I29" s="43"/>
      <c r="J29" s="28"/>
      <c r="K29" s="39"/>
    </row>
    <row r="30" spans="1:12" ht="13.5" thickBot="1" x14ac:dyDescent="0.35">
      <c r="A30">
        <v>23</v>
      </c>
      <c r="B30" s="49"/>
      <c r="C30" s="50"/>
      <c r="D30" s="65"/>
      <c r="E30" s="65"/>
      <c r="F30" s="64"/>
      <c r="G30" s="64"/>
      <c r="H30" s="42"/>
      <c r="I30" s="43"/>
      <c r="J30" s="28"/>
      <c r="K30" s="39"/>
    </row>
    <row r="31" spans="1:12" ht="13.5" thickBot="1" x14ac:dyDescent="0.35">
      <c r="A31">
        <v>24</v>
      </c>
      <c r="B31" s="30" t="s">
        <v>38</v>
      </c>
      <c r="C31" s="21"/>
      <c r="D31" s="31" t="s">
        <v>9</v>
      </c>
      <c r="E31" s="31" t="s">
        <v>10</v>
      </c>
      <c r="F31" s="31" t="s">
        <v>11</v>
      </c>
      <c r="G31" s="31" t="s">
        <v>8</v>
      </c>
      <c r="H31" s="32"/>
      <c r="I31" s="33"/>
      <c r="J31" s="28"/>
      <c r="K31" s="29"/>
    </row>
    <row r="32" spans="1:12" x14ac:dyDescent="0.3">
      <c r="A32">
        <v>25</v>
      </c>
      <c r="B32" s="34" t="s">
        <v>39</v>
      </c>
      <c r="C32" s="35" t="s">
        <v>40</v>
      </c>
      <c r="D32" s="40">
        <f>+'[1]Comp &amp; Ben'!R7</f>
        <v>122096.77680000001</v>
      </c>
      <c r="E32" s="40">
        <f>+'[1]Comp &amp; Ben'!Q7</f>
        <v>162803.84218512004</v>
      </c>
      <c r="F32" s="41">
        <f>+'[1]Comp &amp; Ben'!P7</f>
        <v>203486.48821488</v>
      </c>
      <c r="G32" s="41">
        <f>+'[1]Comp &amp; Ben'!O7</f>
        <v>244193.55360000001</v>
      </c>
      <c r="H32" s="42"/>
      <c r="I32" s="43"/>
      <c r="J32" s="56" t="s">
        <v>41</v>
      </c>
      <c r="K32" s="48"/>
      <c r="L32" s="74"/>
    </row>
    <row r="33" spans="1:12" x14ac:dyDescent="0.3">
      <c r="A33">
        <v>26</v>
      </c>
      <c r="B33" s="34" t="s">
        <v>42</v>
      </c>
      <c r="C33" s="35" t="s">
        <v>43</v>
      </c>
      <c r="D33" s="40">
        <f>+'[1]Comp &amp; Ben'!R52</f>
        <v>244765.08</v>
      </c>
      <c r="E33" s="40">
        <f>+'[1]Comp &amp; Ben'!Q52</f>
        <v>326369.75767200004</v>
      </c>
      <c r="F33" s="41">
        <f>+'[1]Comp &amp; Ben'!P52</f>
        <v>407925.48232799995</v>
      </c>
      <c r="G33" s="41">
        <f>+'[1]Comp &amp; Ben'!O52</f>
        <v>489530.16</v>
      </c>
      <c r="H33" s="42"/>
      <c r="I33" s="43"/>
      <c r="J33" s="28"/>
      <c r="K33" s="39"/>
      <c r="L33" s="74"/>
    </row>
    <row r="34" spans="1:12" x14ac:dyDescent="0.3">
      <c r="A34">
        <v>27</v>
      </c>
      <c r="B34" s="34" t="s">
        <v>44</v>
      </c>
      <c r="C34" s="35" t="s">
        <v>45</v>
      </c>
      <c r="D34" s="40"/>
      <c r="E34" s="40"/>
      <c r="F34" s="41"/>
      <c r="G34" s="41"/>
      <c r="H34" s="42"/>
      <c r="I34" s="43"/>
      <c r="J34" s="28"/>
      <c r="K34" s="39"/>
      <c r="L34" s="74"/>
    </row>
    <row r="35" spans="1:12" x14ac:dyDescent="0.3">
      <c r="A35">
        <v>28</v>
      </c>
      <c r="B35" s="34" t="s">
        <v>46</v>
      </c>
      <c r="C35" s="35" t="s">
        <v>47</v>
      </c>
      <c r="D35" s="53">
        <f>+'[1]Comp &amp; Ben'!R40</f>
        <v>230241.95639999997</v>
      </c>
      <c r="E35" s="40">
        <f>+'[1]Comp &amp; Ben'!Q40</f>
        <v>307004.62466376001</v>
      </c>
      <c r="F35" s="41">
        <f>+'[1]Comp &amp; Ben'!P40</f>
        <v>383721.24453623989</v>
      </c>
      <c r="G35" s="41">
        <f>+'[1]Comp &amp; Ben'!O40</f>
        <v>460483.91279999993</v>
      </c>
      <c r="H35" s="42"/>
      <c r="I35" s="43"/>
      <c r="J35" s="50"/>
      <c r="K35" s="39"/>
      <c r="L35" s="74"/>
    </row>
    <row r="36" spans="1:12" x14ac:dyDescent="0.3">
      <c r="A36">
        <v>29</v>
      </c>
      <c r="B36" s="34" t="s">
        <v>48</v>
      </c>
      <c r="C36" s="35" t="s">
        <v>49</v>
      </c>
      <c r="D36" s="40">
        <f>+'[1]Comp &amp; Ben'!R59</f>
        <v>114042.1188</v>
      </c>
      <c r="E36" s="40">
        <f>+'[1]Comp &amp; Ben'!Q59</f>
        <v>152063.76120792</v>
      </c>
      <c r="F36" s="41">
        <f>+'[1]Comp &amp; Ben'!P59</f>
        <v>190062.59519207999</v>
      </c>
      <c r="G36" s="41">
        <f>+'[1]Comp &amp; Ben'!O59</f>
        <v>228084.23759999999</v>
      </c>
      <c r="H36" s="42"/>
      <c r="I36" s="43"/>
      <c r="J36" s="50"/>
      <c r="K36" s="39"/>
      <c r="L36" s="74"/>
    </row>
    <row r="37" spans="1:12" x14ac:dyDescent="0.3">
      <c r="A37">
        <v>30</v>
      </c>
      <c r="B37" s="34" t="s">
        <v>50</v>
      </c>
      <c r="C37" s="35" t="s">
        <v>51</v>
      </c>
      <c r="D37" s="40">
        <f>+'[1]Comp &amp; Ben'!R76</f>
        <v>299074.3812</v>
      </c>
      <c r="E37" s="40">
        <f>+'[1]Comp &amp; Ben'!Q76</f>
        <v>398785.77989208006</v>
      </c>
      <c r="F37" s="41">
        <f>+'[1]Comp &amp; Ben'!P76</f>
        <v>498437.36370791995</v>
      </c>
      <c r="G37" s="41">
        <f>+'[1]Comp &amp; Ben'!O76</f>
        <v>598148.76240000001</v>
      </c>
      <c r="H37" s="42"/>
      <c r="I37" s="43"/>
      <c r="J37" s="50"/>
      <c r="K37" s="39"/>
      <c r="L37" s="74"/>
    </row>
    <row r="38" spans="1:12" x14ac:dyDescent="0.3">
      <c r="A38">
        <v>31</v>
      </c>
      <c r="B38" s="34" t="s">
        <v>52</v>
      </c>
      <c r="C38" s="35" t="s">
        <v>53</v>
      </c>
      <c r="D38" s="53">
        <f>+'[1]Comp &amp; Ben'!R18</f>
        <v>286576.04000000004</v>
      </c>
      <c r="E38" s="53">
        <f>+'[1]Comp &amp; Ben'!Q18</f>
        <v>382120.49173600011</v>
      </c>
      <c r="F38" s="55">
        <f>+'[1]Comp &amp; Ben'!P18</f>
        <v>477607.628264</v>
      </c>
      <c r="G38" s="55">
        <f>+'[1]Comp &amp; Ben'!O18</f>
        <v>573152.08000000007</v>
      </c>
      <c r="I38" s="43"/>
      <c r="J38" s="42"/>
      <c r="K38" s="39"/>
      <c r="L38" s="74"/>
    </row>
    <row r="39" spans="1:12" x14ac:dyDescent="0.3">
      <c r="A39">
        <v>32</v>
      </c>
      <c r="B39" s="34" t="s">
        <v>54</v>
      </c>
      <c r="C39" s="35" t="s">
        <v>55</v>
      </c>
      <c r="D39" s="53">
        <f>+'[1]Comp &amp; Ben'!R23</f>
        <v>64853.517599999999</v>
      </c>
      <c r="E39" s="53">
        <f>+'[1]Comp &amp; Ben'!Q23</f>
        <v>86475.680367840003</v>
      </c>
      <c r="F39" s="55">
        <f>+'[1]Comp &amp; Ben'!P23</f>
        <v>108084.87243215999</v>
      </c>
      <c r="G39" s="55">
        <f>+'[1]Comp &amp; Ben'!O23</f>
        <v>129707.0352</v>
      </c>
      <c r="I39" s="43"/>
      <c r="J39" s="42"/>
      <c r="K39" s="39"/>
      <c r="L39" s="74"/>
    </row>
    <row r="40" spans="1:12" x14ac:dyDescent="0.3">
      <c r="A40">
        <v>33</v>
      </c>
      <c r="B40" s="34" t="s">
        <v>56</v>
      </c>
      <c r="C40" s="35" t="s">
        <v>57</v>
      </c>
      <c r="D40" s="40"/>
      <c r="E40" s="40"/>
      <c r="F40" s="41"/>
      <c r="G40" s="41"/>
      <c r="I40" s="43"/>
      <c r="J40" s="42"/>
      <c r="K40" s="39"/>
      <c r="L40" s="74"/>
    </row>
    <row r="41" spans="1:12" x14ac:dyDescent="0.3">
      <c r="A41">
        <v>34</v>
      </c>
      <c r="B41" s="34" t="s">
        <v>58</v>
      </c>
      <c r="C41" s="35" t="s">
        <v>59</v>
      </c>
      <c r="D41" s="40"/>
      <c r="E41" s="40"/>
      <c r="F41" s="41"/>
      <c r="G41" s="41"/>
      <c r="I41" s="43"/>
      <c r="J41" s="42"/>
      <c r="K41" s="39"/>
      <c r="L41" s="74"/>
    </row>
    <row r="42" spans="1:12" x14ac:dyDescent="0.3">
      <c r="A42">
        <v>35</v>
      </c>
      <c r="B42" s="34" t="s">
        <v>60</v>
      </c>
      <c r="C42" s="35" t="s">
        <v>61</v>
      </c>
      <c r="D42" s="75">
        <f>+'[1]Comp &amp; Ben'!R30</f>
        <v>22500</v>
      </c>
      <c r="E42" s="75">
        <f>+'[1]Comp &amp; Ben'!Q30</f>
        <v>30001.500000000004</v>
      </c>
      <c r="F42" s="76">
        <f>+'[1]Comp &amp; Ben'!P30</f>
        <v>37498.5</v>
      </c>
      <c r="G42" s="76">
        <f>+'[1]Comp &amp; Ben'!O30</f>
        <v>45000</v>
      </c>
      <c r="H42" s="77"/>
      <c r="I42" s="43"/>
      <c r="J42" s="42"/>
      <c r="K42" s="39"/>
      <c r="L42" s="74"/>
    </row>
    <row r="43" spans="1:12" s="78" customFormat="1" x14ac:dyDescent="0.3">
      <c r="A43">
        <v>36</v>
      </c>
      <c r="B43" s="44" t="s">
        <v>62</v>
      </c>
      <c r="D43" s="45">
        <f t="shared" ref="D43:G43" si="1">SUM(D32:D42)</f>
        <v>1384149.8707999999</v>
      </c>
      <c r="E43" s="45">
        <f t="shared" si="1"/>
        <v>1845625.4377247202</v>
      </c>
      <c r="F43" s="46">
        <f t="shared" si="1"/>
        <v>2306824.1746752802</v>
      </c>
      <c r="G43" s="46">
        <f t="shared" si="1"/>
        <v>2768299.7415999998</v>
      </c>
      <c r="H43" s="32"/>
      <c r="I43" s="33"/>
      <c r="J43" s="79"/>
      <c r="K43" s="80"/>
      <c r="L43" s="74"/>
    </row>
    <row r="44" spans="1:12" x14ac:dyDescent="0.3">
      <c r="A44">
        <v>37</v>
      </c>
      <c r="B44" s="34"/>
      <c r="C44" s="35"/>
      <c r="D44" s="63"/>
      <c r="E44" s="63"/>
      <c r="F44" s="64"/>
      <c r="G44" s="64"/>
      <c r="H44" s="42"/>
      <c r="I44" s="43"/>
      <c r="J44" s="28"/>
      <c r="K44" s="81"/>
      <c r="L44" s="74"/>
    </row>
    <row r="45" spans="1:12" s="78" customFormat="1" x14ac:dyDescent="0.3">
      <c r="A45">
        <v>38</v>
      </c>
      <c r="B45" s="30" t="s">
        <v>63</v>
      </c>
      <c r="C45" s="44"/>
      <c r="D45" s="45" t="e">
        <f>+'[1]Comp &amp; Ben'!#REF!</f>
        <v>#REF!</v>
      </c>
      <c r="E45" s="45">
        <f>+'[1]Comp &amp; Ben'!Q84</f>
        <v>141190.34598594109</v>
      </c>
      <c r="F45" s="45">
        <f>+'[1]Comp &amp; Ben'!P84</f>
        <v>177636.8114789371</v>
      </c>
      <c r="G45" s="46">
        <f>+'[1]Comp &amp; Ben'!O84</f>
        <v>211774.93023239999</v>
      </c>
      <c r="H45" s="32"/>
      <c r="I45" s="33"/>
      <c r="J45" s="79"/>
      <c r="K45" s="80"/>
      <c r="L45" s="74"/>
    </row>
    <row r="46" spans="1:12" s="78" customFormat="1" x14ac:dyDescent="0.3">
      <c r="A46">
        <v>39</v>
      </c>
      <c r="B46" s="30" t="s">
        <v>64</v>
      </c>
      <c r="C46" s="44"/>
      <c r="D46" s="65"/>
      <c r="E46" s="65"/>
      <c r="F46" s="82"/>
      <c r="G46" s="82"/>
      <c r="H46" s="32"/>
      <c r="I46" s="33"/>
      <c r="J46" s="79"/>
      <c r="K46" s="80"/>
      <c r="L46" s="74"/>
    </row>
    <row r="47" spans="1:12" s="78" customFormat="1" x14ac:dyDescent="0.3">
      <c r="A47">
        <v>40</v>
      </c>
      <c r="B47" s="34" t="s">
        <v>65</v>
      </c>
      <c r="C47" s="35" t="s">
        <v>66</v>
      </c>
      <c r="D47" s="40">
        <f>+'[1]Comp &amp; Ben'!R95</f>
        <v>182550.5</v>
      </c>
      <c r="E47" s="40">
        <f>+'[1]Comp &amp; Ben'!Q95</f>
        <v>243412.83670000001</v>
      </c>
      <c r="F47" s="41">
        <f>+'[1]Comp &amp; Ben'!P95</f>
        <v>304238.66329999996</v>
      </c>
      <c r="G47" s="41">
        <f>+'[1]Comp &amp; Ben'!O95</f>
        <v>365101</v>
      </c>
      <c r="H47" s="32"/>
      <c r="I47" s="33"/>
      <c r="J47" s="79"/>
      <c r="K47" s="80"/>
      <c r="L47" s="74"/>
    </row>
    <row r="48" spans="1:12" s="78" customFormat="1" x14ac:dyDescent="0.3">
      <c r="A48">
        <v>41</v>
      </c>
      <c r="B48" s="34" t="s">
        <v>67</v>
      </c>
      <c r="C48" s="35" t="s">
        <v>68</v>
      </c>
      <c r="D48" s="65"/>
      <c r="E48" s="40">
        <f>+'[1]Comp &amp; Ben'!Q100</f>
        <v>14119.034598594109</v>
      </c>
      <c r="F48" s="41">
        <f>+'[1]Comp &amp; Ben'!P100</f>
        <v>17647.204936265891</v>
      </c>
      <c r="G48" s="41">
        <f>+'[1]Comp &amp; Ben'!O100</f>
        <v>21177.49302324</v>
      </c>
      <c r="H48" s="32"/>
      <c r="I48" s="33"/>
      <c r="J48" s="79"/>
      <c r="K48" s="80"/>
      <c r="L48" s="74"/>
    </row>
    <row r="49" spans="1:12" s="78" customFormat="1" x14ac:dyDescent="0.3">
      <c r="A49">
        <v>42</v>
      </c>
      <c r="B49" s="34" t="s">
        <v>69</v>
      </c>
      <c r="C49" s="35" t="s">
        <v>70</v>
      </c>
      <c r="D49" s="65"/>
      <c r="E49" s="40">
        <f>+'[1]Comp &amp; Ben'!Q110</f>
        <v>4000.2000000000003</v>
      </c>
      <c r="F49" s="41">
        <f>+'[1]Comp &amp; Ben'!P110</f>
        <v>4999.7999999999993</v>
      </c>
      <c r="G49" s="41">
        <f>+'[1]Comp &amp; Ben'!O110</f>
        <v>6000</v>
      </c>
      <c r="H49" s="32"/>
      <c r="I49" s="33"/>
      <c r="J49" s="79"/>
      <c r="K49" s="80"/>
      <c r="L49" s="74"/>
    </row>
    <row r="50" spans="1:12" s="78" customFormat="1" x14ac:dyDescent="0.3">
      <c r="A50">
        <v>43</v>
      </c>
      <c r="B50" s="34" t="s">
        <v>71</v>
      </c>
      <c r="C50" s="35" t="s">
        <v>72</v>
      </c>
      <c r="D50" s="83" t="e">
        <f>+'[1]Debt &amp; Banking'!#REF!</f>
        <v>#REF!</v>
      </c>
      <c r="E50" s="83">
        <f>+'[1]Comp &amp; Ben'!Q105</f>
        <v>20001.000000000004</v>
      </c>
      <c r="F50" s="84">
        <f>+'[1]Comp &amp; Ben'!P105</f>
        <v>24998.999999999996</v>
      </c>
      <c r="G50" s="84">
        <f>+'[1]Comp &amp; Ben'!O105</f>
        <v>30000</v>
      </c>
      <c r="H50" s="32"/>
      <c r="I50" s="33"/>
      <c r="J50" s="79"/>
      <c r="K50" s="80"/>
      <c r="L50" s="74"/>
    </row>
    <row r="51" spans="1:12" s="78" customFormat="1" x14ac:dyDescent="0.3">
      <c r="A51">
        <v>44</v>
      </c>
      <c r="B51" s="44" t="s">
        <v>73</v>
      </c>
      <c r="C51" s="35"/>
      <c r="D51" s="65" t="e">
        <f>SUM(D47:D50)</f>
        <v>#REF!</v>
      </c>
      <c r="E51" s="65">
        <f t="shared" ref="E51:G51" si="2">SUM(E47:E50)</f>
        <v>281533.07129859412</v>
      </c>
      <c r="F51" s="66">
        <f t="shared" si="2"/>
        <v>351884.66823626583</v>
      </c>
      <c r="G51" s="66">
        <f t="shared" si="2"/>
        <v>422278.49302324001</v>
      </c>
      <c r="H51" s="32"/>
      <c r="I51" s="33"/>
      <c r="J51" s="79"/>
      <c r="K51" s="80"/>
      <c r="L51" s="74"/>
    </row>
    <row r="52" spans="1:12" x14ac:dyDescent="0.3">
      <c r="A52">
        <v>45</v>
      </c>
      <c r="B52" s="30"/>
      <c r="C52" s="44"/>
      <c r="D52" s="63"/>
      <c r="E52" s="63"/>
      <c r="F52" s="64"/>
      <c r="G52" s="64"/>
      <c r="H52" s="42"/>
      <c r="I52" s="43"/>
      <c r="J52" s="28"/>
      <c r="K52" s="81"/>
      <c r="L52" s="74"/>
    </row>
    <row r="53" spans="1:12" x14ac:dyDescent="0.3">
      <c r="A53">
        <v>46</v>
      </c>
      <c r="B53" s="30" t="s">
        <v>74</v>
      </c>
      <c r="C53" s="44"/>
      <c r="D53" s="63"/>
      <c r="E53" s="63"/>
      <c r="F53" s="64"/>
      <c r="G53" s="64"/>
      <c r="H53" s="42"/>
      <c r="I53" s="43"/>
      <c r="J53" s="28"/>
      <c r="K53" s="81"/>
      <c r="L53" s="74"/>
    </row>
    <row r="54" spans="1:12" x14ac:dyDescent="0.3">
      <c r="A54">
        <v>47</v>
      </c>
      <c r="B54" s="34" t="s">
        <v>75</v>
      </c>
      <c r="C54" s="35" t="s">
        <v>76</v>
      </c>
      <c r="E54" s="63"/>
      <c r="F54" s="64"/>
      <c r="G54" s="64"/>
      <c r="H54" s="42"/>
      <c r="I54" s="43"/>
      <c r="J54" s="85" t="e">
        <f>#REF!/#REF!</f>
        <v>#REF!</v>
      </c>
      <c r="K54" s="81">
        <v>2007</v>
      </c>
      <c r="L54" s="74"/>
    </row>
    <row r="55" spans="1:12" x14ac:dyDescent="0.3">
      <c r="A55">
        <v>48</v>
      </c>
      <c r="B55" s="34" t="s">
        <v>77</v>
      </c>
      <c r="C55" s="35" t="s">
        <v>78</v>
      </c>
      <c r="D55" s="86">
        <f>+[1]OtherPersonnel!L7</f>
        <v>40000</v>
      </c>
      <c r="E55" s="86">
        <f>+[1]OtherPersonnel!K7</f>
        <v>53336.000000000007</v>
      </c>
      <c r="F55" s="87">
        <f>+[1]OtherPersonnel!J7</f>
        <v>66664</v>
      </c>
      <c r="G55" s="87">
        <f>+[1]OtherPersonnel!I7</f>
        <v>80000</v>
      </c>
      <c r="H55" s="42"/>
      <c r="I55" s="43"/>
      <c r="J55" s="88" t="e">
        <f>F55/#REF!</f>
        <v>#REF!</v>
      </c>
      <c r="K55" s="81">
        <v>2009</v>
      </c>
      <c r="L55" s="74"/>
    </row>
    <row r="56" spans="1:12" x14ac:dyDescent="0.3">
      <c r="A56">
        <v>49</v>
      </c>
      <c r="B56" s="89" t="s">
        <v>79</v>
      </c>
      <c r="C56" s="89" t="s">
        <v>80</v>
      </c>
      <c r="D56" s="86">
        <f>+[1]OtherPersonnel!L25</f>
        <v>12500</v>
      </c>
      <c r="E56" s="86">
        <f>+[1]OtherPersonnel!K25</f>
        <v>16667.5</v>
      </c>
      <c r="F56" s="87">
        <f>+[1]OtherPersonnel!J25</f>
        <v>20832.5</v>
      </c>
      <c r="G56" s="87">
        <f>+[1]OtherPersonnel!I25</f>
        <v>25000</v>
      </c>
      <c r="H56" s="42"/>
      <c r="I56" s="43"/>
      <c r="J56" s="88"/>
      <c r="K56" s="81"/>
      <c r="L56" s="74"/>
    </row>
    <row r="57" spans="1:12" s="78" customFormat="1" x14ac:dyDescent="0.3">
      <c r="A57">
        <v>50</v>
      </c>
      <c r="B57" s="44" t="s">
        <v>81</v>
      </c>
      <c r="C57" s="44"/>
      <c r="D57" s="90">
        <f>SUM(D55:D56)</f>
        <v>52500</v>
      </c>
      <c r="E57" s="90">
        <f>SUM(E55:E56)</f>
        <v>70003.5</v>
      </c>
      <c r="F57" s="90">
        <f>SUM(F55:F56)</f>
        <v>87496.5</v>
      </c>
      <c r="G57" s="90">
        <f>SUM(G55:G56)</f>
        <v>105000</v>
      </c>
      <c r="H57" s="32"/>
      <c r="I57" s="33"/>
      <c r="J57" s="91"/>
      <c r="K57" s="92"/>
      <c r="L57" s="74"/>
    </row>
    <row r="58" spans="1:12" x14ac:dyDescent="0.3">
      <c r="A58">
        <v>51</v>
      </c>
      <c r="B58" s="34"/>
      <c r="C58" s="35"/>
      <c r="E58" s="63"/>
      <c r="F58" s="64"/>
      <c r="G58" s="64"/>
      <c r="H58" s="42"/>
      <c r="I58" s="43"/>
      <c r="J58" s="50"/>
      <c r="K58" s="81"/>
      <c r="L58" s="74"/>
    </row>
    <row r="59" spans="1:12" s="78" customFormat="1" x14ac:dyDescent="0.3">
      <c r="A59">
        <v>52</v>
      </c>
      <c r="B59" s="30" t="s">
        <v>82</v>
      </c>
      <c r="C59" s="44" t="s">
        <v>41</v>
      </c>
      <c r="D59" s="93">
        <f>+[1]OtherPersonnel!L13</f>
        <v>25000</v>
      </c>
      <c r="E59" s="93">
        <f>+[1]OtherPersonnel!K13</f>
        <v>33335</v>
      </c>
      <c r="F59" s="46">
        <f>+[1]OtherPersonnel!J13</f>
        <v>41665</v>
      </c>
      <c r="G59" s="46">
        <f>+[1]OtherPersonnel!I13</f>
        <v>50000</v>
      </c>
      <c r="H59" s="32"/>
      <c r="I59" s="33"/>
      <c r="J59" s="21"/>
      <c r="K59" s="80"/>
      <c r="L59" s="74"/>
    </row>
    <row r="60" spans="1:12" x14ac:dyDescent="0.3">
      <c r="A60">
        <v>53</v>
      </c>
      <c r="B60" s="35"/>
      <c r="C60" s="35"/>
      <c r="E60" s="63"/>
      <c r="F60" s="64"/>
      <c r="G60" s="64"/>
      <c r="H60" s="42"/>
      <c r="I60" s="43"/>
      <c r="J60" s="50"/>
      <c r="K60" s="81"/>
      <c r="L60" s="74"/>
    </row>
    <row r="61" spans="1:12" x14ac:dyDescent="0.3">
      <c r="A61">
        <v>54</v>
      </c>
      <c r="B61" s="30" t="s">
        <v>83</v>
      </c>
      <c r="C61" s="35" t="s">
        <v>41</v>
      </c>
      <c r="D61" s="63"/>
      <c r="E61" s="63"/>
      <c r="F61" s="64"/>
      <c r="G61" s="64"/>
      <c r="H61" s="42"/>
      <c r="I61" s="43"/>
      <c r="J61" s="50"/>
      <c r="K61" s="81"/>
      <c r="L61" s="74"/>
    </row>
    <row r="62" spans="1:12" x14ac:dyDescent="0.3">
      <c r="A62">
        <v>55</v>
      </c>
      <c r="B62" s="34" t="s">
        <v>84</v>
      </c>
      <c r="C62" s="35" t="s">
        <v>85</v>
      </c>
      <c r="D62" s="63"/>
      <c r="E62" s="63"/>
      <c r="F62" s="64"/>
      <c r="G62" s="64"/>
      <c r="H62" s="42"/>
      <c r="I62" s="43"/>
      <c r="J62" s="50"/>
      <c r="K62" s="81"/>
      <c r="L62" s="74"/>
    </row>
    <row r="63" spans="1:12" x14ac:dyDescent="0.3">
      <c r="A63">
        <v>56</v>
      </c>
      <c r="B63" s="34" t="s">
        <v>86</v>
      </c>
      <c r="C63" s="35" t="s">
        <v>87</v>
      </c>
      <c r="D63" s="40">
        <f>+[1]Capital!R7</f>
        <v>317150</v>
      </c>
      <c r="E63" s="40">
        <f>+[1]Capital!Q7</f>
        <v>422887.81000000006</v>
      </c>
      <c r="F63" s="41">
        <f>+[1]Capital!P7</f>
        <v>528562.18999999994</v>
      </c>
      <c r="G63" s="41">
        <f>+[1]Capital!O7</f>
        <v>634300</v>
      </c>
      <c r="H63" s="42"/>
      <c r="I63" s="43"/>
      <c r="J63" s="50"/>
      <c r="K63" s="81"/>
      <c r="L63" s="74"/>
    </row>
    <row r="64" spans="1:12" x14ac:dyDescent="0.3">
      <c r="A64">
        <v>57</v>
      </c>
      <c r="B64" s="34" t="s">
        <v>88</v>
      </c>
      <c r="C64" s="35" t="s">
        <v>89</v>
      </c>
      <c r="D64" s="40">
        <f>+[1]Capital!R7</f>
        <v>317150</v>
      </c>
      <c r="E64" s="40">
        <f>+[1]Capital!Q7</f>
        <v>422887.81000000006</v>
      </c>
      <c r="F64" s="41">
        <f>+[1]Capital!P7</f>
        <v>528562.18999999994</v>
      </c>
      <c r="G64" s="41">
        <f>+[1]Capital!O7</f>
        <v>634300</v>
      </c>
      <c r="H64" s="42"/>
      <c r="I64" s="43"/>
      <c r="J64" s="50"/>
      <c r="K64" s="81"/>
      <c r="L64" s="74"/>
    </row>
    <row r="65" spans="1:12" x14ac:dyDescent="0.3">
      <c r="A65">
        <v>58</v>
      </c>
      <c r="B65" s="34" t="s">
        <v>90</v>
      </c>
      <c r="C65" s="35" t="s">
        <v>91</v>
      </c>
      <c r="D65" s="40">
        <f>+'[1]Direct Student'!U6</f>
        <v>51200</v>
      </c>
      <c r="E65" s="40">
        <f>+'[1]Direct Student'!T6</f>
        <v>68270.080000000002</v>
      </c>
      <c r="F65" s="41">
        <f>+'[1]Direct Student'!S6</f>
        <v>85329.919999999998</v>
      </c>
      <c r="G65" s="41">
        <f>+'[1]Direct Student'!R6</f>
        <v>102400</v>
      </c>
      <c r="H65" s="42"/>
      <c r="I65" s="43"/>
      <c r="J65" s="94" t="e">
        <f>#REF!/#REF!</f>
        <v>#REF!</v>
      </c>
      <c r="K65" s="81">
        <v>2007</v>
      </c>
      <c r="L65" s="74"/>
    </row>
    <row r="66" spans="1:12" x14ac:dyDescent="0.3">
      <c r="A66">
        <v>59</v>
      </c>
      <c r="B66" s="34" t="s">
        <v>92</v>
      </c>
      <c r="C66" s="35" t="s">
        <v>93</v>
      </c>
      <c r="D66" s="40">
        <f>+'[1]Direct Student'!U28</f>
        <v>160750</v>
      </c>
      <c r="E66" s="40">
        <f>+'[1]Direct Student'!T28</f>
        <v>214344.05000000002</v>
      </c>
      <c r="F66" s="55">
        <f>+'[1]Direct Student'!S28</f>
        <v>267905.94999999995</v>
      </c>
      <c r="G66" s="55">
        <f>+'[1]Direct Student'!R28</f>
        <v>321500</v>
      </c>
      <c r="H66" s="42"/>
      <c r="I66" s="43"/>
      <c r="J66" s="95" t="e">
        <f>F65/#REF!</f>
        <v>#REF!</v>
      </c>
      <c r="K66" s="81">
        <v>2009</v>
      </c>
      <c r="L66" s="74"/>
    </row>
    <row r="67" spans="1:12" x14ac:dyDescent="0.3">
      <c r="A67">
        <v>60</v>
      </c>
      <c r="B67" s="34" t="s">
        <v>94</v>
      </c>
      <c r="C67" s="35" t="s">
        <v>95</v>
      </c>
      <c r="D67" s="86">
        <f>+'[1]Direct Student'!U35</f>
        <v>10000</v>
      </c>
      <c r="E67" s="86">
        <f>+'[1]Direct Student'!T35</f>
        <v>13334.000000000002</v>
      </c>
      <c r="F67" s="87">
        <f>+'[1]Direct Student'!S35</f>
        <v>16666</v>
      </c>
      <c r="G67" s="87">
        <f>+'[1]Direct Student'!R35</f>
        <v>20000</v>
      </c>
      <c r="H67" s="42"/>
      <c r="I67" s="43"/>
      <c r="J67" s="28"/>
      <c r="K67" s="81"/>
      <c r="L67" s="74"/>
    </row>
    <row r="68" spans="1:12" x14ac:dyDescent="0.3">
      <c r="A68">
        <v>61</v>
      </c>
      <c r="B68" s="34" t="s">
        <v>96</v>
      </c>
      <c r="C68" s="35" t="s">
        <v>97</v>
      </c>
      <c r="D68" s="86">
        <f>+'[1]Direct Student'!U20</f>
        <v>8500</v>
      </c>
      <c r="E68" s="86">
        <f>+'[1]Direct Student'!T15</f>
        <v>16800.84</v>
      </c>
      <c r="F68" s="87">
        <f>+'[1]Direct Student'!S15</f>
        <v>20999.16</v>
      </c>
      <c r="G68" s="87">
        <f>+'[1]Direct Student'!R20</f>
        <v>17000</v>
      </c>
      <c r="H68" s="42"/>
      <c r="I68" s="43"/>
      <c r="J68" s="28"/>
      <c r="K68" s="39"/>
      <c r="L68" s="74"/>
    </row>
    <row r="69" spans="1:12" x14ac:dyDescent="0.3">
      <c r="A69">
        <v>62</v>
      </c>
      <c r="B69" s="34" t="s">
        <v>98</v>
      </c>
      <c r="C69" s="35" t="s">
        <v>99</v>
      </c>
      <c r="D69" s="86">
        <f>+'[1]Direct Student'!U15</f>
        <v>12600</v>
      </c>
      <c r="E69" s="86">
        <f>+'[1]Direct Student'!T15</f>
        <v>16800.84</v>
      </c>
      <c r="F69" s="87">
        <f>+'[1]Direct Student'!S15</f>
        <v>20999.16</v>
      </c>
      <c r="G69" s="87">
        <f>+'[1]Direct Student'!R15</f>
        <v>25200</v>
      </c>
      <c r="H69" s="42"/>
      <c r="I69" s="43"/>
      <c r="J69" s="28"/>
      <c r="K69" s="39"/>
      <c r="L69" s="74"/>
    </row>
    <row r="70" spans="1:12" x14ac:dyDescent="0.3">
      <c r="A70">
        <v>63</v>
      </c>
      <c r="B70" s="34" t="s">
        <v>100</v>
      </c>
      <c r="C70" s="35" t="s">
        <v>101</v>
      </c>
      <c r="D70" s="67"/>
      <c r="E70" s="67"/>
      <c r="F70" s="68">
        <f>+'[1]Direct Student'!M16</f>
        <v>0</v>
      </c>
      <c r="G70" s="68">
        <f>+'[1]Direct Student'!M16</f>
        <v>0</v>
      </c>
      <c r="H70" s="42"/>
      <c r="I70" s="43"/>
      <c r="J70" s="28"/>
      <c r="K70" s="39"/>
      <c r="L70" s="74"/>
    </row>
    <row r="71" spans="1:12" s="78" customFormat="1" x14ac:dyDescent="0.3">
      <c r="A71">
        <v>64</v>
      </c>
      <c r="B71" s="30" t="s">
        <v>102</v>
      </c>
      <c r="C71" s="44"/>
      <c r="D71" s="66">
        <f>SUM(D63:D70)</f>
        <v>877350</v>
      </c>
      <c r="E71" s="66">
        <f>SUM(E63:E70)</f>
        <v>1175325.4300000002</v>
      </c>
      <c r="F71" s="66">
        <f>SUM(F63:F70)</f>
        <v>1469024.5699999996</v>
      </c>
      <c r="G71" s="66">
        <f>SUM(G63:G69)</f>
        <v>1754700</v>
      </c>
      <c r="H71" s="32"/>
      <c r="I71" s="33"/>
      <c r="J71" s="79"/>
      <c r="K71" s="29"/>
      <c r="L71" s="74"/>
    </row>
    <row r="72" spans="1:12" x14ac:dyDescent="0.3">
      <c r="A72">
        <v>65</v>
      </c>
      <c r="B72" s="35"/>
      <c r="C72" s="35"/>
      <c r="D72" s="63"/>
      <c r="E72" s="63"/>
      <c r="F72" s="64"/>
      <c r="G72" s="64"/>
      <c r="H72" s="42"/>
      <c r="I72" s="43"/>
      <c r="J72" s="28"/>
      <c r="K72" s="39"/>
      <c r="L72" s="74"/>
    </row>
    <row r="73" spans="1:12" x14ac:dyDescent="0.3">
      <c r="A73">
        <v>66</v>
      </c>
      <c r="B73" s="30" t="s">
        <v>103</v>
      </c>
      <c r="C73" s="35"/>
      <c r="I73" s="43"/>
      <c r="J73" s="42" t="s">
        <v>41</v>
      </c>
      <c r="K73" s="39"/>
      <c r="L73" s="74"/>
    </row>
    <row r="74" spans="1:12" x14ac:dyDescent="0.3">
      <c r="A74">
        <v>67</v>
      </c>
      <c r="B74" s="34" t="s">
        <v>104</v>
      </c>
      <c r="C74" s="35" t="s">
        <v>105</v>
      </c>
      <c r="D74" s="40">
        <f>+[1]Occupancy!N9</f>
        <v>58740</v>
      </c>
      <c r="E74" s="40">
        <f>+[1]Occupancy!M9</f>
        <v>58740</v>
      </c>
      <c r="F74" s="41">
        <f>+[1]Occupancy!L9</f>
        <v>58740</v>
      </c>
      <c r="G74" s="41">
        <f>+[1]Occupancy!K9</f>
        <v>58740</v>
      </c>
      <c r="H74" s="42"/>
      <c r="I74" s="43"/>
      <c r="J74" s="96"/>
      <c r="K74" s="97"/>
      <c r="L74" s="74"/>
    </row>
    <row r="75" spans="1:12" x14ac:dyDescent="0.3">
      <c r="A75">
        <v>68</v>
      </c>
      <c r="B75" s="34" t="s">
        <v>106</v>
      </c>
      <c r="C75" s="35" t="s">
        <v>107</v>
      </c>
      <c r="D75" s="40">
        <f>+[1]Occupancy!N16</f>
        <v>40000</v>
      </c>
      <c r="E75" s="40">
        <f>+[1]Occupancy!M16</f>
        <v>40000</v>
      </c>
      <c r="F75" s="41">
        <f>+[1]Occupancy!L16</f>
        <v>40000</v>
      </c>
      <c r="G75" s="41">
        <f>+[1]Occupancy!K16</f>
        <v>40000</v>
      </c>
      <c r="H75" s="42"/>
      <c r="I75" s="43"/>
      <c r="J75" s="50"/>
      <c r="K75" s="39"/>
      <c r="L75" s="74"/>
    </row>
    <row r="76" spans="1:12" x14ac:dyDescent="0.3">
      <c r="A76">
        <v>69</v>
      </c>
      <c r="B76" s="34" t="s">
        <v>108</v>
      </c>
      <c r="C76" s="35" t="s">
        <v>109</v>
      </c>
      <c r="D76" s="40">
        <f>+[1]Occupancy!N22</f>
        <v>123000</v>
      </c>
      <c r="E76" s="40">
        <f>+[1]Occupancy!M22</f>
        <v>123000</v>
      </c>
      <c r="F76" s="41">
        <f>+[1]Occupancy!L22</f>
        <v>123000</v>
      </c>
      <c r="G76" s="41">
        <f>+[1]Occupancy!K22</f>
        <v>123000</v>
      </c>
      <c r="H76" s="42"/>
      <c r="I76" s="43"/>
      <c r="J76" s="50"/>
      <c r="K76" s="39"/>
      <c r="L76" s="74"/>
    </row>
    <row r="77" spans="1:12" x14ac:dyDescent="0.3">
      <c r="A77">
        <v>70</v>
      </c>
      <c r="B77" s="34" t="s">
        <v>110</v>
      </c>
      <c r="C77" s="35" t="s">
        <v>111</v>
      </c>
      <c r="D77" s="83">
        <f>+[1]Occupancy!N28</f>
        <v>10800</v>
      </c>
      <c r="E77" s="83">
        <f>+[1]Occupancy!M28</f>
        <v>10800</v>
      </c>
      <c r="F77" s="84">
        <f>+[1]Occupancy!L28</f>
        <v>10800</v>
      </c>
      <c r="G77" s="84">
        <f>+[1]Occupancy!K28</f>
        <v>10800</v>
      </c>
      <c r="H77" s="42"/>
      <c r="I77" s="43"/>
      <c r="J77" s="50"/>
      <c r="K77" s="39"/>
      <c r="L77" s="74"/>
    </row>
    <row r="78" spans="1:12" s="78" customFormat="1" x14ac:dyDescent="0.3">
      <c r="A78">
        <v>71</v>
      </c>
      <c r="B78" s="30" t="s">
        <v>112</v>
      </c>
      <c r="C78" s="44"/>
      <c r="D78" s="65"/>
      <c r="E78" s="66">
        <f>SUM(E74:E77)</f>
        <v>232540</v>
      </c>
      <c r="F78" s="66">
        <f>SUM(F74:F77)</f>
        <v>232540</v>
      </c>
      <c r="G78" s="66">
        <f>SUM(G74:G77)</f>
        <v>232540</v>
      </c>
      <c r="H78" s="32"/>
      <c r="I78" s="33"/>
      <c r="J78" s="21"/>
      <c r="K78" s="29"/>
      <c r="L78" s="74"/>
    </row>
    <row r="79" spans="1:12" x14ac:dyDescent="0.3">
      <c r="A79">
        <v>72</v>
      </c>
      <c r="B79" s="35"/>
      <c r="C79" s="35"/>
      <c r="D79" s="63"/>
      <c r="E79" s="63"/>
      <c r="F79" s="64"/>
      <c r="G79" s="64"/>
      <c r="H79" s="42"/>
      <c r="I79" s="43"/>
      <c r="J79" s="50"/>
      <c r="K79" s="39"/>
      <c r="L79" s="74"/>
    </row>
    <row r="80" spans="1:12" s="78" customFormat="1" x14ac:dyDescent="0.3">
      <c r="A80">
        <v>73</v>
      </c>
      <c r="B80" s="30" t="s">
        <v>113</v>
      </c>
      <c r="C80" s="44" t="s">
        <v>41</v>
      </c>
      <c r="D80" s="45">
        <f>+[1]Occupancy!N34</f>
        <v>952600</v>
      </c>
      <c r="E80" s="45">
        <f>+[1]Occupancy!M34</f>
        <v>952600</v>
      </c>
      <c r="F80" s="46">
        <f>+[1]Occupancy!L34</f>
        <v>952600</v>
      </c>
      <c r="G80" s="46">
        <f>+[1]Occupancy!K34</f>
        <v>952600</v>
      </c>
      <c r="H80" s="32"/>
      <c r="I80" s="33"/>
      <c r="J80" s="21"/>
      <c r="K80" s="29"/>
      <c r="L80" s="74"/>
    </row>
    <row r="81" spans="1:12" s="78" customFormat="1" x14ac:dyDescent="0.3">
      <c r="A81">
        <v>74</v>
      </c>
      <c r="B81" s="44" t="s">
        <v>114</v>
      </c>
      <c r="C81" s="44"/>
      <c r="D81" s="93">
        <f>+[1]Capital!R62</f>
        <v>83000</v>
      </c>
      <c r="E81" s="93">
        <f>+[1]Capital!Q62</f>
        <v>83000</v>
      </c>
      <c r="F81" s="98">
        <f>+[1]Capital!P62</f>
        <v>83000</v>
      </c>
      <c r="G81" s="98">
        <f>+[1]Capital!O62</f>
        <v>83000</v>
      </c>
      <c r="H81" s="32"/>
      <c r="I81" s="33"/>
      <c r="J81" s="21"/>
      <c r="K81" s="29"/>
      <c r="L81" s="74"/>
    </row>
    <row r="82" spans="1:12" x14ac:dyDescent="0.3">
      <c r="A82">
        <v>75</v>
      </c>
      <c r="B82" s="35"/>
      <c r="C82" s="35"/>
      <c r="D82" s="63"/>
      <c r="E82" s="63"/>
      <c r="F82" s="64"/>
      <c r="G82" s="64"/>
      <c r="H82" s="42"/>
      <c r="I82" s="43"/>
      <c r="J82" s="50"/>
      <c r="K82" s="39"/>
      <c r="L82" s="74"/>
    </row>
    <row r="83" spans="1:12" s="78" customFormat="1" x14ac:dyDescent="0.3">
      <c r="A83">
        <v>76</v>
      </c>
      <c r="B83" s="30" t="s">
        <v>115</v>
      </c>
      <c r="C83" s="44" t="s">
        <v>41</v>
      </c>
      <c r="D83" s="65"/>
      <c r="E83" s="65"/>
      <c r="F83" s="66"/>
      <c r="G83" s="66"/>
      <c r="H83" s="32"/>
      <c r="I83" s="33"/>
      <c r="J83" s="21"/>
      <c r="K83" s="29"/>
      <c r="L83" s="74"/>
    </row>
    <row r="84" spans="1:12" x14ac:dyDescent="0.3">
      <c r="A84">
        <v>77</v>
      </c>
      <c r="B84" s="34" t="s">
        <v>116</v>
      </c>
      <c r="C84" s="35" t="s">
        <v>117</v>
      </c>
      <c r="D84" s="63"/>
      <c r="E84" s="63"/>
      <c r="F84" s="64">
        <v>0</v>
      </c>
      <c r="G84" s="64">
        <v>0</v>
      </c>
      <c r="H84" s="42"/>
      <c r="I84" s="43"/>
      <c r="J84" s="50"/>
      <c r="K84" s="39"/>
      <c r="L84" s="74"/>
    </row>
    <row r="85" spans="1:12" ht="12.75" customHeight="1" x14ac:dyDescent="0.3">
      <c r="A85">
        <v>78</v>
      </c>
      <c r="B85" s="34" t="s">
        <v>118</v>
      </c>
      <c r="C85" s="35" t="s">
        <v>119</v>
      </c>
      <c r="D85" s="40">
        <f>+'[1]Office '!O8</f>
        <v>10200</v>
      </c>
      <c r="E85" s="40">
        <f>+'[1]Office '!N8</f>
        <v>13600.680000000002</v>
      </c>
      <c r="F85" s="41">
        <f>+'[1]Office '!M8</f>
        <v>16999.32</v>
      </c>
      <c r="G85" s="41">
        <f>+'[1]Office '!L8</f>
        <v>20400</v>
      </c>
      <c r="H85" s="42"/>
      <c r="I85" s="43"/>
      <c r="K85" s="99"/>
      <c r="L85" s="74"/>
    </row>
    <row r="86" spans="1:12" ht="12.75" customHeight="1" x14ac:dyDescent="0.3">
      <c r="A86">
        <v>79</v>
      </c>
      <c r="B86" s="34" t="s">
        <v>120</v>
      </c>
      <c r="C86" s="35" t="s">
        <v>121</v>
      </c>
      <c r="H86" s="100"/>
      <c r="I86" s="101"/>
      <c r="J86" s="102"/>
      <c r="K86" s="99"/>
      <c r="L86" s="74"/>
    </row>
    <row r="87" spans="1:12" ht="12.75" customHeight="1" x14ac:dyDescent="0.3">
      <c r="A87">
        <v>80</v>
      </c>
      <c r="B87" s="34" t="s">
        <v>122</v>
      </c>
      <c r="C87" s="35" t="s">
        <v>123</v>
      </c>
      <c r="D87" s="40">
        <f>+[1]Capital!R16</f>
        <v>16756.400000000001</v>
      </c>
      <c r="E87" s="40">
        <f>+[1]Capital!Q16</f>
        <v>22342.983760000003</v>
      </c>
      <c r="F87" s="41">
        <f>+[1]Capital!P16</f>
        <v>27926.216240000002</v>
      </c>
      <c r="G87" s="41">
        <f>+[1]Capital!O16</f>
        <v>33512.800000000003</v>
      </c>
      <c r="H87" s="100"/>
      <c r="I87" s="101"/>
      <c r="J87" s="102"/>
      <c r="K87" s="99"/>
      <c r="L87" s="74"/>
    </row>
    <row r="88" spans="1:12" ht="12.75" customHeight="1" x14ac:dyDescent="0.3">
      <c r="A88">
        <v>81</v>
      </c>
      <c r="B88" s="34" t="s">
        <v>124</v>
      </c>
      <c r="C88" s="35" t="s">
        <v>125</v>
      </c>
      <c r="D88" s="40">
        <f>+'[1]Office '!O14</f>
        <v>7000</v>
      </c>
      <c r="E88" s="40">
        <f>+'[1]Office '!N14</f>
        <v>9333.8000000000011</v>
      </c>
      <c r="F88" s="41">
        <f>+'[1]Office '!M14</f>
        <v>11666.199999999999</v>
      </c>
      <c r="G88" s="41">
        <f>+'[1]Office '!L14</f>
        <v>14000</v>
      </c>
      <c r="H88" s="100"/>
      <c r="I88" s="101"/>
      <c r="J88" s="102"/>
      <c r="K88" s="99"/>
      <c r="L88" s="74"/>
    </row>
    <row r="89" spans="1:12" ht="12.75" customHeight="1" x14ac:dyDescent="0.3">
      <c r="A89">
        <v>82</v>
      </c>
      <c r="B89" s="30" t="s">
        <v>126</v>
      </c>
      <c r="C89" s="35"/>
      <c r="D89" s="103">
        <f>SUM(D85:D88)</f>
        <v>33956.400000000001</v>
      </c>
      <c r="E89" s="103">
        <f>SUM(E85:E88)</f>
        <v>45277.463760000006</v>
      </c>
      <c r="F89" s="103">
        <f>SUM(F85:F88)</f>
        <v>56591.736239999998</v>
      </c>
      <c r="G89" s="103">
        <f>SUM(G85:K88)</f>
        <v>67912.800000000003</v>
      </c>
      <c r="H89" s="100"/>
      <c r="I89" s="101"/>
      <c r="J89" s="102"/>
      <c r="K89" s="99"/>
      <c r="L89" s="74"/>
    </row>
    <row r="90" spans="1:12" ht="12.75" customHeight="1" x14ac:dyDescent="0.3">
      <c r="A90">
        <v>83</v>
      </c>
      <c r="B90" s="34"/>
      <c r="C90" s="35"/>
      <c r="D90" s="63"/>
      <c r="E90" s="63"/>
      <c r="F90" s="64"/>
      <c r="G90" s="64"/>
      <c r="H90" s="100"/>
      <c r="I90" s="101"/>
      <c r="J90" s="102"/>
      <c r="K90" s="99"/>
      <c r="L90" s="74"/>
    </row>
    <row r="91" spans="1:12" x14ac:dyDescent="0.3">
      <c r="A91">
        <v>84</v>
      </c>
      <c r="B91" s="34" t="s">
        <v>127</v>
      </c>
      <c r="C91" s="35" t="s">
        <v>128</v>
      </c>
      <c r="D91" s="63"/>
      <c r="E91" s="63"/>
      <c r="F91" s="64">
        <v>0</v>
      </c>
      <c r="G91" s="64">
        <v>0</v>
      </c>
      <c r="H91" s="100"/>
      <c r="I91" s="101"/>
      <c r="J91" s="28"/>
      <c r="K91" s="39"/>
      <c r="L91" s="74"/>
    </row>
    <row r="92" spans="1:12" x14ac:dyDescent="0.3">
      <c r="A92">
        <v>85</v>
      </c>
      <c r="B92" s="34" t="s">
        <v>129</v>
      </c>
      <c r="C92" s="35" t="s">
        <v>130</v>
      </c>
      <c r="D92" s="40">
        <f>+'[1]Office '!O21</f>
        <v>16170</v>
      </c>
      <c r="E92" s="40">
        <f>+'[1]Office '!N21</f>
        <v>21561.078000000001</v>
      </c>
      <c r="F92" s="41">
        <f>+'[1]Office '!M21</f>
        <v>26948.921999999999</v>
      </c>
      <c r="G92" s="41">
        <f>+'[1]Office '!L21</f>
        <v>32340</v>
      </c>
      <c r="H92" s="42"/>
      <c r="I92" s="43"/>
      <c r="J92" s="28"/>
      <c r="K92" s="39"/>
      <c r="L92" s="74"/>
    </row>
    <row r="93" spans="1:12" x14ac:dyDescent="0.3">
      <c r="A93">
        <v>86</v>
      </c>
      <c r="B93" s="34" t="s">
        <v>131</v>
      </c>
      <c r="C93" s="35" t="s">
        <v>132</v>
      </c>
      <c r="D93" s="40">
        <f>+'[1]Office '!O31</f>
        <v>17500</v>
      </c>
      <c r="E93" s="40">
        <f>+'[1]Office '!N31</f>
        <v>23334.500000000004</v>
      </c>
      <c r="F93" s="41">
        <f>+'[1]Office '!M31</f>
        <v>29165.499999999996</v>
      </c>
      <c r="G93" s="41">
        <f>+'[1]Office '!L31</f>
        <v>35000</v>
      </c>
      <c r="H93" s="42"/>
      <c r="I93" s="43"/>
      <c r="J93" s="56"/>
      <c r="K93" s="48"/>
      <c r="L93" s="74"/>
    </row>
    <row r="94" spans="1:12" x14ac:dyDescent="0.3">
      <c r="A94">
        <v>87</v>
      </c>
      <c r="B94" s="34" t="s">
        <v>133</v>
      </c>
      <c r="C94" s="35" t="s">
        <v>134</v>
      </c>
      <c r="D94" s="86">
        <f>+'[1]Office '!O38</f>
        <v>500</v>
      </c>
      <c r="E94" s="86">
        <f>+'[1]Office '!N38</f>
        <v>666.7</v>
      </c>
      <c r="F94" s="87">
        <f>+'[1]Office '!M38</f>
        <v>833.3</v>
      </c>
      <c r="G94" s="87">
        <f>+'[1]Office '!L38</f>
        <v>1000</v>
      </c>
      <c r="H94" s="104"/>
      <c r="I94" s="105"/>
      <c r="J94" s="28"/>
      <c r="K94" s="39"/>
      <c r="L94" s="74"/>
    </row>
    <row r="95" spans="1:12" x14ac:dyDescent="0.3">
      <c r="A95">
        <v>88</v>
      </c>
      <c r="B95" s="34" t="s">
        <v>135</v>
      </c>
      <c r="C95" s="54" t="s">
        <v>136</v>
      </c>
      <c r="D95" s="106">
        <f>+[1]Leases!P6</f>
        <v>17376</v>
      </c>
      <c r="E95" s="106">
        <f>+[1]Leases!O6</f>
        <v>17376</v>
      </c>
      <c r="F95" s="107">
        <f>+[1]Leases!N6</f>
        <v>17376</v>
      </c>
      <c r="G95" s="107">
        <f>+[1]Leases!M6</f>
        <v>17376</v>
      </c>
      <c r="H95" s="42"/>
      <c r="I95" s="42"/>
      <c r="L95" s="74"/>
    </row>
    <row r="96" spans="1:12" x14ac:dyDescent="0.3">
      <c r="A96">
        <v>89</v>
      </c>
      <c r="B96" s="60" t="s">
        <v>137</v>
      </c>
      <c r="C96" s="35" t="s">
        <v>138</v>
      </c>
      <c r="D96" s="83">
        <f>+'[1]Office '!O45</f>
        <v>0</v>
      </c>
      <c r="E96" s="83">
        <f>+'[1]Office '!N45</f>
        <v>0</v>
      </c>
      <c r="F96" s="84">
        <f>+'[1]Office '!M45</f>
        <v>0</v>
      </c>
      <c r="G96" s="84">
        <f>+'[1]Office '!L45</f>
        <v>0</v>
      </c>
      <c r="H96" s="32" t="e">
        <f>(#REF!-#REF!)/#REF!</f>
        <v>#REF!</v>
      </c>
      <c r="I96" s="33"/>
      <c r="J96" s="28"/>
      <c r="K96" s="29"/>
      <c r="L96" s="74"/>
    </row>
    <row r="97" spans="1:12" s="78" customFormat="1" x14ac:dyDescent="0.3">
      <c r="A97">
        <v>90</v>
      </c>
      <c r="B97" s="30" t="s">
        <v>139</v>
      </c>
      <c r="C97" s="21"/>
      <c r="D97" s="108">
        <f t="shared" ref="D97:G97" si="3">+D84+D85+D89+D91+D92+D93+D94+D95+D96</f>
        <v>95702.399999999994</v>
      </c>
      <c r="E97" s="108">
        <f t="shared" si="3"/>
        <v>121816.42176000001</v>
      </c>
      <c r="F97" s="108">
        <f t="shared" si="3"/>
        <v>147914.77824000001</v>
      </c>
      <c r="G97" s="108">
        <f t="shared" si="3"/>
        <v>174028.79999999999</v>
      </c>
      <c r="H97" s="32"/>
      <c r="I97" s="33"/>
      <c r="J97" s="79"/>
      <c r="K97" s="29"/>
      <c r="L97" s="74"/>
    </row>
    <row r="98" spans="1:12" x14ac:dyDescent="0.3">
      <c r="A98">
        <v>91</v>
      </c>
      <c r="B98" s="44"/>
      <c r="C98" s="21"/>
      <c r="D98" s="65"/>
      <c r="E98" s="65"/>
      <c r="F98" s="66"/>
      <c r="G98" s="66"/>
      <c r="H98" s="32"/>
      <c r="I98" s="33"/>
      <c r="J98" s="28"/>
      <c r="K98" s="29"/>
      <c r="L98" s="74"/>
    </row>
    <row r="99" spans="1:12" s="78" customFormat="1" x14ac:dyDescent="0.3">
      <c r="A99">
        <v>92</v>
      </c>
      <c r="B99" s="30" t="s">
        <v>140</v>
      </c>
      <c r="C99" s="44"/>
      <c r="D99" s="90"/>
      <c r="E99" s="90"/>
      <c r="F99" s="109"/>
      <c r="G99" s="109"/>
      <c r="H99" s="32"/>
      <c r="I99" s="33"/>
      <c r="J99" s="79"/>
      <c r="K99" s="29"/>
      <c r="L99" s="74"/>
    </row>
    <row r="100" spans="1:12" x14ac:dyDescent="0.3">
      <c r="A100">
        <v>93</v>
      </c>
      <c r="B100" s="34" t="s">
        <v>141</v>
      </c>
      <c r="C100" s="35" t="s">
        <v>142</v>
      </c>
      <c r="D100" s="40">
        <f>+[1]ProfessionalFees!P7</f>
        <v>48400</v>
      </c>
      <c r="E100" s="40">
        <f>+[1]ProfessionalFees!O7</f>
        <v>64536.560000000005</v>
      </c>
      <c r="F100" s="41">
        <f>+[1]ProfessionalFees!N7</f>
        <v>80663.439999999988</v>
      </c>
      <c r="G100" s="41">
        <f>+[1]ProfessionalFees!M7</f>
        <v>96800</v>
      </c>
      <c r="H100" s="42"/>
      <c r="I100" s="43"/>
      <c r="J100" s="28"/>
      <c r="K100" s="39"/>
      <c r="L100" s="74"/>
    </row>
    <row r="101" spans="1:12" x14ac:dyDescent="0.3">
      <c r="A101">
        <v>94</v>
      </c>
      <c r="B101" s="34" t="s">
        <v>143</v>
      </c>
      <c r="C101" s="35" t="s">
        <v>144</v>
      </c>
      <c r="D101" s="40">
        <f>+[1]ProfessionalFees!P16</f>
        <v>65400</v>
      </c>
      <c r="E101" s="40">
        <f>+[1]ProfessionalFees!O16</f>
        <v>87204.360000000015</v>
      </c>
      <c r="F101" s="41">
        <f>+[1]ProfessionalFees!N16</f>
        <v>108995.63999999998</v>
      </c>
      <c r="G101" s="41">
        <f>+[1]ProfessionalFees!M16</f>
        <v>130800</v>
      </c>
      <c r="H101" s="100"/>
      <c r="I101" s="101"/>
      <c r="J101" s="28"/>
      <c r="K101" s="39"/>
      <c r="L101" s="74"/>
    </row>
    <row r="102" spans="1:12" x14ac:dyDescent="0.3">
      <c r="A102">
        <v>95</v>
      </c>
      <c r="B102" s="34" t="s">
        <v>145</v>
      </c>
      <c r="C102" s="35" t="s">
        <v>146</v>
      </c>
      <c r="D102" s="40">
        <f>+[1]ProfessionalFees!P23</f>
        <v>6000</v>
      </c>
      <c r="E102" s="40">
        <f>+[1]ProfessionalFees!O23</f>
        <v>8000.4000000000005</v>
      </c>
      <c r="F102" s="41">
        <f>+[1]ProfessionalFees!N23</f>
        <v>9999.5999999999985</v>
      </c>
      <c r="G102" s="41">
        <f>+[1]ProfessionalFees!M23</f>
        <v>12000</v>
      </c>
      <c r="H102" s="100"/>
      <c r="I102" s="101"/>
      <c r="J102" s="28"/>
      <c r="K102" s="39"/>
      <c r="L102" s="74"/>
    </row>
    <row r="103" spans="1:12" x14ac:dyDescent="0.3">
      <c r="A103">
        <v>96</v>
      </c>
      <c r="B103" s="34" t="s">
        <v>147</v>
      </c>
      <c r="C103" s="35" t="s">
        <v>148</v>
      </c>
      <c r="D103" s="63"/>
      <c r="E103" s="63"/>
      <c r="F103" s="64">
        <v>0</v>
      </c>
      <c r="G103" s="64">
        <v>0</v>
      </c>
      <c r="H103" s="42"/>
      <c r="I103" s="43"/>
      <c r="J103" s="28"/>
      <c r="K103" s="39"/>
      <c r="L103" s="74"/>
    </row>
    <row r="104" spans="1:12" x14ac:dyDescent="0.3">
      <c r="A104">
        <v>97</v>
      </c>
      <c r="B104" s="35" t="s">
        <v>149</v>
      </c>
      <c r="C104" s="35" t="s">
        <v>150</v>
      </c>
      <c r="D104" s="86">
        <f>+'[1]Office '!O51</f>
        <v>7500</v>
      </c>
      <c r="E104" s="86">
        <f>+'[1]Office '!N51</f>
        <v>10000.500000000002</v>
      </c>
      <c r="F104" s="87">
        <f>+'[1]Office '!M51</f>
        <v>12499.499999999998</v>
      </c>
      <c r="G104" s="87">
        <f>+'[1]Office '!L51</f>
        <v>15000</v>
      </c>
      <c r="H104" s="100"/>
      <c r="I104" s="101"/>
      <c r="J104" s="56"/>
      <c r="K104" s="48"/>
      <c r="L104" s="74"/>
    </row>
    <row r="105" spans="1:12" x14ac:dyDescent="0.3">
      <c r="A105">
        <v>98</v>
      </c>
      <c r="B105" s="35" t="s">
        <v>151</v>
      </c>
      <c r="C105" s="35" t="s">
        <v>152</v>
      </c>
      <c r="D105" s="110"/>
      <c r="E105" s="110"/>
      <c r="F105" s="111"/>
      <c r="G105" s="111"/>
      <c r="H105" s="100"/>
      <c r="I105" s="101"/>
      <c r="J105" s="56"/>
      <c r="K105" s="48"/>
      <c r="L105" s="74"/>
    </row>
    <row r="106" spans="1:12" x14ac:dyDescent="0.3">
      <c r="A106">
        <v>99</v>
      </c>
      <c r="B106" s="35" t="s">
        <v>153</v>
      </c>
      <c r="C106" s="35" t="s">
        <v>154</v>
      </c>
      <c r="D106" s="67"/>
      <c r="E106" s="67"/>
      <c r="F106" s="68"/>
      <c r="G106" s="68"/>
      <c r="H106" s="100"/>
      <c r="I106" s="101"/>
      <c r="J106" s="56"/>
      <c r="K106" s="48"/>
      <c r="L106" s="74"/>
    </row>
    <row r="107" spans="1:12" s="78" customFormat="1" x14ac:dyDescent="0.3">
      <c r="A107">
        <v>100</v>
      </c>
      <c r="B107" s="30" t="s">
        <v>155</v>
      </c>
      <c r="C107" s="112"/>
      <c r="D107" s="66">
        <f>SUM(D100:D106)</f>
        <v>127300</v>
      </c>
      <c r="E107" s="66">
        <f>SUM(E100:E106)</f>
        <v>169741.82</v>
      </c>
      <c r="F107" s="66">
        <f>SUM(F100:F106)</f>
        <v>212158.17999999996</v>
      </c>
      <c r="G107" s="66">
        <f>SUM(G100:G106)</f>
        <v>254600</v>
      </c>
      <c r="H107" s="113"/>
      <c r="I107" s="114"/>
      <c r="J107" s="91"/>
      <c r="K107" s="48"/>
      <c r="L107" s="74"/>
    </row>
    <row r="108" spans="1:12" x14ac:dyDescent="0.3">
      <c r="A108">
        <v>101</v>
      </c>
      <c r="B108" s="35"/>
      <c r="C108" s="35"/>
      <c r="D108" s="63"/>
      <c r="E108" s="63"/>
      <c r="F108" s="64"/>
      <c r="G108" s="64"/>
      <c r="H108" s="100"/>
      <c r="I108" s="101"/>
      <c r="J108" s="96"/>
      <c r="K108" s="48"/>
      <c r="L108" s="74"/>
    </row>
    <row r="109" spans="1:12" s="78" customFormat="1" x14ac:dyDescent="0.3">
      <c r="A109">
        <v>102</v>
      </c>
      <c r="B109" s="44" t="s">
        <v>156</v>
      </c>
      <c r="C109" s="44"/>
      <c r="D109" s="65"/>
      <c r="E109" s="65"/>
      <c r="F109" s="66"/>
      <c r="G109" s="66"/>
      <c r="H109" s="113"/>
      <c r="I109" s="114"/>
      <c r="J109" s="91" t="s">
        <v>41</v>
      </c>
      <c r="K109" s="48"/>
      <c r="L109" s="74"/>
    </row>
    <row r="110" spans="1:12" x14ac:dyDescent="0.3">
      <c r="A110">
        <v>103</v>
      </c>
      <c r="B110" s="35" t="s">
        <v>157</v>
      </c>
      <c r="C110" s="35" t="s">
        <v>158</v>
      </c>
      <c r="D110" s="40">
        <f>+[1]ProfessionalFees!M30</f>
        <v>14000</v>
      </c>
      <c r="E110" s="40">
        <f>$D$110</f>
        <v>14000</v>
      </c>
      <c r="F110" s="41">
        <f>$D$110</f>
        <v>14000</v>
      </c>
      <c r="G110" s="41">
        <f>$D$110</f>
        <v>14000</v>
      </c>
      <c r="H110" s="100"/>
      <c r="I110" s="101"/>
      <c r="J110" s="50"/>
      <c r="K110" s="39"/>
      <c r="L110" s="74"/>
    </row>
    <row r="111" spans="1:12" x14ac:dyDescent="0.3">
      <c r="A111">
        <v>104</v>
      </c>
      <c r="B111" s="35" t="s">
        <v>159</v>
      </c>
      <c r="C111" s="35" t="s">
        <v>160</v>
      </c>
      <c r="D111" s="40">
        <f>+'[1]Debt &amp; Banking'!J23</f>
        <v>2000</v>
      </c>
      <c r="E111" s="40">
        <v>2000</v>
      </c>
      <c r="F111" s="40">
        <v>2000</v>
      </c>
      <c r="G111" s="40">
        <v>2000</v>
      </c>
      <c r="H111" s="100"/>
      <c r="I111" s="101"/>
      <c r="J111" s="50"/>
      <c r="K111" s="39"/>
      <c r="L111" s="74"/>
    </row>
    <row r="112" spans="1:12" x14ac:dyDescent="0.3">
      <c r="A112">
        <v>105</v>
      </c>
      <c r="B112" s="35" t="s">
        <v>161</v>
      </c>
      <c r="C112" s="35" t="s">
        <v>162</v>
      </c>
      <c r="D112" s="40">
        <f>+[1]ProfessionalFees!P36</f>
        <v>2000</v>
      </c>
      <c r="E112" s="40">
        <f>+[1]ProfessionalFees!O36</f>
        <v>2666.8</v>
      </c>
      <c r="F112" s="41">
        <f>+[1]ProfessionalFees!N36</f>
        <v>3333.2</v>
      </c>
      <c r="G112" s="41">
        <f>+[1]ProfessionalFees!M36</f>
        <v>4000</v>
      </c>
      <c r="H112" s="100"/>
      <c r="I112" s="101"/>
      <c r="J112" s="50"/>
      <c r="K112" s="39"/>
      <c r="L112" s="74"/>
    </row>
    <row r="113" spans="1:12" x14ac:dyDescent="0.3">
      <c r="A113">
        <v>106</v>
      </c>
      <c r="B113" s="35" t="s">
        <v>163</v>
      </c>
      <c r="C113" s="52" t="s">
        <v>164</v>
      </c>
      <c r="D113" s="63"/>
      <c r="E113" s="63"/>
      <c r="H113" s="100"/>
      <c r="I113" s="101"/>
      <c r="J113" s="50"/>
      <c r="K113" s="39"/>
      <c r="L113" s="74"/>
    </row>
    <row r="114" spans="1:12" x14ac:dyDescent="0.3">
      <c r="A114">
        <v>107</v>
      </c>
      <c r="B114" s="35" t="s">
        <v>165</v>
      </c>
      <c r="C114" s="35" t="s">
        <v>166</v>
      </c>
      <c r="D114" s="40">
        <f>+'[1]PP revenue fy19'!I27</f>
        <v>34421.274000000005</v>
      </c>
      <c r="E114" s="40">
        <f>+'[1]PP revenue fy19'!J27</f>
        <v>45895.032000000007</v>
      </c>
      <c r="F114" s="41">
        <f>+'[1]PP revenue fy19'!K27</f>
        <v>57368.790000000008</v>
      </c>
      <c r="G114" s="41">
        <f>+'[1]PP revenue fy19'!L27</f>
        <v>68842.54800000001</v>
      </c>
      <c r="H114" s="100"/>
      <c r="I114" s="101"/>
      <c r="J114" s="50"/>
      <c r="K114" s="39"/>
      <c r="L114" s="74"/>
    </row>
    <row r="115" spans="1:12" x14ac:dyDescent="0.3">
      <c r="A115">
        <v>108</v>
      </c>
      <c r="B115" s="35" t="s">
        <v>167</v>
      </c>
      <c r="C115" s="35" t="s">
        <v>168</v>
      </c>
      <c r="D115" s="63"/>
      <c r="E115" s="63"/>
      <c r="F115" s="64"/>
      <c r="G115" s="64"/>
      <c r="H115" s="100"/>
      <c r="I115" s="101"/>
      <c r="J115" s="50"/>
      <c r="K115" s="39"/>
      <c r="L115" s="74"/>
    </row>
    <row r="116" spans="1:12" x14ac:dyDescent="0.3">
      <c r="A116">
        <v>109</v>
      </c>
      <c r="B116" s="35" t="s">
        <v>169</v>
      </c>
      <c r="C116" s="35" t="s">
        <v>170</v>
      </c>
      <c r="D116" s="63"/>
      <c r="E116" s="63"/>
      <c r="F116" s="64">
        <v>0</v>
      </c>
      <c r="G116" s="64">
        <v>0</v>
      </c>
      <c r="H116" s="100"/>
      <c r="I116" s="101"/>
      <c r="J116" s="50"/>
      <c r="K116" s="39"/>
      <c r="L116" s="74"/>
    </row>
    <row r="117" spans="1:12" x14ac:dyDescent="0.3">
      <c r="A117">
        <v>110</v>
      </c>
      <c r="B117" s="35" t="s">
        <v>171</v>
      </c>
      <c r="C117" s="35" t="s">
        <v>172</v>
      </c>
      <c r="D117" s="86">
        <f>+[1]Outreach!K9</f>
        <v>10000</v>
      </c>
      <c r="E117" s="86">
        <f>+[1]Outreach!J9</f>
        <v>13334.000000000002</v>
      </c>
      <c r="F117" s="87">
        <f>+[1]Outreach!I9</f>
        <v>16666</v>
      </c>
      <c r="G117" s="87">
        <f>+[1]Outreach!H9</f>
        <v>20000</v>
      </c>
      <c r="H117" s="100"/>
      <c r="I117" s="101"/>
      <c r="J117" s="50"/>
      <c r="K117" s="39"/>
      <c r="L117" s="74"/>
    </row>
    <row r="118" spans="1:12" x14ac:dyDescent="0.3">
      <c r="A118">
        <v>111</v>
      </c>
      <c r="B118" s="34" t="s">
        <v>173</v>
      </c>
      <c r="C118" s="35" t="s">
        <v>174</v>
      </c>
      <c r="D118" s="87">
        <f>F118</f>
        <v>2000</v>
      </c>
      <c r="E118" s="86">
        <f>G118</f>
        <v>2000</v>
      </c>
      <c r="F118" s="87">
        <f>+'[1]Debt &amp; Banking'!J23</f>
        <v>2000</v>
      </c>
      <c r="G118" s="87">
        <f>+'[1]Debt &amp; Banking'!J23</f>
        <v>2000</v>
      </c>
      <c r="H118" s="104"/>
      <c r="I118" s="105"/>
      <c r="K118" s="39"/>
      <c r="L118" s="74"/>
    </row>
    <row r="119" spans="1:12" x14ac:dyDescent="0.3">
      <c r="A119">
        <v>112</v>
      </c>
      <c r="B119" s="34" t="s">
        <v>175</v>
      </c>
      <c r="C119" s="35" t="s">
        <v>176</v>
      </c>
      <c r="D119" s="83">
        <f>+[1]ProfessionalFees!P41</f>
        <v>12500</v>
      </c>
      <c r="E119" s="83">
        <f>+[1]ProfessionalFees!O41</f>
        <v>16667.5</v>
      </c>
      <c r="F119" s="84">
        <f>+[1]ProfessionalFees!N41</f>
        <v>20832.5</v>
      </c>
      <c r="G119" s="84">
        <f>+[1]ProfessionalFees!M41</f>
        <v>25000</v>
      </c>
      <c r="H119" s="104"/>
      <c r="I119" s="105"/>
      <c r="K119" s="39"/>
      <c r="L119" s="74"/>
    </row>
    <row r="120" spans="1:12" s="78" customFormat="1" x14ac:dyDescent="0.3">
      <c r="A120">
        <v>113</v>
      </c>
      <c r="B120" s="44" t="s">
        <v>177</v>
      </c>
      <c r="C120" s="115"/>
      <c r="D120" s="109">
        <f>SUM(D110:D119)</f>
        <v>76921.274000000005</v>
      </c>
      <c r="E120" s="109">
        <f t="shared" ref="E120:G120" si="4">SUM(E110:E119)</f>
        <v>96563.332000000009</v>
      </c>
      <c r="F120" s="109">
        <f t="shared" si="4"/>
        <v>116200.49</v>
      </c>
      <c r="G120" s="109">
        <f t="shared" si="4"/>
        <v>135842.54800000001</v>
      </c>
      <c r="H120" s="32"/>
      <c r="I120" s="32"/>
      <c r="J120" s="15"/>
      <c r="L120" s="74"/>
    </row>
    <row r="121" spans="1:12" x14ac:dyDescent="0.3">
      <c r="A121">
        <v>114</v>
      </c>
      <c r="B121" s="44" t="s">
        <v>178</v>
      </c>
      <c r="E121" s="90">
        <f>+[1]ProfessionalFees!O51</f>
        <v>8500</v>
      </c>
      <c r="F121" s="109">
        <f>+[1]ProfessionalFees!N51</f>
        <v>8500</v>
      </c>
      <c r="G121" s="109">
        <f>+[1]ProfessionalFees!M51</f>
        <v>8500</v>
      </c>
      <c r="H121" s="32" t="s">
        <v>41</v>
      </c>
      <c r="I121" s="58"/>
      <c r="J121" s="28"/>
      <c r="K121" s="29"/>
      <c r="L121" s="74"/>
    </row>
    <row r="122" spans="1:12" x14ac:dyDescent="0.3">
      <c r="A122">
        <v>115</v>
      </c>
      <c r="B122" s="44" t="s">
        <v>179</v>
      </c>
      <c r="H122" s="32"/>
      <c r="I122" s="58"/>
      <c r="J122" s="28"/>
      <c r="K122" s="29"/>
      <c r="L122" s="74"/>
    </row>
    <row r="123" spans="1:12" x14ac:dyDescent="0.3">
      <c r="A123">
        <v>116</v>
      </c>
      <c r="B123" s="44" t="s">
        <v>180</v>
      </c>
      <c r="D123" s="53">
        <f>+[1]Capital!R38</f>
        <v>173800.5</v>
      </c>
      <c r="E123" s="53">
        <f>+[1]Capital!Q38</f>
        <v>231745.58670000001</v>
      </c>
      <c r="F123" s="55">
        <f>+[1]Capital!P38</f>
        <v>289655.91329999996</v>
      </c>
      <c r="G123" s="55">
        <f>+[1]Capital!O38</f>
        <v>347601</v>
      </c>
      <c r="H123" s="32"/>
      <c r="I123" s="58"/>
      <c r="J123" s="28"/>
      <c r="K123" s="29"/>
      <c r="L123" s="74"/>
    </row>
    <row r="124" spans="1:12" x14ac:dyDescent="0.3">
      <c r="A124">
        <v>117</v>
      </c>
      <c r="B124" s="30" t="s">
        <v>16</v>
      </c>
      <c r="C124" s="44" t="s">
        <v>181</v>
      </c>
      <c r="D124" s="65" t="e">
        <f>D27+D43+D45+D47+D50+D57+D59+D71+D78+D80+D81+D97+D107+D120+D121+D123</f>
        <v>#REF!</v>
      </c>
      <c r="E124" s="65">
        <f>E27+E43+E45+E47+E50+E57+E59+E71+E78+E80+E81+E97+E107+E120+E121+E123</f>
        <v>5425400.7108706627</v>
      </c>
      <c r="F124" s="65">
        <f>F27+F43+F45+F47+F50+F57+F59+F71+F78+F80+F81+F97+F107+F120+F121+F123</f>
        <v>6454454.0809942167</v>
      </c>
      <c r="G124" s="65">
        <f>G27+G43+G45+G47+G50+G57+G59+G71+G78+G80+G81+G97+G107+G120+G121+G123</f>
        <v>7473588.0198323997</v>
      </c>
      <c r="H124" s="32" t="e">
        <f>(#REF!-#REF!)/#REF!</f>
        <v>#REF!</v>
      </c>
      <c r="I124" s="33"/>
      <c r="J124" s="28"/>
      <c r="K124" s="29"/>
      <c r="L124" s="74"/>
    </row>
    <row r="125" spans="1:12" x14ac:dyDescent="0.3">
      <c r="A125">
        <v>118</v>
      </c>
      <c r="B125" s="49" t="s">
        <v>16</v>
      </c>
      <c r="C125" s="50"/>
      <c r="D125" s="111"/>
      <c r="E125" s="111"/>
      <c r="F125" s="111"/>
      <c r="G125" s="111"/>
      <c r="H125" s="100"/>
      <c r="I125" s="101"/>
      <c r="J125" s="28"/>
      <c r="K125" s="39"/>
      <c r="L125" s="74"/>
    </row>
    <row r="126" spans="1:12" s="78" customFormat="1" x14ac:dyDescent="0.3">
      <c r="A126">
        <v>119</v>
      </c>
      <c r="B126" s="116"/>
      <c r="C126" s="44" t="s">
        <v>33</v>
      </c>
      <c r="D126" s="117">
        <f t="shared" ref="D126:G126" si="5">+D22</f>
        <v>3951186.0000000005</v>
      </c>
      <c r="E126" s="117">
        <f t="shared" si="5"/>
        <v>5226048</v>
      </c>
      <c r="F126" s="117">
        <f t="shared" si="5"/>
        <v>6500910</v>
      </c>
      <c r="G126" s="117">
        <f t="shared" si="5"/>
        <v>7775772.0000000009</v>
      </c>
      <c r="H126" s="113"/>
      <c r="I126" s="113"/>
      <c r="J126" s="15"/>
      <c r="L126" s="74"/>
    </row>
    <row r="127" spans="1:12" s="78" customFormat="1" x14ac:dyDescent="0.3">
      <c r="A127">
        <v>120</v>
      </c>
      <c r="B127" s="116"/>
      <c r="C127" s="44"/>
      <c r="D127" s="117"/>
      <c r="E127" s="117"/>
      <c r="F127" s="117"/>
      <c r="G127" s="117"/>
      <c r="H127" s="113"/>
      <c r="I127" s="113"/>
      <c r="J127" s="15"/>
      <c r="L127" s="74"/>
    </row>
    <row r="128" spans="1:12" ht="13.5" thickBot="1" x14ac:dyDescent="0.35">
      <c r="A128">
        <v>121</v>
      </c>
      <c r="B128" s="30" t="s">
        <v>16</v>
      </c>
      <c r="C128" s="44" t="s">
        <v>182</v>
      </c>
      <c r="D128" s="118" t="e">
        <f t="shared" ref="D128:G128" si="6">-(ROUND(-D22+D124-SUBTOTAL(9, D125:D125), 5))</f>
        <v>#REF!</v>
      </c>
      <c r="E128" s="118">
        <f>-(ROUND(-E22+E124-SUBTOTAL(9, E125:E125), 5))</f>
        <v>-199352.71087000001</v>
      </c>
      <c r="F128" s="118">
        <f t="shared" si="6"/>
        <v>46455.919009999998</v>
      </c>
      <c r="G128" s="118">
        <f t="shared" si="6"/>
        <v>302183.98017</v>
      </c>
      <c r="H128" s="32"/>
      <c r="I128" s="58"/>
      <c r="J128" s="28"/>
      <c r="K128" s="29"/>
      <c r="L128" s="74"/>
    </row>
    <row r="129" spans="1:12" ht="13.5" thickBot="1" x14ac:dyDescent="0.35">
      <c r="A129"/>
      <c r="B129" s="30"/>
      <c r="D129" s="31" t="s">
        <v>9</v>
      </c>
      <c r="E129" s="31" t="s">
        <v>10</v>
      </c>
      <c r="F129" s="31" t="s">
        <v>11</v>
      </c>
      <c r="G129" s="31" t="s">
        <v>8</v>
      </c>
      <c r="H129" s="32"/>
      <c r="I129" s="58"/>
      <c r="J129" s="28"/>
      <c r="K129" s="29"/>
      <c r="L129" s="74"/>
    </row>
    <row r="130" spans="1:12" x14ac:dyDescent="0.3">
      <c r="B130" s="119"/>
      <c r="C130" s="120"/>
      <c r="D130" s="65"/>
      <c r="E130" s="65"/>
      <c r="F130" s="66"/>
      <c r="G130" s="66"/>
      <c r="H130" s="121"/>
      <c r="I130" s="27"/>
      <c r="J130" s="28"/>
      <c r="K130" s="29"/>
      <c r="L130" s="74"/>
    </row>
    <row r="131" spans="1:12" x14ac:dyDescent="0.3">
      <c r="B131" s="50"/>
      <c r="C131" s="50"/>
      <c r="D131" s="65"/>
      <c r="E131" s="65"/>
      <c r="F131" s="66"/>
      <c r="G131" s="66"/>
      <c r="H131" s="121"/>
      <c r="I131" s="27"/>
      <c r="J131" s="28"/>
      <c r="K131" s="29"/>
      <c r="L131" s="74"/>
    </row>
    <row r="132" spans="1:12" x14ac:dyDescent="0.3">
      <c r="B132" s="79"/>
      <c r="C132" s="21"/>
      <c r="D132" s="65"/>
      <c r="E132" s="65"/>
      <c r="F132" s="66"/>
      <c r="G132" s="66"/>
      <c r="H132" s="121"/>
      <c r="I132" s="27"/>
      <c r="J132" s="28"/>
      <c r="K132" s="29"/>
    </row>
    <row r="133" spans="1:12" x14ac:dyDescent="0.3">
      <c r="B133" s="2" t="s">
        <v>41</v>
      </c>
    </row>
  </sheetData>
  <mergeCells count="3">
    <mergeCell ref="A1:K1"/>
    <mergeCell ref="A2:K2"/>
    <mergeCell ref="D6:K6"/>
  </mergeCells>
  <printOptions horizontalCentered="1" gridLines="1"/>
  <pageMargins left="0.5" right="0.5" top="0.25" bottom="0.25" header="0.5" footer="0.5"/>
  <pageSetup scale="97" fitToHeight="20" orientation="landscape" r:id="rId1"/>
  <headerFooter alignWithMargins="0"/>
  <rowBreaks count="1" manualBreakCount="1">
    <brk id="5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Total Yr Bug &amp; Act. (Grouped)</vt:lpstr>
      <vt:lpstr>'Total Yr Bug &amp; Act. (Grouped)'!Print_Area</vt:lpstr>
      <vt:lpstr>'Total Yr Bug &amp; Act. (Grouped)'!Print_Titles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Jones</dc:creator>
  <cp:lastModifiedBy>Monica Jones</cp:lastModifiedBy>
  <dcterms:created xsi:type="dcterms:W3CDTF">2019-05-31T17:09:00Z</dcterms:created>
  <dcterms:modified xsi:type="dcterms:W3CDTF">2019-05-31T19:46:51Z</dcterms:modified>
</cp:coreProperties>
</file>