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earlychildhoodacademy-my.sharepoint.com/personal/dfoster_ecapcs_org/Documents/Budgets 25-26/Budgets for EXPANSION/"/>
    </mc:Choice>
  </mc:AlternateContent>
  <xr:revisionPtr revIDLastSave="42" documentId="8_{5FE612AB-F96D-416F-8849-89777E6F32EE}" xr6:coauthVersionLast="47" xr6:coauthVersionMax="47" xr10:uidLastSave="{26CD8EA3-6588-44CD-A47A-98594C4DE2B3}"/>
  <workbookProtection workbookAlgorithmName="SHA-512" workbookHashValue="ZjQT/8BAuOq82S8mOAuqh+EwyCIpQ1ikI80MN55tbYiZXuN4D6cv4QLvxJ8nrZPJXWaasflyqOAjenmiQlkuKw==" workbookSaltValue="6c9jLmOogUtcRkinWqMNBw==" workbookSpinCount="100000" lockStructure="1"/>
  <bookViews>
    <workbookView xWindow="1515" yWindow="1515" windowWidth="25410" windowHeight="19215" xr2:uid="{2A7DFEB9-A827-9B45-A64D-4EA628F63718}"/>
  </bookViews>
  <sheets>
    <sheet name="5-Yr PCSB Budget Base Case" sheetId="1" r:id="rId1"/>
    <sheet name="5-Yr PCSB Budget No Expansion" sheetId="11" r:id="rId2"/>
    <sheet name="5-Yr PCSB Budget Contingency" sheetId="13" r:id="rId3"/>
    <sheet name="Base Case Minus No Expansion" sheetId="14" r:id="rId4"/>
    <sheet name="Base Case Minus Contingency" sheetId="15" r:id="rId5"/>
    <sheet name="Contingency Minus No Expansion" sheetId="16" r:id="rId6"/>
    <sheet name="Additional Assumptions" sheetId="10" r:id="rId7"/>
    <sheet name="PCSB 5-Yr Budget Instructions" sheetId="9" r:id="rId8"/>
    <sheet name="LEA and Campus Lists" sheetId="7" state="hidden" r:id="rId9"/>
  </sheets>
  <definedNames>
    <definedName name="_7027AC9C059748c8A1CB672677814313_UserDefaultSettings_0" hidden="1">#VALUE!</definedName>
    <definedName name="_7027AC9C059748c8A1CB672677814313_UserDefaultSettings_1" hidden="1">"e&gt;_x000D_
    &lt;FontColor&gt;-1&lt;/FontColor&gt;_x000D_
    &lt;FontSize&gt;8&lt;/FontSize&gt;_x000D_
    &lt;FontBold&gt;false&lt;/FontBold&gt;_x000D_
    &lt;FontItalic&gt;false&lt;/FontItalic&gt;_x000D_
    &lt;FontUnderlined&gt;false&lt;/FontUnderlined&gt;_x000D_
  &lt;/TableDimensionCaption&gt;_x000D_
  &lt;TableBandColor&gt;49&lt;/TableBandColor&gt;_x000D_
  &lt;TableBandS"&amp;"ize&gt;2&lt;/TableBandSize&gt;_x000D_
  &lt;TableFormatNonLeafRowMembersBold&gt;false&lt;/TableFormatNonLeafRowMembersBold&gt;_x000D_
  &lt;TableFormatNonLeafColumnMembersBold&gt;false&lt;/TableFormatNonLeafColumnMembersBold&gt;_x000D_
  &lt;TableFormatNonLeafRowCellsBold&gt;false&lt;/TableFormatNonLeafRowCellsBol"&amp;"d&gt;_x000D_
  &lt;TableFormatNonLeafColumnCellsBold&gt;false&lt;/TableFormatNonLeafColumnCellsBold&gt;_x000D_
  &lt;TableGridColor&gt;15&lt;/TableGridColor&gt;_x000D_
  &lt;ChartTableRowAxisLabelDirection&gt;90&lt;/ChartTableRowAxisLabelDirection&gt;_x000D_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_xlnm._FilterDatabase" localSheetId="5" hidden="1">'Contingency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 localSheetId="5">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 localSheetId="5">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0" i="13" l="1"/>
  <c r="K78" i="1"/>
  <c r="J78" i="1"/>
  <c r="I78" i="1"/>
  <c r="H78" i="1"/>
  <c r="G53" i="1"/>
  <c r="K29" i="1"/>
  <c r="J29" i="1"/>
  <c r="K26" i="1"/>
  <c r="J26" i="1"/>
  <c r="I29" i="1"/>
  <c r="I26" i="1"/>
  <c r="H26" i="1"/>
  <c r="H29" i="1"/>
  <c r="I56" i="1"/>
  <c r="H56" i="1"/>
  <c r="G13" i="1"/>
  <c r="G12" i="1"/>
  <c r="G9" i="1"/>
  <c r="G8" i="1"/>
  <c r="G68" i="13"/>
  <c r="G70" i="13"/>
  <c r="I80" i="13"/>
  <c r="G80" i="13"/>
  <c r="H53" i="13"/>
  <c r="H54" i="13"/>
  <c r="H57" i="13"/>
  <c r="I57" i="13" s="1"/>
  <c r="J57" i="13" s="1"/>
  <c r="G57" i="16"/>
  <c r="H78" i="13"/>
  <c r="I53" i="13"/>
  <c r="J53" i="13" s="1"/>
  <c r="K53" i="13" s="1"/>
  <c r="J54" i="13"/>
  <c r="K54" i="13" s="1"/>
  <c r="K80" i="13"/>
  <c r="J80" i="13"/>
  <c r="G80" i="16"/>
  <c r="I80" i="16"/>
  <c r="H75" i="16"/>
  <c r="K73" i="16"/>
  <c r="K112" i="13"/>
  <c r="J112" i="13"/>
  <c r="I112" i="13"/>
  <c r="H112" i="13"/>
  <c r="G68" i="16"/>
  <c r="G73" i="13"/>
  <c r="G82" i="16"/>
  <c r="G90" i="16"/>
  <c r="G71" i="13"/>
  <c r="G75" i="13"/>
  <c r="G67" i="16"/>
  <c r="G66" i="16"/>
  <c r="G10" i="13"/>
  <c r="G112" i="13"/>
  <c r="G112" i="1"/>
  <c r="G114" i="1" s="1"/>
  <c r="G59" i="16"/>
  <c r="G12" i="13"/>
  <c r="G13" i="13"/>
  <c r="H13" i="13" s="1"/>
  <c r="G11" i="13"/>
  <c r="G9" i="13"/>
  <c r="G8" i="13"/>
  <c r="F6" i="1"/>
  <c r="F4" i="1"/>
  <c r="F2" i="1"/>
  <c r="F127" i="15"/>
  <c r="F126" i="15"/>
  <c r="F125" i="15"/>
  <c r="F124" i="15"/>
  <c r="F123" i="15"/>
  <c r="F122" i="15"/>
  <c r="F121" i="15"/>
  <c r="F120" i="15"/>
  <c r="F119" i="15"/>
  <c r="F118" i="15"/>
  <c r="F117" i="15"/>
  <c r="F116" i="15"/>
  <c r="F115" i="15"/>
  <c r="F114" i="15"/>
  <c r="F113" i="15"/>
  <c r="F112" i="15"/>
  <c r="F111" i="15"/>
  <c r="F110" i="15"/>
  <c r="F109" i="15"/>
  <c r="F108" i="15"/>
  <c r="F107" i="15"/>
  <c r="F106" i="15"/>
  <c r="F127" i="16"/>
  <c r="F126" i="16"/>
  <c r="F125" i="16"/>
  <c r="F124" i="16"/>
  <c r="F123" i="16"/>
  <c r="F122" i="16"/>
  <c r="F121" i="16"/>
  <c r="F120" i="16"/>
  <c r="F119" i="16"/>
  <c r="F118" i="16"/>
  <c r="F117" i="16"/>
  <c r="F116" i="16"/>
  <c r="F115" i="16"/>
  <c r="F114" i="16"/>
  <c r="F113" i="16"/>
  <c r="F112" i="16"/>
  <c r="F111" i="16"/>
  <c r="F110" i="16"/>
  <c r="F109" i="16"/>
  <c r="F108" i="16"/>
  <c r="F107" i="16"/>
  <c r="F106" i="16"/>
  <c r="F127" i="14"/>
  <c r="F126" i="14"/>
  <c r="F125" i="14"/>
  <c r="F124" i="14"/>
  <c r="F123" i="14"/>
  <c r="F122" i="14"/>
  <c r="F121" i="14"/>
  <c r="F120" i="14"/>
  <c r="F119" i="14"/>
  <c r="F118" i="14"/>
  <c r="F117" i="14"/>
  <c r="F116" i="14"/>
  <c r="F115" i="14"/>
  <c r="F114" i="14"/>
  <c r="F113" i="14"/>
  <c r="F112" i="14"/>
  <c r="F111" i="14"/>
  <c r="F110" i="14"/>
  <c r="F109" i="14"/>
  <c r="F108" i="14"/>
  <c r="F107" i="14"/>
  <c r="F106" i="14"/>
  <c r="H6" i="11"/>
  <c r="I6" i="11"/>
  <c r="J6" i="11"/>
  <c r="K6" i="11"/>
  <c r="H4" i="11"/>
  <c r="I4" i="11"/>
  <c r="J4" i="11"/>
  <c r="K4" i="11"/>
  <c r="H2" i="11"/>
  <c r="I2" i="11"/>
  <c r="J2" i="11"/>
  <c r="K2" i="11"/>
  <c r="H6" i="13"/>
  <c r="I6" i="13"/>
  <c r="J6" i="13"/>
  <c r="K6" i="13"/>
  <c r="H4" i="13"/>
  <c r="I4" i="13"/>
  <c r="J4" i="13"/>
  <c r="K4" i="13"/>
  <c r="J34" i="13"/>
  <c r="K34" i="13"/>
  <c r="K34" i="16" s="1"/>
  <c r="J35" i="13"/>
  <c r="K35" i="13"/>
  <c r="H34" i="11"/>
  <c r="I34" i="11"/>
  <c r="J34" i="11"/>
  <c r="K34" i="11"/>
  <c r="H35" i="11"/>
  <c r="I35" i="11"/>
  <c r="J35" i="11"/>
  <c r="K35" i="11"/>
  <c r="P35" i="11" s="1"/>
  <c r="H34" i="1"/>
  <c r="H34" i="14" s="1"/>
  <c r="I34" i="1"/>
  <c r="J34" i="1"/>
  <c r="K34" i="1"/>
  <c r="H35" i="1"/>
  <c r="I35" i="1"/>
  <c r="J35" i="1"/>
  <c r="K35" i="1"/>
  <c r="G35" i="13"/>
  <c r="G34" i="13"/>
  <c r="G35" i="11"/>
  <c r="G34" i="11"/>
  <c r="Q34" i="11" s="1"/>
  <c r="G35" i="1"/>
  <c r="G34" i="1"/>
  <c r="S35" i="11"/>
  <c r="G65" i="1"/>
  <c r="G69" i="1"/>
  <c r="G72" i="1" s="1"/>
  <c r="G76" i="1"/>
  <c r="G84" i="1"/>
  <c r="G85" i="1"/>
  <c r="G91" i="1"/>
  <c r="G95" i="1"/>
  <c r="G97" i="1"/>
  <c r="G103" i="1"/>
  <c r="G104" i="1" s="1"/>
  <c r="G108" i="1"/>
  <c r="G116" i="1"/>
  <c r="G117" i="1"/>
  <c r="H56" i="14"/>
  <c r="I56" i="14"/>
  <c r="J56" i="14"/>
  <c r="K56" i="14"/>
  <c r="G30" i="14"/>
  <c r="H30" i="14"/>
  <c r="I30" i="14"/>
  <c r="J30" i="14"/>
  <c r="K30" i="14"/>
  <c r="G31" i="14"/>
  <c r="L31" i="14" s="1"/>
  <c r="H31" i="14"/>
  <c r="I31" i="14"/>
  <c r="J31" i="14"/>
  <c r="K31" i="14"/>
  <c r="G32" i="14"/>
  <c r="H32" i="14"/>
  <c r="I32" i="14"/>
  <c r="J32" i="14"/>
  <c r="K32" i="14"/>
  <c r="G33" i="14"/>
  <c r="H33" i="14"/>
  <c r="I33" i="14"/>
  <c r="J33" i="14"/>
  <c r="K33" i="14"/>
  <c r="H56" i="15"/>
  <c r="I56" i="15"/>
  <c r="J56" i="15"/>
  <c r="K56" i="15"/>
  <c r="G30" i="15"/>
  <c r="H30" i="15"/>
  <c r="I30" i="15"/>
  <c r="J30" i="15"/>
  <c r="K30" i="15"/>
  <c r="G31" i="15"/>
  <c r="L31" i="15" s="1"/>
  <c r="H31" i="15"/>
  <c r="I31" i="15"/>
  <c r="J31" i="15"/>
  <c r="K31" i="15"/>
  <c r="G32" i="15"/>
  <c r="H32" i="15"/>
  <c r="I32" i="15"/>
  <c r="J32" i="15"/>
  <c r="K32" i="15"/>
  <c r="G33" i="15"/>
  <c r="H33" i="15"/>
  <c r="I33" i="15"/>
  <c r="J33" i="15"/>
  <c r="K33" i="15"/>
  <c r="G56" i="16"/>
  <c r="H56" i="16"/>
  <c r="I56" i="16"/>
  <c r="J56" i="16"/>
  <c r="K56" i="16"/>
  <c r="H59" i="16"/>
  <c r="I59" i="16"/>
  <c r="J59" i="16"/>
  <c r="K59" i="16"/>
  <c r="G60" i="16"/>
  <c r="H60" i="16"/>
  <c r="I60" i="16"/>
  <c r="J60" i="16"/>
  <c r="K60" i="16"/>
  <c r="G61" i="16"/>
  <c r="H61" i="16"/>
  <c r="I61" i="16"/>
  <c r="J61" i="16"/>
  <c r="K61" i="16"/>
  <c r="G62" i="16"/>
  <c r="H62" i="16"/>
  <c r="I62" i="16"/>
  <c r="J62" i="16"/>
  <c r="K62" i="16"/>
  <c r="G63" i="16"/>
  <c r="H63" i="16"/>
  <c r="I63" i="16"/>
  <c r="J63" i="16"/>
  <c r="K63" i="16"/>
  <c r="G64" i="16"/>
  <c r="H64" i="16"/>
  <c r="I64" i="16"/>
  <c r="J64" i="16"/>
  <c r="K64" i="16"/>
  <c r="K67" i="16"/>
  <c r="H68" i="16"/>
  <c r="I68" i="16"/>
  <c r="J68" i="16"/>
  <c r="K68" i="16"/>
  <c r="G70" i="16"/>
  <c r="H70" i="16"/>
  <c r="I70" i="16"/>
  <c r="G71" i="16"/>
  <c r="H71" i="16"/>
  <c r="I71" i="16"/>
  <c r="G73" i="16"/>
  <c r="H73" i="16"/>
  <c r="I73" i="16"/>
  <c r="J73" i="16"/>
  <c r="G74" i="16"/>
  <c r="H74" i="16"/>
  <c r="I74" i="16"/>
  <c r="G75" i="16"/>
  <c r="I75" i="16"/>
  <c r="G77" i="16"/>
  <c r="H77" i="16"/>
  <c r="I77" i="16"/>
  <c r="J77" i="16"/>
  <c r="K77" i="16"/>
  <c r="G78" i="16"/>
  <c r="G79" i="16"/>
  <c r="H79" i="16"/>
  <c r="I79" i="16"/>
  <c r="J79" i="16"/>
  <c r="K79" i="16"/>
  <c r="H80" i="16"/>
  <c r="J80" i="16"/>
  <c r="K80" i="16"/>
  <c r="G81" i="16"/>
  <c r="H81" i="16"/>
  <c r="I81" i="16"/>
  <c r="J81" i="16"/>
  <c r="K81" i="16"/>
  <c r="G83" i="16"/>
  <c r="H83" i="16"/>
  <c r="I83" i="16"/>
  <c r="J83" i="16"/>
  <c r="K83" i="16"/>
  <c r="G87" i="16"/>
  <c r="H87" i="16"/>
  <c r="I87" i="16"/>
  <c r="J87" i="16"/>
  <c r="K87" i="16"/>
  <c r="G88" i="16"/>
  <c r="H88" i="16"/>
  <c r="I88" i="16"/>
  <c r="J88" i="16"/>
  <c r="K88" i="16"/>
  <c r="G89" i="16"/>
  <c r="H89" i="16"/>
  <c r="I89" i="16"/>
  <c r="J89" i="16"/>
  <c r="K89" i="16"/>
  <c r="H90" i="16"/>
  <c r="G94" i="16"/>
  <c r="H94" i="16"/>
  <c r="I94" i="16"/>
  <c r="J94" i="16"/>
  <c r="K94" i="16"/>
  <c r="G30" i="16"/>
  <c r="H30" i="16"/>
  <c r="M30" i="16" s="1"/>
  <c r="I30" i="16"/>
  <c r="N30" i="16" s="1"/>
  <c r="J30" i="16"/>
  <c r="O30" i="16" s="1"/>
  <c r="K30" i="16"/>
  <c r="P30" i="16" s="1"/>
  <c r="G31" i="16"/>
  <c r="H31" i="16"/>
  <c r="M31" i="16" s="1"/>
  <c r="I31" i="16"/>
  <c r="N31" i="16" s="1"/>
  <c r="J31" i="16"/>
  <c r="O31" i="16" s="1"/>
  <c r="K31" i="16"/>
  <c r="P31" i="16" s="1"/>
  <c r="L31" i="16"/>
  <c r="L30" i="14"/>
  <c r="L30" i="15"/>
  <c r="L30" i="16"/>
  <c r="N34" i="11"/>
  <c r="P34" i="11"/>
  <c r="R34" i="11"/>
  <c r="S34" i="11"/>
  <c r="T35" i="11"/>
  <c r="M30" i="11"/>
  <c r="N30" i="11"/>
  <c r="O30" i="11"/>
  <c r="P30" i="11"/>
  <c r="Q30" i="11"/>
  <c r="R30" i="11"/>
  <c r="S30" i="11"/>
  <c r="T30" i="11"/>
  <c r="M31" i="11"/>
  <c r="N31" i="11"/>
  <c r="O31" i="11"/>
  <c r="P31" i="11"/>
  <c r="Q31" i="11"/>
  <c r="R31" i="11"/>
  <c r="S31" i="11"/>
  <c r="T31" i="11"/>
  <c r="M30" i="13"/>
  <c r="Q30" i="13" s="1"/>
  <c r="N30" i="13"/>
  <c r="R30" i="13" s="1"/>
  <c r="O30" i="13"/>
  <c r="S30" i="13" s="1"/>
  <c r="P30" i="13"/>
  <c r="T30" i="13" s="1"/>
  <c r="M31" i="13"/>
  <c r="N31" i="13"/>
  <c r="R31" i="13" s="1"/>
  <c r="O31" i="13"/>
  <c r="S31" i="13" s="1"/>
  <c r="P31" i="13"/>
  <c r="Q31" i="13"/>
  <c r="T31" i="13"/>
  <c r="M30" i="14"/>
  <c r="N30" i="14"/>
  <c r="O30" i="14"/>
  <c r="P30" i="14"/>
  <c r="M31" i="14"/>
  <c r="N31" i="14"/>
  <c r="O31" i="14"/>
  <c r="P31" i="14"/>
  <c r="M30" i="15"/>
  <c r="N30" i="15"/>
  <c r="O30" i="15"/>
  <c r="P30" i="15"/>
  <c r="M31" i="15"/>
  <c r="N31" i="15"/>
  <c r="O31" i="15"/>
  <c r="P31" i="15"/>
  <c r="M30" i="1"/>
  <c r="Q30" i="1" s="1"/>
  <c r="N30" i="1"/>
  <c r="R30" i="1" s="1"/>
  <c r="O30" i="1"/>
  <c r="S30" i="1" s="1"/>
  <c r="P30" i="1"/>
  <c r="T30" i="1" s="1"/>
  <c r="M31" i="1"/>
  <c r="Q31" i="1" s="1"/>
  <c r="N31" i="1"/>
  <c r="R31" i="1" s="1"/>
  <c r="O31" i="1"/>
  <c r="S31" i="1" s="1"/>
  <c r="P31" i="1"/>
  <c r="T31" i="1"/>
  <c r="M56" i="11"/>
  <c r="N56" i="11"/>
  <c r="O56" i="11"/>
  <c r="P56" i="11"/>
  <c r="Q56" i="11"/>
  <c r="R56" i="11"/>
  <c r="S56" i="11"/>
  <c r="T56" i="11"/>
  <c r="M56" i="13"/>
  <c r="N56" i="13"/>
  <c r="O56" i="13"/>
  <c r="P56" i="13"/>
  <c r="T56" i="13" s="1"/>
  <c r="Q56" i="13"/>
  <c r="R56" i="13"/>
  <c r="S56" i="13"/>
  <c r="M56" i="14"/>
  <c r="N56" i="14"/>
  <c r="O56" i="14"/>
  <c r="P56" i="14"/>
  <c r="M56" i="15"/>
  <c r="N56" i="15"/>
  <c r="O56" i="15"/>
  <c r="P56" i="15"/>
  <c r="M56" i="16"/>
  <c r="N56" i="16"/>
  <c r="O56" i="16"/>
  <c r="P56" i="16"/>
  <c r="N56" i="1"/>
  <c r="O56" i="1"/>
  <c r="S56" i="1" s="1"/>
  <c r="P56" i="1"/>
  <c r="T56" i="1" s="1"/>
  <c r="R56" i="1"/>
  <c r="L56" i="16"/>
  <c r="F56" i="14"/>
  <c r="F56" i="15"/>
  <c r="F56" i="16"/>
  <c r="A56" i="11"/>
  <c r="A56" i="13"/>
  <c r="A56" i="14"/>
  <c r="A56" i="15"/>
  <c r="A56" i="16"/>
  <c r="A56" i="1"/>
  <c r="C56" i="1"/>
  <c r="D56" i="1"/>
  <c r="A34" i="11"/>
  <c r="A35" i="11"/>
  <c r="A34" i="13"/>
  <c r="A35" i="13"/>
  <c r="A34" i="14"/>
  <c r="A35" i="14"/>
  <c r="A34" i="15"/>
  <c r="A35" i="15"/>
  <c r="A34" i="16"/>
  <c r="A35" i="16"/>
  <c r="A34" i="1"/>
  <c r="C34" i="1"/>
  <c r="D34" i="1"/>
  <c r="A35" i="1"/>
  <c r="C35" i="1"/>
  <c r="D35" i="1"/>
  <c r="A30" i="11"/>
  <c r="A31" i="11"/>
  <c r="A30" i="13"/>
  <c r="A31" i="13"/>
  <c r="A30" i="14"/>
  <c r="A31" i="14"/>
  <c r="A30" i="15"/>
  <c r="A31" i="15"/>
  <c r="A30" i="16"/>
  <c r="A31" i="16"/>
  <c r="A30" i="1"/>
  <c r="C30" i="1"/>
  <c r="D30" i="1"/>
  <c r="A31" i="1"/>
  <c r="C31" i="1"/>
  <c r="D31" i="1"/>
  <c r="H78" i="16" l="1"/>
  <c r="I78" i="13"/>
  <c r="J71" i="16"/>
  <c r="O71" i="16" s="1"/>
  <c r="H67" i="16"/>
  <c r="M67" i="16" s="1"/>
  <c r="H82" i="16"/>
  <c r="M82" i="16" s="1"/>
  <c r="I90" i="16"/>
  <c r="J75" i="16"/>
  <c r="J74" i="16"/>
  <c r="O74" i="16" s="1"/>
  <c r="J70" i="16"/>
  <c r="H66" i="16"/>
  <c r="K57" i="13"/>
  <c r="J57" i="16"/>
  <c r="O57" i="16" s="1"/>
  <c r="H57" i="16"/>
  <c r="M57" i="16" s="1"/>
  <c r="H34" i="13"/>
  <c r="H34" i="15" s="1"/>
  <c r="M34" i="15" s="1"/>
  <c r="H35" i="13"/>
  <c r="I35" i="13"/>
  <c r="P35" i="13"/>
  <c r="T35" i="13" s="1"/>
  <c r="G34" i="16"/>
  <c r="L34" i="16" s="1"/>
  <c r="G86" i="1"/>
  <c r="G118" i="1" s="1"/>
  <c r="G92" i="1"/>
  <c r="G115" i="1"/>
  <c r="P34" i="16"/>
  <c r="G111" i="1"/>
  <c r="J34" i="15"/>
  <c r="O34" i="15" s="1"/>
  <c r="O34" i="1"/>
  <c r="J35" i="15"/>
  <c r="O35" i="15" s="1"/>
  <c r="J35" i="14"/>
  <c r="O35" i="14" s="1"/>
  <c r="K35" i="15"/>
  <c r="P35" i="15" s="1"/>
  <c r="P34" i="1"/>
  <c r="T34" i="1" s="1"/>
  <c r="J34" i="14"/>
  <c r="O34" i="14" s="1"/>
  <c r="K35" i="14"/>
  <c r="P35" i="14" s="1"/>
  <c r="O34" i="11"/>
  <c r="T34" i="11"/>
  <c r="I35" i="14"/>
  <c r="N35" i="14" s="1"/>
  <c r="M34" i="11"/>
  <c r="J35" i="16"/>
  <c r="O35" i="16" s="1"/>
  <c r="I34" i="14"/>
  <c r="N34" i="14" s="1"/>
  <c r="J34" i="16"/>
  <c r="O34" i="16" s="1"/>
  <c r="O35" i="11"/>
  <c r="P35" i="1"/>
  <c r="T35" i="1" s="1"/>
  <c r="O35" i="1"/>
  <c r="S35" i="1" s="1"/>
  <c r="K34" i="14"/>
  <c r="P34" i="14" s="1"/>
  <c r="G109" i="1"/>
  <c r="G35" i="16"/>
  <c r="L35" i="16" s="1"/>
  <c r="M35" i="11"/>
  <c r="Q35" i="11"/>
  <c r="G35" i="14"/>
  <c r="L35" i="14" s="1"/>
  <c r="S34" i="1"/>
  <c r="M34" i="14"/>
  <c r="N34" i="1"/>
  <c r="R34" i="1" s="1"/>
  <c r="M34" i="1"/>
  <c r="Q34" i="1" s="1"/>
  <c r="R35" i="11"/>
  <c r="N35" i="11"/>
  <c r="P34" i="13"/>
  <c r="T34" i="13" s="1"/>
  <c r="K35" i="16"/>
  <c r="P35" i="16" s="1"/>
  <c r="G34" i="14"/>
  <c r="L34" i="14" s="1"/>
  <c r="G34" i="15"/>
  <c r="L34" i="15" s="1"/>
  <c r="N35" i="1"/>
  <c r="R35" i="1" s="1"/>
  <c r="M35" i="1"/>
  <c r="Q35" i="1" s="1"/>
  <c r="H35" i="14"/>
  <c r="M35" i="14" s="1"/>
  <c r="G35" i="15"/>
  <c r="L35" i="15" s="1"/>
  <c r="K34" i="15"/>
  <c r="P34" i="15" s="1"/>
  <c r="P113" i="16"/>
  <c r="O113" i="16"/>
  <c r="N113" i="16"/>
  <c r="M113" i="16"/>
  <c r="L113" i="16"/>
  <c r="K113" i="16"/>
  <c r="J113" i="16"/>
  <c r="I113" i="16"/>
  <c r="H113" i="16"/>
  <c r="G113" i="16"/>
  <c r="K112" i="16"/>
  <c r="P112" i="16" s="1"/>
  <c r="J112" i="16"/>
  <c r="O112" i="16" s="1"/>
  <c r="I112" i="16"/>
  <c r="N112" i="16" s="1"/>
  <c r="H112" i="16"/>
  <c r="M112" i="16" s="1"/>
  <c r="G112" i="16"/>
  <c r="L112" i="16" s="1"/>
  <c r="P107" i="16"/>
  <c r="O107" i="16"/>
  <c r="N107" i="16"/>
  <c r="M107" i="16"/>
  <c r="L107" i="16"/>
  <c r="K107" i="16"/>
  <c r="J107" i="16"/>
  <c r="I107" i="16"/>
  <c r="H107" i="16"/>
  <c r="G107" i="16"/>
  <c r="P106" i="16"/>
  <c r="O106" i="16"/>
  <c r="N106" i="16"/>
  <c r="M106" i="16"/>
  <c r="L106" i="16"/>
  <c r="K106" i="16"/>
  <c r="J106" i="16"/>
  <c r="I106" i="16"/>
  <c r="H106" i="16"/>
  <c r="G106" i="16"/>
  <c r="P105" i="16"/>
  <c r="O105" i="16"/>
  <c r="M105" i="16"/>
  <c r="L105" i="16"/>
  <c r="K105" i="16"/>
  <c r="J105" i="16"/>
  <c r="I105" i="16"/>
  <c r="N105" i="16" s="1"/>
  <c r="H105" i="16"/>
  <c r="G105" i="16"/>
  <c r="F105" i="16"/>
  <c r="F104" i="16"/>
  <c r="F103" i="16"/>
  <c r="K102" i="16"/>
  <c r="P102" i="16" s="1"/>
  <c r="J102" i="16"/>
  <c r="O102" i="16" s="1"/>
  <c r="I102" i="16"/>
  <c r="N102" i="16" s="1"/>
  <c r="H102" i="16"/>
  <c r="M102" i="16" s="1"/>
  <c r="G102" i="16"/>
  <c r="L102" i="16" s="1"/>
  <c r="F102" i="16"/>
  <c r="K101" i="16"/>
  <c r="P101" i="16" s="1"/>
  <c r="J101" i="16"/>
  <c r="O101" i="16" s="1"/>
  <c r="I101" i="16"/>
  <c r="N101" i="16" s="1"/>
  <c r="H101" i="16"/>
  <c r="M101" i="16" s="1"/>
  <c r="G101" i="16"/>
  <c r="L101" i="16" s="1"/>
  <c r="F101" i="16"/>
  <c r="K100" i="16"/>
  <c r="P100" i="16" s="1"/>
  <c r="J100" i="16"/>
  <c r="O100" i="16" s="1"/>
  <c r="I100" i="16"/>
  <c r="N100" i="16" s="1"/>
  <c r="H100" i="16"/>
  <c r="M100" i="16" s="1"/>
  <c r="G100" i="16"/>
  <c r="L100" i="16" s="1"/>
  <c r="F100" i="16"/>
  <c r="F99" i="16"/>
  <c r="F98" i="16"/>
  <c r="F97" i="16"/>
  <c r="P96" i="16"/>
  <c r="O96" i="16"/>
  <c r="N96" i="16"/>
  <c r="M96" i="16"/>
  <c r="L96" i="16"/>
  <c r="K96" i="16"/>
  <c r="J96" i="16"/>
  <c r="I96" i="16"/>
  <c r="H96" i="16"/>
  <c r="G96" i="16"/>
  <c r="F96" i="16"/>
  <c r="F95" i="16"/>
  <c r="P94" i="16"/>
  <c r="O94" i="16"/>
  <c r="N94" i="16"/>
  <c r="M94" i="16"/>
  <c r="L94" i="16"/>
  <c r="F94" i="16"/>
  <c r="F93" i="16"/>
  <c r="F92" i="16"/>
  <c r="F91" i="16"/>
  <c r="N90" i="16"/>
  <c r="M90" i="16"/>
  <c r="L90" i="16"/>
  <c r="F90" i="16"/>
  <c r="P89" i="16"/>
  <c r="O89" i="16"/>
  <c r="N89" i="16"/>
  <c r="M89" i="16"/>
  <c r="L89" i="16"/>
  <c r="F89" i="16"/>
  <c r="P88" i="16"/>
  <c r="O88" i="16"/>
  <c r="N88" i="16"/>
  <c r="M88" i="16"/>
  <c r="L88" i="16"/>
  <c r="F88" i="16"/>
  <c r="P87" i="16"/>
  <c r="O87" i="16"/>
  <c r="N87" i="16"/>
  <c r="M87" i="16"/>
  <c r="L87" i="16"/>
  <c r="F87" i="16"/>
  <c r="F86" i="16"/>
  <c r="F85" i="16"/>
  <c r="F84" i="16"/>
  <c r="P83" i="16"/>
  <c r="O83" i="16"/>
  <c r="N83" i="16"/>
  <c r="M83" i="16"/>
  <c r="L83" i="16"/>
  <c r="F83" i="16"/>
  <c r="L82" i="16"/>
  <c r="F82" i="16"/>
  <c r="P81" i="16"/>
  <c r="O81" i="16"/>
  <c r="N81" i="16"/>
  <c r="M81" i="16"/>
  <c r="L81" i="16"/>
  <c r="F81" i="16"/>
  <c r="P80" i="16"/>
  <c r="O80" i="16"/>
  <c r="N80" i="16"/>
  <c r="M80" i="16"/>
  <c r="L80" i="16"/>
  <c r="F80" i="16"/>
  <c r="P79" i="16"/>
  <c r="O79" i="16"/>
  <c r="N79" i="16"/>
  <c r="M79" i="16"/>
  <c r="L79" i="16"/>
  <c r="F79" i="16"/>
  <c r="M78" i="16"/>
  <c r="L78" i="16"/>
  <c r="F78" i="16"/>
  <c r="P77" i="16"/>
  <c r="O77" i="16"/>
  <c r="N77" i="16"/>
  <c r="M77" i="16"/>
  <c r="L77" i="16"/>
  <c r="F77" i="16"/>
  <c r="F76" i="16"/>
  <c r="O75" i="16"/>
  <c r="N75" i="16"/>
  <c r="M75" i="16"/>
  <c r="L75" i="16"/>
  <c r="F75" i="16"/>
  <c r="N74" i="16"/>
  <c r="M74" i="16"/>
  <c r="L74" i="16"/>
  <c r="F74" i="16"/>
  <c r="P73" i="16"/>
  <c r="O73" i="16"/>
  <c r="N73" i="16"/>
  <c r="M73" i="16"/>
  <c r="L73" i="16"/>
  <c r="F73" i="16"/>
  <c r="F72" i="16"/>
  <c r="N71" i="16"/>
  <c r="M71" i="16"/>
  <c r="L71" i="16"/>
  <c r="F71" i="16"/>
  <c r="O70" i="16"/>
  <c r="N70" i="16"/>
  <c r="M70" i="16"/>
  <c r="L70" i="16"/>
  <c r="F70" i="16"/>
  <c r="F69" i="16"/>
  <c r="P68" i="16"/>
  <c r="O68" i="16"/>
  <c r="N68" i="16"/>
  <c r="M68" i="16"/>
  <c r="L68" i="16"/>
  <c r="F68" i="16"/>
  <c r="P67" i="16"/>
  <c r="L67" i="16"/>
  <c r="F67" i="16"/>
  <c r="M66" i="16"/>
  <c r="L66" i="16"/>
  <c r="F66" i="16"/>
  <c r="F65" i="16"/>
  <c r="P64" i="16"/>
  <c r="O64" i="16"/>
  <c r="N64" i="16"/>
  <c r="M64" i="16"/>
  <c r="L64" i="16"/>
  <c r="F64" i="16"/>
  <c r="P63" i="16"/>
  <c r="O63" i="16"/>
  <c r="N63" i="16"/>
  <c r="M63" i="16"/>
  <c r="L63" i="16"/>
  <c r="P62" i="16"/>
  <c r="O62" i="16"/>
  <c r="N62" i="16"/>
  <c r="M62" i="16"/>
  <c r="L62" i="16"/>
  <c r="F62" i="16"/>
  <c r="P61" i="16"/>
  <c r="O61" i="16"/>
  <c r="N61" i="16"/>
  <c r="M61" i="16"/>
  <c r="L61" i="16"/>
  <c r="F61" i="16"/>
  <c r="P60" i="16"/>
  <c r="O60" i="16"/>
  <c r="N60" i="16"/>
  <c r="M60" i="16"/>
  <c r="L60" i="16"/>
  <c r="F60" i="16"/>
  <c r="P59" i="16"/>
  <c r="O59" i="16"/>
  <c r="N59" i="16"/>
  <c r="M59" i="16"/>
  <c r="L59" i="16"/>
  <c r="F59" i="16"/>
  <c r="F58" i="16"/>
  <c r="L57" i="16"/>
  <c r="F57" i="16"/>
  <c r="K55" i="16"/>
  <c r="P55" i="16" s="1"/>
  <c r="J55" i="16"/>
  <c r="O55" i="16" s="1"/>
  <c r="I55" i="16"/>
  <c r="N55" i="16" s="1"/>
  <c r="H55" i="16"/>
  <c r="M55" i="16" s="1"/>
  <c r="G55" i="16"/>
  <c r="L55" i="16" s="1"/>
  <c r="F55" i="16"/>
  <c r="K54" i="16"/>
  <c r="P54" i="16" s="1"/>
  <c r="J54" i="16"/>
  <c r="O54" i="16" s="1"/>
  <c r="I54" i="16"/>
  <c r="N54" i="16" s="1"/>
  <c r="H54" i="16"/>
  <c r="M54" i="16" s="1"/>
  <c r="G54" i="16"/>
  <c r="L54" i="16" s="1"/>
  <c r="F54" i="16"/>
  <c r="K53" i="16"/>
  <c r="P53" i="16" s="1"/>
  <c r="J53" i="16"/>
  <c r="O53" i="16" s="1"/>
  <c r="I53" i="16"/>
  <c r="N53" i="16" s="1"/>
  <c r="H53" i="16"/>
  <c r="M53" i="16" s="1"/>
  <c r="G53" i="16"/>
  <c r="L53" i="16" s="1"/>
  <c r="F53" i="16"/>
  <c r="F52" i="16"/>
  <c r="F51" i="16"/>
  <c r="F50" i="16"/>
  <c r="P49" i="16"/>
  <c r="O49" i="16"/>
  <c r="N49" i="16"/>
  <c r="M49" i="16"/>
  <c r="L49" i="16"/>
  <c r="K49" i="16"/>
  <c r="J49" i="16"/>
  <c r="I49" i="16"/>
  <c r="H49" i="16"/>
  <c r="G49" i="16"/>
  <c r="F49" i="16"/>
  <c r="P48" i="16"/>
  <c r="O48" i="16"/>
  <c r="N48" i="16"/>
  <c r="M48" i="16"/>
  <c r="L48" i="16"/>
  <c r="K48" i="16"/>
  <c r="J48" i="16"/>
  <c r="I48" i="16"/>
  <c r="H48" i="16"/>
  <c r="G48" i="16"/>
  <c r="F48" i="16"/>
  <c r="P47" i="16"/>
  <c r="O47" i="16"/>
  <c r="N47" i="16"/>
  <c r="M47" i="16"/>
  <c r="L47" i="16"/>
  <c r="K47" i="16"/>
  <c r="J47" i="16"/>
  <c r="I47" i="16"/>
  <c r="H47" i="16"/>
  <c r="G47" i="16"/>
  <c r="P46" i="16"/>
  <c r="O46" i="16"/>
  <c r="N46" i="16"/>
  <c r="M46" i="16"/>
  <c r="L46" i="16"/>
  <c r="K46" i="16"/>
  <c r="J46" i="16"/>
  <c r="I46" i="16"/>
  <c r="H46" i="16"/>
  <c r="G46" i="16"/>
  <c r="P45" i="16"/>
  <c r="O45" i="16"/>
  <c r="N45" i="16"/>
  <c r="M45" i="16"/>
  <c r="L45" i="16"/>
  <c r="K45" i="16"/>
  <c r="J45" i="16"/>
  <c r="I45" i="16"/>
  <c r="H45" i="16"/>
  <c r="G45" i="16"/>
  <c r="P44" i="16"/>
  <c r="O44" i="16"/>
  <c r="N44" i="16"/>
  <c r="M44" i="16"/>
  <c r="L44" i="16"/>
  <c r="K44" i="16"/>
  <c r="J44" i="16"/>
  <c r="I44" i="16"/>
  <c r="H44" i="16"/>
  <c r="G44" i="16"/>
  <c r="P43" i="16"/>
  <c r="O43" i="16"/>
  <c r="N43" i="16"/>
  <c r="M43" i="16"/>
  <c r="L43" i="16"/>
  <c r="K43" i="16"/>
  <c r="J43" i="16"/>
  <c r="I43" i="16"/>
  <c r="H43" i="16"/>
  <c r="G43" i="16"/>
  <c r="P42" i="16"/>
  <c r="O42" i="16"/>
  <c r="N42" i="16"/>
  <c r="M42" i="16"/>
  <c r="L42" i="16"/>
  <c r="K42" i="16"/>
  <c r="J42" i="16"/>
  <c r="I42" i="16"/>
  <c r="H42" i="16"/>
  <c r="G42" i="16"/>
  <c r="P41" i="16"/>
  <c r="O41" i="16"/>
  <c r="N41" i="16"/>
  <c r="M41" i="16"/>
  <c r="L41" i="16"/>
  <c r="K41" i="16"/>
  <c r="J41" i="16"/>
  <c r="I41" i="16"/>
  <c r="H41" i="16"/>
  <c r="G41" i="16"/>
  <c r="P40" i="16"/>
  <c r="O40" i="16"/>
  <c r="N40" i="16"/>
  <c r="M40" i="16"/>
  <c r="L40" i="16"/>
  <c r="K40" i="16"/>
  <c r="J40" i="16"/>
  <c r="I40" i="16"/>
  <c r="H40" i="16"/>
  <c r="G40" i="16"/>
  <c r="P39" i="16"/>
  <c r="O39" i="16"/>
  <c r="N39" i="16"/>
  <c r="M39" i="16"/>
  <c r="L39" i="16"/>
  <c r="K39" i="16"/>
  <c r="J39" i="16"/>
  <c r="I39" i="16"/>
  <c r="H39" i="16"/>
  <c r="G39" i="16"/>
  <c r="P38" i="16"/>
  <c r="O38" i="16"/>
  <c r="N38" i="16"/>
  <c r="M38" i="16"/>
  <c r="L38" i="16"/>
  <c r="K38" i="16"/>
  <c r="J38" i="16"/>
  <c r="I38" i="16"/>
  <c r="H38" i="16"/>
  <c r="G38" i="16"/>
  <c r="P37" i="16"/>
  <c r="O37" i="16"/>
  <c r="N37" i="16"/>
  <c r="M37" i="16"/>
  <c r="L37" i="16"/>
  <c r="K37" i="16"/>
  <c r="J37" i="16"/>
  <c r="I37" i="16"/>
  <c r="H37" i="16"/>
  <c r="G37" i="16"/>
  <c r="P36" i="16"/>
  <c r="O36" i="16"/>
  <c r="N36" i="16"/>
  <c r="M36" i="16"/>
  <c r="L36" i="16"/>
  <c r="K36" i="16"/>
  <c r="J36" i="16"/>
  <c r="I36" i="16"/>
  <c r="H36" i="16"/>
  <c r="G36" i="16"/>
  <c r="K33" i="16"/>
  <c r="P33" i="16" s="1"/>
  <c r="J33" i="16"/>
  <c r="O33" i="16" s="1"/>
  <c r="I33" i="16"/>
  <c r="N33" i="16" s="1"/>
  <c r="H33" i="16"/>
  <c r="M33" i="16" s="1"/>
  <c r="G33" i="16"/>
  <c r="L33" i="16" s="1"/>
  <c r="P32" i="16"/>
  <c r="O32" i="16"/>
  <c r="N32" i="16"/>
  <c r="M32" i="16"/>
  <c r="L32" i="16"/>
  <c r="K32" i="16"/>
  <c r="J32" i="16"/>
  <c r="I32" i="16"/>
  <c r="H32" i="16"/>
  <c r="G32" i="16"/>
  <c r="K29" i="16"/>
  <c r="P29" i="16" s="1"/>
  <c r="J29" i="16"/>
  <c r="O29" i="16" s="1"/>
  <c r="I29" i="16"/>
  <c r="N29" i="16" s="1"/>
  <c r="H29" i="16"/>
  <c r="M29" i="16" s="1"/>
  <c r="G29" i="16"/>
  <c r="L29" i="16" s="1"/>
  <c r="K28" i="16"/>
  <c r="P28" i="16" s="1"/>
  <c r="J28" i="16"/>
  <c r="O28" i="16" s="1"/>
  <c r="I28" i="16"/>
  <c r="N28" i="16" s="1"/>
  <c r="H28" i="16"/>
  <c r="M28" i="16" s="1"/>
  <c r="G28" i="16"/>
  <c r="L28" i="16" s="1"/>
  <c r="K27" i="16"/>
  <c r="P27" i="16" s="1"/>
  <c r="J27" i="16"/>
  <c r="O27" i="16" s="1"/>
  <c r="I27" i="16"/>
  <c r="N27" i="16" s="1"/>
  <c r="H27" i="16"/>
  <c r="M27" i="16" s="1"/>
  <c r="G27" i="16"/>
  <c r="L27" i="16" s="1"/>
  <c r="K26" i="16"/>
  <c r="P26" i="16" s="1"/>
  <c r="J26" i="16"/>
  <c r="O26" i="16" s="1"/>
  <c r="I26" i="16"/>
  <c r="N26" i="16" s="1"/>
  <c r="H26" i="16"/>
  <c r="M26" i="16" s="1"/>
  <c r="G26" i="16"/>
  <c r="L26" i="16" s="1"/>
  <c r="P25" i="16"/>
  <c r="O25" i="16"/>
  <c r="N25" i="16"/>
  <c r="M25" i="16"/>
  <c r="L25" i="16"/>
  <c r="K25" i="16"/>
  <c r="J25" i="16"/>
  <c r="I25" i="16"/>
  <c r="H25" i="16"/>
  <c r="G25" i="16"/>
  <c r="P24" i="16"/>
  <c r="O24" i="16"/>
  <c r="N24" i="16"/>
  <c r="M24" i="16"/>
  <c r="L24" i="16"/>
  <c r="K24" i="16"/>
  <c r="J24" i="16"/>
  <c r="I24" i="16"/>
  <c r="H24" i="16"/>
  <c r="G24" i="16"/>
  <c r="P23" i="16"/>
  <c r="O23" i="16"/>
  <c r="N23" i="16"/>
  <c r="M23" i="16"/>
  <c r="L23" i="16"/>
  <c r="K23" i="16"/>
  <c r="J23" i="16"/>
  <c r="I23" i="16"/>
  <c r="H23" i="16"/>
  <c r="G23" i="16"/>
  <c r="P22" i="16"/>
  <c r="O22" i="16"/>
  <c r="N22" i="16"/>
  <c r="M22" i="16"/>
  <c r="L22" i="16"/>
  <c r="K22" i="16"/>
  <c r="J22" i="16"/>
  <c r="I22" i="16"/>
  <c r="H22" i="16"/>
  <c r="G22" i="16"/>
  <c r="P21" i="16"/>
  <c r="O21" i="16"/>
  <c r="N21" i="16"/>
  <c r="M21" i="16"/>
  <c r="L21" i="16"/>
  <c r="K21" i="16"/>
  <c r="J21" i="16"/>
  <c r="I21" i="16"/>
  <c r="H21" i="16"/>
  <c r="G21" i="16"/>
  <c r="P20" i="16"/>
  <c r="O20" i="16"/>
  <c r="N20" i="16"/>
  <c r="M20" i="16"/>
  <c r="L20" i="16"/>
  <c r="K20" i="16"/>
  <c r="J20" i="16"/>
  <c r="I20" i="16"/>
  <c r="H20" i="16"/>
  <c r="G20" i="16"/>
  <c r="P19" i="16"/>
  <c r="O19" i="16"/>
  <c r="N19" i="16"/>
  <c r="M19" i="16"/>
  <c r="L19" i="16"/>
  <c r="K19" i="16"/>
  <c r="J19" i="16"/>
  <c r="I19" i="16"/>
  <c r="H19" i="16"/>
  <c r="G19" i="16"/>
  <c r="P18" i="16"/>
  <c r="O18" i="16"/>
  <c r="N18" i="16"/>
  <c r="M18" i="16"/>
  <c r="L18" i="16"/>
  <c r="K18" i="16"/>
  <c r="J18" i="16"/>
  <c r="I18" i="16"/>
  <c r="H18" i="16"/>
  <c r="G18" i="16"/>
  <c r="P17" i="16"/>
  <c r="O17" i="16"/>
  <c r="N17" i="16"/>
  <c r="M17" i="16"/>
  <c r="L17" i="16"/>
  <c r="K17" i="16"/>
  <c r="J17" i="16"/>
  <c r="I17" i="16"/>
  <c r="H17" i="16"/>
  <c r="G17" i="16"/>
  <c r="P16" i="16"/>
  <c r="O16" i="16"/>
  <c r="N16" i="16"/>
  <c r="M16" i="16"/>
  <c r="L16" i="16"/>
  <c r="K16" i="16"/>
  <c r="J16" i="16"/>
  <c r="I16" i="16"/>
  <c r="H16" i="16"/>
  <c r="G16" i="16"/>
  <c r="P15" i="16"/>
  <c r="O15" i="16"/>
  <c r="N15" i="16"/>
  <c r="M15" i="16"/>
  <c r="L15" i="16"/>
  <c r="K15" i="16"/>
  <c r="J15" i="16"/>
  <c r="I15" i="16"/>
  <c r="H15" i="16"/>
  <c r="G15" i="16"/>
  <c r="P14" i="16"/>
  <c r="O14" i="16"/>
  <c r="N14" i="16"/>
  <c r="M14" i="16"/>
  <c r="L14" i="16"/>
  <c r="K14" i="16"/>
  <c r="J14" i="16"/>
  <c r="I14" i="16"/>
  <c r="H14" i="16"/>
  <c r="G14" i="16"/>
  <c r="K13" i="16"/>
  <c r="P13" i="16" s="1"/>
  <c r="J13" i="16"/>
  <c r="O13" i="16" s="1"/>
  <c r="I13" i="16"/>
  <c r="N13" i="16" s="1"/>
  <c r="H13" i="16"/>
  <c r="M13" i="16" s="1"/>
  <c r="G13" i="16"/>
  <c r="L13" i="16" s="1"/>
  <c r="K12" i="16"/>
  <c r="P12" i="16" s="1"/>
  <c r="J12" i="16"/>
  <c r="O12" i="16" s="1"/>
  <c r="I12" i="16"/>
  <c r="N12" i="16" s="1"/>
  <c r="H12" i="16"/>
  <c r="M12" i="16" s="1"/>
  <c r="G12" i="16"/>
  <c r="L12" i="16" s="1"/>
  <c r="K11" i="16"/>
  <c r="P11" i="16" s="1"/>
  <c r="J11" i="16"/>
  <c r="O11" i="16" s="1"/>
  <c r="I11" i="16"/>
  <c r="N11" i="16" s="1"/>
  <c r="H11" i="16"/>
  <c r="M11" i="16" s="1"/>
  <c r="G11" i="16"/>
  <c r="L11" i="16" s="1"/>
  <c r="K10" i="16"/>
  <c r="P10" i="16" s="1"/>
  <c r="J10" i="16"/>
  <c r="O10" i="16" s="1"/>
  <c r="H10" i="16"/>
  <c r="M10" i="16" s="1"/>
  <c r="G10" i="16"/>
  <c r="L10" i="16" s="1"/>
  <c r="K9" i="16"/>
  <c r="P9" i="16" s="1"/>
  <c r="J9" i="16"/>
  <c r="O9" i="16" s="1"/>
  <c r="I9" i="16"/>
  <c r="N9" i="16" s="1"/>
  <c r="H9" i="16"/>
  <c r="M9" i="16" s="1"/>
  <c r="G9" i="16"/>
  <c r="L9" i="16" s="1"/>
  <c r="K8" i="16"/>
  <c r="P8" i="16" s="1"/>
  <c r="J8" i="16"/>
  <c r="O8" i="16" s="1"/>
  <c r="I8" i="16"/>
  <c r="N8" i="16" s="1"/>
  <c r="H8" i="16"/>
  <c r="M8" i="16" s="1"/>
  <c r="G8" i="16"/>
  <c r="L8" i="16" s="1"/>
  <c r="P6" i="16"/>
  <c r="O6" i="16"/>
  <c r="N6" i="16"/>
  <c r="M6" i="16"/>
  <c r="K6" i="16"/>
  <c r="J6" i="16"/>
  <c r="I6" i="16"/>
  <c r="H6" i="16"/>
  <c r="P4" i="16"/>
  <c r="O4" i="16"/>
  <c r="N4" i="16"/>
  <c r="M4" i="16"/>
  <c r="K4" i="16"/>
  <c r="J4" i="16"/>
  <c r="I4" i="16"/>
  <c r="H4" i="16"/>
  <c r="K2" i="16"/>
  <c r="P2" i="16" s="1"/>
  <c r="J2" i="16"/>
  <c r="O2" i="16" s="1"/>
  <c r="I2" i="16"/>
  <c r="N2" i="16" s="1"/>
  <c r="H2" i="16"/>
  <c r="M2" i="16" s="1"/>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5" i="16"/>
  <c r="A54" i="16"/>
  <c r="A53" i="16"/>
  <c r="A52" i="16"/>
  <c r="A51" i="16"/>
  <c r="A50" i="16"/>
  <c r="A49" i="16"/>
  <c r="A48" i="16"/>
  <c r="A47" i="16"/>
  <c r="A46" i="16"/>
  <c r="A45" i="16"/>
  <c r="A44" i="16"/>
  <c r="A43" i="16"/>
  <c r="A42" i="16"/>
  <c r="A41" i="16"/>
  <c r="A40" i="16"/>
  <c r="A39" i="16"/>
  <c r="A38" i="16"/>
  <c r="A37" i="16"/>
  <c r="A36" i="16"/>
  <c r="A33" i="16"/>
  <c r="A32"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F2" i="11"/>
  <c r="F7" i="13"/>
  <c r="F5" i="13"/>
  <c r="F3" i="13"/>
  <c r="F2" i="13"/>
  <c r="F2" i="16" s="1"/>
  <c r="F7" i="11"/>
  <c r="F5" i="11"/>
  <c r="F3" i="11"/>
  <c r="I78" i="16" l="1"/>
  <c r="N78" i="16" s="1"/>
  <c r="J78" i="13"/>
  <c r="K71" i="16"/>
  <c r="P71" i="16"/>
  <c r="I67" i="16"/>
  <c r="N67" i="16" s="1"/>
  <c r="I82" i="16"/>
  <c r="N82" i="16" s="1"/>
  <c r="J90" i="16"/>
  <c r="O90" i="16" s="1"/>
  <c r="K75" i="16"/>
  <c r="P75" i="16" s="1"/>
  <c r="K74" i="16"/>
  <c r="P74" i="16"/>
  <c r="K70" i="16"/>
  <c r="P70" i="16"/>
  <c r="I66" i="16"/>
  <c r="N66" i="16" s="1"/>
  <c r="K57" i="16"/>
  <c r="P57" i="16"/>
  <c r="I57" i="16"/>
  <c r="N57" i="16" s="1"/>
  <c r="M34" i="13"/>
  <c r="Q34" i="13" s="1"/>
  <c r="H34" i="16"/>
  <c r="M34" i="16" s="1"/>
  <c r="H35" i="16"/>
  <c r="M35" i="16" s="1"/>
  <c r="M35" i="13"/>
  <c r="Q35" i="13" s="1"/>
  <c r="H35" i="15"/>
  <c r="M35" i="15" s="1"/>
  <c r="I34" i="13"/>
  <c r="I10" i="16"/>
  <c r="N10" i="16" s="1"/>
  <c r="N35" i="13"/>
  <c r="R35" i="13" s="1"/>
  <c r="O35" i="13"/>
  <c r="S35" i="13" s="1"/>
  <c r="I35" i="15"/>
  <c r="N35" i="15" s="1"/>
  <c r="I35" i="16"/>
  <c r="N35" i="16" s="1"/>
  <c r="G125" i="1"/>
  <c r="G126" i="1"/>
  <c r="G122" i="1"/>
  <c r="G123" i="1"/>
  <c r="G124" i="1"/>
  <c r="F3" i="16"/>
  <c r="F5" i="16"/>
  <c r="F7" i="16"/>
  <c r="H85" i="1"/>
  <c r="I85" i="1"/>
  <c r="J85" i="1"/>
  <c r="K85" i="1"/>
  <c r="H85" i="11"/>
  <c r="I85" i="11"/>
  <c r="J85" i="11"/>
  <c r="K85" i="11"/>
  <c r="H85" i="13"/>
  <c r="H85" i="16" s="1"/>
  <c r="I85" i="13"/>
  <c r="I85" i="16" s="1"/>
  <c r="J85" i="13"/>
  <c r="J85" i="16" s="1"/>
  <c r="K85" i="13"/>
  <c r="K85" i="16" s="1"/>
  <c r="G85" i="11"/>
  <c r="G85" i="13"/>
  <c r="G85" i="16" s="1"/>
  <c r="H84" i="1"/>
  <c r="I84" i="1"/>
  <c r="J84" i="1"/>
  <c r="K84" i="1"/>
  <c r="H84" i="11"/>
  <c r="I84" i="11"/>
  <c r="J84" i="11"/>
  <c r="K84" i="11"/>
  <c r="H84" i="13"/>
  <c r="H84" i="16" s="1"/>
  <c r="I84" i="13"/>
  <c r="I84" i="16" s="1"/>
  <c r="J84" i="13"/>
  <c r="J84" i="16" s="1"/>
  <c r="G84" i="11"/>
  <c r="G84" i="13"/>
  <c r="G84" i="16" s="1"/>
  <c r="F47" i="13"/>
  <c r="F47" i="16" s="1"/>
  <c r="F46" i="13"/>
  <c r="F46" i="16" s="1"/>
  <c r="F45" i="13"/>
  <c r="F45" i="16" s="1"/>
  <c r="F44" i="13"/>
  <c r="F44" i="16" s="1"/>
  <c r="F43" i="13"/>
  <c r="F43" i="16" s="1"/>
  <c r="F42" i="13"/>
  <c r="F42" i="16" s="1"/>
  <c r="F41" i="13"/>
  <c r="F41" i="16" s="1"/>
  <c r="F40" i="13"/>
  <c r="F40" i="16" s="1"/>
  <c r="F39" i="13"/>
  <c r="F39" i="16" s="1"/>
  <c r="F38" i="13"/>
  <c r="F38" i="16" s="1"/>
  <c r="F37" i="13"/>
  <c r="F37" i="16" s="1"/>
  <c r="F36" i="13"/>
  <c r="F36" i="16" s="1"/>
  <c r="F33" i="13"/>
  <c r="F33" i="16" s="1"/>
  <c r="F32" i="13"/>
  <c r="F32" i="16" s="1"/>
  <c r="F29" i="13"/>
  <c r="F29" i="16" s="1"/>
  <c r="F28" i="13"/>
  <c r="F28" i="16" s="1"/>
  <c r="F27" i="13"/>
  <c r="F27" i="16" s="1"/>
  <c r="F26" i="13"/>
  <c r="F26" i="16" s="1"/>
  <c r="F25" i="13"/>
  <c r="F25" i="16" s="1"/>
  <c r="F24" i="13"/>
  <c r="F24" i="16" s="1"/>
  <c r="F23" i="13"/>
  <c r="F23" i="16" s="1"/>
  <c r="F22" i="13"/>
  <c r="F22" i="16" s="1"/>
  <c r="F21" i="13"/>
  <c r="F21" i="16" s="1"/>
  <c r="F20" i="13"/>
  <c r="F20" i="16" s="1"/>
  <c r="F19" i="13"/>
  <c r="F19" i="16" s="1"/>
  <c r="F18" i="13"/>
  <c r="F18" i="16" s="1"/>
  <c r="F17" i="13"/>
  <c r="F17" i="16" s="1"/>
  <c r="F16" i="13"/>
  <c r="F16" i="16" s="1"/>
  <c r="F15" i="13"/>
  <c r="F15" i="16" s="1"/>
  <c r="F14" i="13"/>
  <c r="F14" i="16" s="1"/>
  <c r="F13" i="13"/>
  <c r="F13" i="16" s="1"/>
  <c r="F12" i="13"/>
  <c r="F12" i="16" s="1"/>
  <c r="F11" i="13"/>
  <c r="F11" i="16" s="1"/>
  <c r="F10" i="13"/>
  <c r="F10" i="16" s="1"/>
  <c r="F9" i="13"/>
  <c r="F9" i="16" s="1"/>
  <c r="F8" i="13"/>
  <c r="F8" i="16" s="1"/>
  <c r="G2" i="11"/>
  <c r="G2" i="16" s="1"/>
  <c r="L2" i="16" s="1"/>
  <c r="F47" i="11"/>
  <c r="F46" i="11"/>
  <c r="F45" i="11"/>
  <c r="F44" i="11"/>
  <c r="F43" i="11"/>
  <c r="F42" i="11"/>
  <c r="F41" i="11"/>
  <c r="F40" i="11"/>
  <c r="F39" i="11"/>
  <c r="F38" i="11"/>
  <c r="F37" i="11"/>
  <c r="F36" i="11"/>
  <c r="F33" i="11"/>
  <c r="F32" i="11"/>
  <c r="F29" i="11"/>
  <c r="F28" i="11"/>
  <c r="F27" i="11"/>
  <c r="F26" i="11"/>
  <c r="F25" i="11"/>
  <c r="F24" i="11"/>
  <c r="F23" i="11"/>
  <c r="F22" i="11"/>
  <c r="F21" i="11"/>
  <c r="F20" i="11"/>
  <c r="F19" i="11"/>
  <c r="F18" i="11"/>
  <c r="F17" i="11"/>
  <c r="F16" i="11"/>
  <c r="F15" i="11"/>
  <c r="F14" i="11"/>
  <c r="F13" i="11"/>
  <c r="F12" i="11"/>
  <c r="F11" i="11"/>
  <c r="F10" i="11"/>
  <c r="F9" i="11"/>
  <c r="F8" i="11"/>
  <c r="A2" i="7"/>
  <c r="K78" i="13" l="1"/>
  <c r="J78" i="16"/>
  <c r="O78" i="16" s="1"/>
  <c r="J67" i="16"/>
  <c r="O67" i="16" s="1"/>
  <c r="J82" i="16"/>
  <c r="O82" i="16" s="1"/>
  <c r="K90" i="16"/>
  <c r="P90" i="16" s="1"/>
  <c r="J66" i="16"/>
  <c r="O66" i="16" s="1"/>
  <c r="I34" i="16"/>
  <c r="N34" i="16" s="1"/>
  <c r="I34" i="15"/>
  <c r="N34" i="15" s="1"/>
  <c r="O34" i="13"/>
  <c r="S34" i="13" s="1"/>
  <c r="N34" i="13"/>
  <c r="R34" i="13" s="1"/>
  <c r="O85" i="16"/>
  <c r="M84" i="16"/>
  <c r="L84" i="16"/>
  <c r="P85" i="16"/>
  <c r="N85" i="16"/>
  <c r="N84" i="16"/>
  <c r="M85" i="16"/>
  <c r="O84" i="16"/>
  <c r="L85" i="16"/>
  <c r="P107" i="15"/>
  <c r="O107" i="15"/>
  <c r="N107" i="15"/>
  <c r="K107" i="15"/>
  <c r="J107" i="15"/>
  <c r="I107" i="15"/>
  <c r="H107" i="15"/>
  <c r="M107" i="15" s="1"/>
  <c r="P106" i="15"/>
  <c r="O106" i="15"/>
  <c r="N106" i="15"/>
  <c r="M106" i="15"/>
  <c r="K106" i="15"/>
  <c r="J106" i="15"/>
  <c r="I106" i="15"/>
  <c r="H106" i="15"/>
  <c r="P105" i="15"/>
  <c r="K105" i="15"/>
  <c r="J105" i="15"/>
  <c r="O105" i="15" s="1"/>
  <c r="I105" i="15"/>
  <c r="N105" i="15" s="1"/>
  <c r="H105" i="15"/>
  <c r="M105" i="15" s="1"/>
  <c r="M107" i="14"/>
  <c r="K107" i="14"/>
  <c r="P107" i="14" s="1"/>
  <c r="J107" i="14"/>
  <c r="O107" i="14" s="1"/>
  <c r="I107" i="14"/>
  <c r="N107" i="14" s="1"/>
  <c r="H107" i="14"/>
  <c r="P106" i="14"/>
  <c r="O106" i="14"/>
  <c r="N106" i="14"/>
  <c r="M106" i="14"/>
  <c r="K106" i="14"/>
  <c r="J106" i="14"/>
  <c r="I106" i="14"/>
  <c r="H106" i="14"/>
  <c r="K105" i="14"/>
  <c r="P105" i="14" s="1"/>
  <c r="J105" i="14"/>
  <c r="O105" i="14" s="1"/>
  <c r="I105" i="14"/>
  <c r="N105" i="14" s="1"/>
  <c r="H105" i="14"/>
  <c r="M105" i="14" s="1"/>
  <c r="T106" i="11"/>
  <c r="S106" i="11"/>
  <c r="R106" i="11"/>
  <c r="Q106" i="11"/>
  <c r="P106" i="11"/>
  <c r="O106" i="11"/>
  <c r="N106" i="11"/>
  <c r="M106" i="11"/>
  <c r="A106" i="11"/>
  <c r="T105" i="11"/>
  <c r="S105" i="11"/>
  <c r="R105" i="11"/>
  <c r="Q105" i="11"/>
  <c r="P105" i="11"/>
  <c r="O105" i="11"/>
  <c r="N105" i="11"/>
  <c r="M105" i="11"/>
  <c r="A105" i="11"/>
  <c r="T106" i="13"/>
  <c r="S106" i="13"/>
  <c r="R106" i="13"/>
  <c r="Q106" i="13"/>
  <c r="P106" i="13"/>
  <c r="O106" i="13"/>
  <c r="N106" i="13"/>
  <c r="M106" i="13"/>
  <c r="A106" i="13"/>
  <c r="P105" i="13"/>
  <c r="T105" i="13" s="1"/>
  <c r="O105" i="13"/>
  <c r="S105" i="13" s="1"/>
  <c r="N105" i="13"/>
  <c r="R105" i="13" s="1"/>
  <c r="M105" i="13"/>
  <c r="Q105" i="13" s="1"/>
  <c r="A105" i="13"/>
  <c r="A106" i="14"/>
  <c r="F105" i="14"/>
  <c r="A105" i="14"/>
  <c r="A106" i="15"/>
  <c r="F105" i="15"/>
  <c r="A105" i="15"/>
  <c r="T106" i="1"/>
  <c r="S106" i="1"/>
  <c r="R106" i="1"/>
  <c r="P106" i="1"/>
  <c r="O106" i="1"/>
  <c r="N106" i="1"/>
  <c r="D106" i="1"/>
  <c r="C106" i="1"/>
  <c r="A106" i="1"/>
  <c r="P105" i="1"/>
  <c r="T105" i="1" s="1"/>
  <c r="O105" i="1"/>
  <c r="S105" i="1" s="1"/>
  <c r="N105" i="1"/>
  <c r="R105" i="1" s="1"/>
  <c r="D105" i="1"/>
  <c r="C105" i="1"/>
  <c r="A105" i="1"/>
  <c r="P78" i="16" l="1"/>
  <c r="K78" i="16"/>
  <c r="K84" i="13"/>
  <c r="K82" i="16"/>
  <c r="P82" i="16" s="1"/>
  <c r="K66" i="16"/>
  <c r="P66" i="16" s="1"/>
  <c r="T113" i="11"/>
  <c r="S113" i="11"/>
  <c r="R113" i="11"/>
  <c r="Q113" i="11"/>
  <c r="T112" i="11"/>
  <c r="S112" i="11"/>
  <c r="R112" i="11"/>
  <c r="Q112" i="11"/>
  <c r="T107" i="11"/>
  <c r="S107" i="11"/>
  <c r="R107" i="11"/>
  <c r="Q107" i="11"/>
  <c r="T102" i="11"/>
  <c r="S102" i="11"/>
  <c r="R102" i="11"/>
  <c r="Q102" i="11"/>
  <c r="T101" i="11"/>
  <c r="S101" i="11"/>
  <c r="R101" i="11"/>
  <c r="Q101" i="11"/>
  <c r="T100" i="11"/>
  <c r="S100" i="11"/>
  <c r="R100" i="11"/>
  <c r="Q100" i="11"/>
  <c r="T96" i="11"/>
  <c r="S96" i="11"/>
  <c r="R96" i="11"/>
  <c r="Q96" i="11"/>
  <c r="T94" i="11"/>
  <c r="S94" i="11"/>
  <c r="R94" i="11"/>
  <c r="Q94" i="11"/>
  <c r="T90" i="11"/>
  <c r="S90" i="11"/>
  <c r="R90" i="11"/>
  <c r="Q90" i="11"/>
  <c r="T89" i="11"/>
  <c r="S89" i="11"/>
  <c r="R89" i="11"/>
  <c r="Q89" i="11"/>
  <c r="T88" i="11"/>
  <c r="S88" i="11"/>
  <c r="R88" i="11"/>
  <c r="Q88" i="11"/>
  <c r="T87" i="11"/>
  <c r="S87" i="11"/>
  <c r="R87" i="11"/>
  <c r="Q87" i="11"/>
  <c r="T83" i="11"/>
  <c r="S83" i="11"/>
  <c r="R83" i="11"/>
  <c r="Q83" i="11"/>
  <c r="T82" i="11"/>
  <c r="S82" i="11"/>
  <c r="R82" i="11"/>
  <c r="Q82" i="11"/>
  <c r="T81" i="11"/>
  <c r="S81" i="11"/>
  <c r="R81" i="11"/>
  <c r="Q81" i="11"/>
  <c r="T80" i="11"/>
  <c r="S80" i="11"/>
  <c r="R80" i="11"/>
  <c r="Q80" i="11"/>
  <c r="T79" i="11"/>
  <c r="S79" i="11"/>
  <c r="R79" i="11"/>
  <c r="Q79" i="11"/>
  <c r="T78" i="11"/>
  <c r="S78" i="11"/>
  <c r="R78" i="11"/>
  <c r="Q78" i="11"/>
  <c r="T77" i="11"/>
  <c r="S77" i="11"/>
  <c r="R77" i="11"/>
  <c r="Q77" i="11"/>
  <c r="T75" i="11"/>
  <c r="S75" i="11"/>
  <c r="R75" i="11"/>
  <c r="Q75" i="11"/>
  <c r="T74" i="11"/>
  <c r="S74" i="11"/>
  <c r="R74" i="11"/>
  <c r="Q74" i="11"/>
  <c r="T73" i="11"/>
  <c r="S73" i="11"/>
  <c r="R73" i="11"/>
  <c r="Q73" i="11"/>
  <c r="T71" i="11"/>
  <c r="S71" i="11"/>
  <c r="R71" i="11"/>
  <c r="Q71" i="11"/>
  <c r="T70" i="11"/>
  <c r="S70" i="11"/>
  <c r="R70" i="11"/>
  <c r="Q70" i="11"/>
  <c r="T68" i="11"/>
  <c r="S68" i="11"/>
  <c r="R68" i="11"/>
  <c r="Q68" i="11"/>
  <c r="T67" i="11"/>
  <c r="S67" i="11"/>
  <c r="R67" i="11"/>
  <c r="Q67" i="11"/>
  <c r="T66" i="11"/>
  <c r="S66" i="11"/>
  <c r="R66" i="11"/>
  <c r="Q66" i="11"/>
  <c r="T64" i="11"/>
  <c r="S64" i="11"/>
  <c r="R64" i="11"/>
  <c r="Q64" i="11"/>
  <c r="T63" i="11"/>
  <c r="S63" i="11"/>
  <c r="R63" i="11"/>
  <c r="Q63" i="11"/>
  <c r="T62" i="11"/>
  <c r="S62" i="11"/>
  <c r="R62" i="11"/>
  <c r="Q62" i="11"/>
  <c r="T61" i="11"/>
  <c r="S61" i="11"/>
  <c r="R61" i="11"/>
  <c r="Q61" i="11"/>
  <c r="T60" i="11"/>
  <c r="S60" i="11"/>
  <c r="R60" i="11"/>
  <c r="Q60" i="11"/>
  <c r="T59" i="11"/>
  <c r="S59" i="11"/>
  <c r="R59" i="11"/>
  <c r="Q59" i="11"/>
  <c r="T57" i="11"/>
  <c r="S57" i="11"/>
  <c r="R57" i="11"/>
  <c r="Q57" i="11"/>
  <c r="T54" i="11"/>
  <c r="S54" i="11"/>
  <c r="R54" i="11"/>
  <c r="Q54" i="11"/>
  <c r="T55" i="11"/>
  <c r="S55" i="11"/>
  <c r="R55" i="11"/>
  <c r="Q55" i="11"/>
  <c r="T53" i="11"/>
  <c r="S53" i="11"/>
  <c r="R53" i="11"/>
  <c r="Q53" i="11"/>
  <c r="T49" i="11"/>
  <c r="S49" i="11"/>
  <c r="R49" i="11"/>
  <c r="Q49" i="11"/>
  <c r="T48" i="11"/>
  <c r="S48" i="11"/>
  <c r="R48" i="11"/>
  <c r="Q48" i="11"/>
  <c r="T47" i="11"/>
  <c r="S47" i="11"/>
  <c r="R47" i="11"/>
  <c r="Q47" i="11"/>
  <c r="T46" i="11"/>
  <c r="S46" i="11"/>
  <c r="R46" i="11"/>
  <c r="Q46" i="11"/>
  <c r="T45" i="11"/>
  <c r="S45" i="11"/>
  <c r="R45" i="11"/>
  <c r="Q45" i="11"/>
  <c r="T44" i="11"/>
  <c r="S44" i="11"/>
  <c r="R44" i="11"/>
  <c r="Q44" i="11"/>
  <c r="T43" i="11"/>
  <c r="S43" i="11"/>
  <c r="R43" i="11"/>
  <c r="Q43" i="11"/>
  <c r="T42" i="11"/>
  <c r="S42" i="11"/>
  <c r="R42" i="11"/>
  <c r="Q42" i="11"/>
  <c r="T41" i="11"/>
  <c r="S41" i="11"/>
  <c r="R41" i="11"/>
  <c r="Q41" i="11"/>
  <c r="T40" i="11"/>
  <c r="S40" i="11"/>
  <c r="R40" i="11"/>
  <c r="Q40" i="11"/>
  <c r="T39" i="11"/>
  <c r="S39" i="11"/>
  <c r="R39" i="11"/>
  <c r="Q39" i="11"/>
  <c r="T38" i="11"/>
  <c r="S38" i="11"/>
  <c r="R38" i="11"/>
  <c r="Q38" i="11"/>
  <c r="T37" i="11"/>
  <c r="S37" i="11"/>
  <c r="R37" i="11"/>
  <c r="Q37" i="11"/>
  <c r="T36" i="11"/>
  <c r="S36" i="11"/>
  <c r="R36" i="11"/>
  <c r="Q36" i="11"/>
  <c r="T33" i="11"/>
  <c r="S33" i="11"/>
  <c r="R33" i="11"/>
  <c r="Q33" i="11"/>
  <c r="T32" i="11"/>
  <c r="S32" i="11"/>
  <c r="R32" i="11"/>
  <c r="Q32" i="11"/>
  <c r="T29" i="11"/>
  <c r="S29" i="11"/>
  <c r="R29" i="11"/>
  <c r="Q29" i="11"/>
  <c r="T28" i="11"/>
  <c r="S28" i="11"/>
  <c r="R28" i="11"/>
  <c r="Q28" i="11"/>
  <c r="T27" i="11"/>
  <c r="S27" i="11"/>
  <c r="R27" i="11"/>
  <c r="Q27" i="11"/>
  <c r="T26" i="11"/>
  <c r="S26" i="11"/>
  <c r="R26" i="11"/>
  <c r="Q26" i="11"/>
  <c r="T25" i="11"/>
  <c r="S25" i="11"/>
  <c r="R25" i="11"/>
  <c r="Q25" i="11"/>
  <c r="T24" i="11"/>
  <c r="S24" i="11"/>
  <c r="R24" i="11"/>
  <c r="Q24" i="11"/>
  <c r="T23" i="11"/>
  <c r="S23" i="11"/>
  <c r="R23" i="11"/>
  <c r="Q23" i="11"/>
  <c r="T22" i="11"/>
  <c r="S22" i="11"/>
  <c r="R22" i="11"/>
  <c r="Q22" i="11"/>
  <c r="T21" i="11"/>
  <c r="S21" i="11"/>
  <c r="R21" i="11"/>
  <c r="Q21" i="11"/>
  <c r="T20" i="11"/>
  <c r="S20" i="11"/>
  <c r="R20" i="11"/>
  <c r="Q20" i="11"/>
  <c r="T19" i="11"/>
  <c r="S19" i="11"/>
  <c r="R19" i="11"/>
  <c r="Q19" i="11"/>
  <c r="T18" i="11"/>
  <c r="S18" i="11"/>
  <c r="R18" i="11"/>
  <c r="Q18" i="11"/>
  <c r="T17" i="11"/>
  <c r="S17" i="11"/>
  <c r="R17" i="11"/>
  <c r="Q17" i="11"/>
  <c r="T16" i="11"/>
  <c r="S16" i="11"/>
  <c r="R16" i="11"/>
  <c r="Q16" i="11"/>
  <c r="T15" i="11"/>
  <c r="S15" i="11"/>
  <c r="R15" i="11"/>
  <c r="Q15" i="11"/>
  <c r="T14" i="11"/>
  <c r="S14" i="11"/>
  <c r="R14" i="11"/>
  <c r="Q14" i="11"/>
  <c r="T13" i="11"/>
  <c r="S13" i="11"/>
  <c r="R13" i="11"/>
  <c r="Q13" i="11"/>
  <c r="T12" i="11"/>
  <c r="S12" i="11"/>
  <c r="R12" i="11"/>
  <c r="Q12" i="11"/>
  <c r="T11" i="11"/>
  <c r="S11" i="11"/>
  <c r="R11" i="11"/>
  <c r="Q11" i="11"/>
  <c r="T10" i="11"/>
  <c r="S10" i="11"/>
  <c r="T9" i="11"/>
  <c r="S9" i="11"/>
  <c r="R9" i="11"/>
  <c r="Q9" i="11"/>
  <c r="T8" i="11"/>
  <c r="S8" i="11"/>
  <c r="R8" i="11"/>
  <c r="Q8" i="11"/>
  <c r="T6" i="11"/>
  <c r="S6" i="11"/>
  <c r="R6" i="11"/>
  <c r="T4" i="11"/>
  <c r="S4" i="11"/>
  <c r="R4" i="11"/>
  <c r="T113" i="13"/>
  <c r="S113" i="13"/>
  <c r="R113" i="13"/>
  <c r="Q113" i="13"/>
  <c r="T107" i="13"/>
  <c r="S107" i="13"/>
  <c r="R107" i="13"/>
  <c r="Q107" i="13"/>
  <c r="T96" i="13"/>
  <c r="S96" i="13"/>
  <c r="R96" i="13"/>
  <c r="Q96" i="13"/>
  <c r="T94" i="13"/>
  <c r="S94" i="13"/>
  <c r="R94" i="13"/>
  <c r="Q94" i="13"/>
  <c r="T89" i="13"/>
  <c r="S89" i="13"/>
  <c r="R89" i="13"/>
  <c r="Q89" i="13"/>
  <c r="T88" i="13"/>
  <c r="S88" i="13"/>
  <c r="R88" i="13"/>
  <c r="Q88" i="13"/>
  <c r="T83" i="13"/>
  <c r="S83" i="13"/>
  <c r="R83" i="13"/>
  <c r="Q83" i="13"/>
  <c r="T81" i="13"/>
  <c r="S81" i="13"/>
  <c r="R81" i="13"/>
  <c r="Q81" i="13"/>
  <c r="T79" i="13"/>
  <c r="S79" i="13"/>
  <c r="R79" i="13"/>
  <c r="Q79" i="13"/>
  <c r="T77" i="13"/>
  <c r="S77" i="13"/>
  <c r="R77" i="13"/>
  <c r="Q77" i="13"/>
  <c r="T49" i="13"/>
  <c r="S49" i="13"/>
  <c r="R49" i="13"/>
  <c r="Q49" i="13"/>
  <c r="T48" i="13"/>
  <c r="S48" i="13"/>
  <c r="R48" i="13"/>
  <c r="Q48" i="13"/>
  <c r="T47" i="13"/>
  <c r="S47" i="13"/>
  <c r="R47" i="13"/>
  <c r="Q47" i="13"/>
  <c r="T46" i="13"/>
  <c r="S46" i="13"/>
  <c r="R46" i="13"/>
  <c r="Q46" i="13"/>
  <c r="T45" i="13"/>
  <c r="S45" i="13"/>
  <c r="R45" i="13"/>
  <c r="Q45" i="13"/>
  <c r="T44" i="13"/>
  <c r="S44" i="13"/>
  <c r="R44" i="13"/>
  <c r="Q44" i="13"/>
  <c r="T43" i="13"/>
  <c r="S43" i="13"/>
  <c r="R43" i="13"/>
  <c r="Q43" i="13"/>
  <c r="T42" i="13"/>
  <c r="S42" i="13"/>
  <c r="R42" i="13"/>
  <c r="Q42" i="13"/>
  <c r="T41" i="13"/>
  <c r="S41" i="13"/>
  <c r="R41" i="13"/>
  <c r="Q41" i="13"/>
  <c r="T40" i="13"/>
  <c r="S40" i="13"/>
  <c r="R40" i="13"/>
  <c r="Q40" i="13"/>
  <c r="T39" i="13"/>
  <c r="S39" i="13"/>
  <c r="R39" i="13"/>
  <c r="Q39" i="13"/>
  <c r="T38" i="13"/>
  <c r="S38" i="13"/>
  <c r="R38" i="13"/>
  <c r="Q38" i="13"/>
  <c r="T37" i="13"/>
  <c r="S37" i="13"/>
  <c r="R37" i="13"/>
  <c r="Q37" i="13"/>
  <c r="T36" i="13"/>
  <c r="S36" i="13"/>
  <c r="R36" i="13"/>
  <c r="Q36" i="13"/>
  <c r="T32" i="13"/>
  <c r="S32" i="13"/>
  <c r="R32" i="13"/>
  <c r="Q32" i="13"/>
  <c r="T25" i="13"/>
  <c r="S25" i="13"/>
  <c r="R25" i="13"/>
  <c r="Q25" i="13"/>
  <c r="T24" i="13"/>
  <c r="S24" i="13"/>
  <c r="R24" i="13"/>
  <c r="Q24" i="13"/>
  <c r="T23" i="13"/>
  <c r="S23" i="13"/>
  <c r="R23" i="13"/>
  <c r="Q23" i="13"/>
  <c r="T22" i="13"/>
  <c r="S22" i="13"/>
  <c r="R22" i="13"/>
  <c r="Q22" i="13"/>
  <c r="T21" i="13"/>
  <c r="S21" i="13"/>
  <c r="R21" i="13"/>
  <c r="Q21" i="13"/>
  <c r="T20" i="13"/>
  <c r="S20" i="13"/>
  <c r="R20" i="13"/>
  <c r="Q20" i="13"/>
  <c r="T19" i="13"/>
  <c r="S19" i="13"/>
  <c r="R19" i="13"/>
  <c r="Q19" i="13"/>
  <c r="T18" i="13"/>
  <c r="S18" i="13"/>
  <c r="R18" i="13"/>
  <c r="Q18" i="13"/>
  <c r="T17" i="13"/>
  <c r="S17" i="13"/>
  <c r="R17" i="13"/>
  <c r="Q17" i="13"/>
  <c r="T16" i="13"/>
  <c r="S16" i="13"/>
  <c r="R16" i="13"/>
  <c r="Q16" i="13"/>
  <c r="T15" i="13"/>
  <c r="S15" i="13"/>
  <c r="R15" i="13"/>
  <c r="Q15" i="13"/>
  <c r="T14" i="13"/>
  <c r="S14" i="13"/>
  <c r="R14" i="13"/>
  <c r="Q14" i="13"/>
  <c r="T6" i="13"/>
  <c r="S6" i="13"/>
  <c r="R6" i="13"/>
  <c r="T4" i="13"/>
  <c r="S4" i="13"/>
  <c r="R4" i="13"/>
  <c r="T113" i="1"/>
  <c r="S113" i="1"/>
  <c r="R113" i="1"/>
  <c r="T96" i="1"/>
  <c r="S96" i="1"/>
  <c r="R96" i="1"/>
  <c r="T94" i="1"/>
  <c r="S94" i="1"/>
  <c r="R94" i="1"/>
  <c r="R90" i="1"/>
  <c r="T89" i="1"/>
  <c r="S89" i="1"/>
  <c r="T88" i="1"/>
  <c r="S88" i="1"/>
  <c r="R88" i="1"/>
  <c r="T83" i="1"/>
  <c r="S83" i="1"/>
  <c r="R83" i="1"/>
  <c r="T81" i="1"/>
  <c r="S81" i="1"/>
  <c r="R81" i="1"/>
  <c r="T79" i="1"/>
  <c r="S79" i="1"/>
  <c r="R79" i="1"/>
  <c r="T77" i="1"/>
  <c r="S77" i="1"/>
  <c r="R77" i="1"/>
  <c r="T49" i="1"/>
  <c r="S49" i="1"/>
  <c r="R49" i="1"/>
  <c r="T48" i="1"/>
  <c r="S48" i="1"/>
  <c r="R48" i="1"/>
  <c r="T47" i="1"/>
  <c r="S47" i="1"/>
  <c r="R47" i="1"/>
  <c r="T46" i="1"/>
  <c r="S46" i="1"/>
  <c r="R46" i="1"/>
  <c r="T45" i="1"/>
  <c r="S45" i="1"/>
  <c r="R45" i="1"/>
  <c r="Q45" i="1"/>
  <c r="T44" i="1"/>
  <c r="S44" i="1"/>
  <c r="R44" i="1"/>
  <c r="Q44" i="1"/>
  <c r="T43" i="1"/>
  <c r="S43" i="1"/>
  <c r="R43" i="1"/>
  <c r="Q43" i="1"/>
  <c r="T42" i="1"/>
  <c r="S42" i="1"/>
  <c r="R42" i="1"/>
  <c r="Q42" i="1"/>
  <c r="T41" i="1"/>
  <c r="S41" i="1"/>
  <c r="R41" i="1"/>
  <c r="Q41" i="1"/>
  <c r="T40" i="1"/>
  <c r="S40" i="1"/>
  <c r="R40" i="1"/>
  <c r="Q40" i="1"/>
  <c r="T39" i="1"/>
  <c r="S39" i="1"/>
  <c r="R39" i="1"/>
  <c r="Q39" i="1"/>
  <c r="T38" i="1"/>
  <c r="S38" i="1"/>
  <c r="R38" i="1"/>
  <c r="Q38" i="1"/>
  <c r="T37" i="1"/>
  <c r="S37" i="1"/>
  <c r="R37" i="1"/>
  <c r="T32" i="1"/>
  <c r="S32" i="1"/>
  <c r="R32" i="1"/>
  <c r="T25" i="1"/>
  <c r="S25" i="1"/>
  <c r="R25" i="1"/>
  <c r="Q25" i="1"/>
  <c r="T24" i="1"/>
  <c r="S24" i="1"/>
  <c r="R24" i="1"/>
  <c r="T23" i="1"/>
  <c r="T22" i="1"/>
  <c r="S22" i="1"/>
  <c r="R22" i="1"/>
  <c r="Q22" i="1"/>
  <c r="T21" i="1"/>
  <c r="S21" i="1"/>
  <c r="R21" i="1"/>
  <c r="Q21" i="1"/>
  <c r="T20" i="1"/>
  <c r="S20" i="1"/>
  <c r="R20" i="1"/>
  <c r="Q20" i="1"/>
  <c r="T19" i="1"/>
  <c r="S19" i="1"/>
  <c r="R19" i="1"/>
  <c r="Q19" i="1"/>
  <c r="T18" i="1"/>
  <c r="S18" i="1"/>
  <c r="R18" i="1"/>
  <c r="Q18" i="1"/>
  <c r="T17" i="1"/>
  <c r="S17" i="1"/>
  <c r="R17" i="1"/>
  <c r="Q17" i="1"/>
  <c r="T16" i="1"/>
  <c r="S16" i="1"/>
  <c r="R16" i="1"/>
  <c r="Q16" i="1"/>
  <c r="T15" i="1"/>
  <c r="S15" i="1"/>
  <c r="R15" i="1"/>
  <c r="Q15" i="1"/>
  <c r="T14" i="1"/>
  <c r="S14" i="1"/>
  <c r="R14" i="1"/>
  <c r="Q14" i="1"/>
  <c r="P113" i="11"/>
  <c r="O113" i="11"/>
  <c r="N113" i="11"/>
  <c r="M113" i="11"/>
  <c r="P112" i="11"/>
  <c r="O112" i="11"/>
  <c r="N112" i="11"/>
  <c r="M112" i="11"/>
  <c r="P107" i="11"/>
  <c r="O107" i="11"/>
  <c r="N107" i="11"/>
  <c r="M107" i="11"/>
  <c r="P102" i="11"/>
  <c r="O102" i="11"/>
  <c r="N102" i="11"/>
  <c r="M102" i="11"/>
  <c r="P101" i="11"/>
  <c r="O101" i="11"/>
  <c r="N101" i="11"/>
  <c r="M101" i="11"/>
  <c r="P100" i="11"/>
  <c r="O100" i="11"/>
  <c r="N100" i="11"/>
  <c r="M100" i="11"/>
  <c r="P96" i="11"/>
  <c r="O96" i="11"/>
  <c r="N96" i="11"/>
  <c r="M96" i="11"/>
  <c r="P94" i="11"/>
  <c r="O94" i="11"/>
  <c r="N94" i="11"/>
  <c r="M94" i="11"/>
  <c r="P90" i="11"/>
  <c r="O90" i="11"/>
  <c r="N90" i="11"/>
  <c r="M90" i="11"/>
  <c r="P89" i="11"/>
  <c r="O89" i="11"/>
  <c r="N89" i="11"/>
  <c r="M89" i="11"/>
  <c r="P88" i="11"/>
  <c r="O88" i="11"/>
  <c r="N88" i="11"/>
  <c r="M88" i="11"/>
  <c r="P87" i="11"/>
  <c r="O87" i="11"/>
  <c r="N87" i="11"/>
  <c r="M87" i="11"/>
  <c r="P83" i="11"/>
  <c r="O83" i="11"/>
  <c r="N83" i="11"/>
  <c r="M83" i="11"/>
  <c r="P82" i="11"/>
  <c r="O82" i="11"/>
  <c r="N82" i="11"/>
  <c r="M82" i="11"/>
  <c r="P81" i="11"/>
  <c r="O81" i="11"/>
  <c r="N81" i="11"/>
  <c r="M81" i="11"/>
  <c r="P80" i="11"/>
  <c r="O80" i="11"/>
  <c r="N80" i="11"/>
  <c r="M80" i="11"/>
  <c r="P79" i="11"/>
  <c r="O79" i="11"/>
  <c r="N79" i="11"/>
  <c r="M79" i="11"/>
  <c r="P78" i="11"/>
  <c r="O78" i="11"/>
  <c r="N78" i="11"/>
  <c r="M78" i="11"/>
  <c r="P77" i="11"/>
  <c r="O77" i="11"/>
  <c r="N77" i="11"/>
  <c r="M77" i="11"/>
  <c r="P75" i="11"/>
  <c r="O75" i="11"/>
  <c r="N75" i="11"/>
  <c r="M75" i="11"/>
  <c r="P74" i="11"/>
  <c r="O74" i="11"/>
  <c r="N74" i="11"/>
  <c r="M74" i="11"/>
  <c r="P73" i="11"/>
  <c r="O73" i="11"/>
  <c r="N73" i="11"/>
  <c r="M73" i="11"/>
  <c r="P71" i="11"/>
  <c r="O71" i="11"/>
  <c r="N71" i="11"/>
  <c r="M71" i="11"/>
  <c r="P70" i="11"/>
  <c r="O70" i="11"/>
  <c r="N70" i="11"/>
  <c r="M70" i="11"/>
  <c r="P68" i="11"/>
  <c r="O68" i="11"/>
  <c r="N68" i="11"/>
  <c r="M68" i="11"/>
  <c r="P67" i="11"/>
  <c r="O67" i="11"/>
  <c r="N67" i="11"/>
  <c r="M67" i="11"/>
  <c r="P66" i="11"/>
  <c r="O66" i="11"/>
  <c r="N66" i="11"/>
  <c r="M66" i="11"/>
  <c r="P64" i="11"/>
  <c r="O64" i="11"/>
  <c r="N64" i="11"/>
  <c r="M64" i="11"/>
  <c r="P63" i="11"/>
  <c r="O63" i="11"/>
  <c r="N63" i="11"/>
  <c r="M63" i="11"/>
  <c r="P62" i="11"/>
  <c r="O62" i="11"/>
  <c r="N62" i="11"/>
  <c r="M62" i="11"/>
  <c r="P61" i="11"/>
  <c r="O61" i="11"/>
  <c r="N61" i="11"/>
  <c r="M61" i="11"/>
  <c r="P60" i="11"/>
  <c r="O60" i="11"/>
  <c r="N60" i="11"/>
  <c r="M60" i="11"/>
  <c r="P59" i="11"/>
  <c r="O59" i="11"/>
  <c r="N59" i="11"/>
  <c r="M59" i="11"/>
  <c r="P57" i="11"/>
  <c r="O57" i="11"/>
  <c r="N57" i="11"/>
  <c r="M57" i="11"/>
  <c r="P54" i="11"/>
  <c r="O54" i="11"/>
  <c r="N54" i="11"/>
  <c r="M54" i="11"/>
  <c r="P55" i="11"/>
  <c r="O55" i="11"/>
  <c r="N55" i="11"/>
  <c r="M55" i="11"/>
  <c r="P53" i="11"/>
  <c r="O53" i="11"/>
  <c r="N53" i="11"/>
  <c r="M53" i="11"/>
  <c r="P49" i="11"/>
  <c r="O49" i="11"/>
  <c r="N49" i="11"/>
  <c r="M49" i="11"/>
  <c r="P48" i="11"/>
  <c r="O48" i="11"/>
  <c r="N48" i="11"/>
  <c r="M48" i="11"/>
  <c r="P47" i="11"/>
  <c r="O47" i="11"/>
  <c r="N47" i="11"/>
  <c r="M47" i="11"/>
  <c r="P46" i="11"/>
  <c r="O46" i="11"/>
  <c r="N46" i="11"/>
  <c r="M46" i="11"/>
  <c r="P45" i="11"/>
  <c r="O45" i="11"/>
  <c r="N45" i="11"/>
  <c r="M45" i="11"/>
  <c r="P44" i="11"/>
  <c r="O44" i="11"/>
  <c r="N44" i="11"/>
  <c r="M44" i="11"/>
  <c r="P43" i="11"/>
  <c r="O43" i="11"/>
  <c r="N43" i="11"/>
  <c r="M43" i="11"/>
  <c r="P42" i="11"/>
  <c r="O42" i="11"/>
  <c r="N42" i="11"/>
  <c r="M42" i="11"/>
  <c r="P41" i="11"/>
  <c r="O41" i="11"/>
  <c r="N41" i="11"/>
  <c r="M41" i="11"/>
  <c r="P40" i="11"/>
  <c r="O40" i="11"/>
  <c r="N40" i="11"/>
  <c r="M40" i="11"/>
  <c r="P39" i="11"/>
  <c r="O39" i="11"/>
  <c r="N39" i="11"/>
  <c r="M39" i="11"/>
  <c r="P38" i="11"/>
  <c r="O38" i="11"/>
  <c r="N38" i="11"/>
  <c r="M38" i="11"/>
  <c r="P37" i="11"/>
  <c r="O37" i="11"/>
  <c r="N37" i="11"/>
  <c r="M37" i="11"/>
  <c r="P36" i="11"/>
  <c r="O36" i="11"/>
  <c r="N36" i="11"/>
  <c r="M36" i="11"/>
  <c r="P33" i="11"/>
  <c r="O33" i="11"/>
  <c r="N33" i="11"/>
  <c r="M33" i="11"/>
  <c r="P32" i="11"/>
  <c r="O32" i="11"/>
  <c r="N32" i="11"/>
  <c r="M32" i="11"/>
  <c r="P29" i="11"/>
  <c r="O29" i="11"/>
  <c r="N29" i="11"/>
  <c r="M29" i="11"/>
  <c r="P28" i="11"/>
  <c r="O28" i="11"/>
  <c r="N28" i="11"/>
  <c r="M28" i="11"/>
  <c r="P27" i="11"/>
  <c r="O27" i="11"/>
  <c r="N27" i="11"/>
  <c r="M27" i="11"/>
  <c r="P26" i="11"/>
  <c r="O26" i="11"/>
  <c r="N26" i="11"/>
  <c r="M26" i="11"/>
  <c r="P25" i="11"/>
  <c r="O25" i="11"/>
  <c r="N25" i="11"/>
  <c r="M25" i="11"/>
  <c r="P24" i="11"/>
  <c r="O24" i="11"/>
  <c r="N24" i="11"/>
  <c r="M24" i="11"/>
  <c r="P23" i="11"/>
  <c r="O23" i="11"/>
  <c r="N23" i="11"/>
  <c r="M23" i="11"/>
  <c r="P22" i="11"/>
  <c r="O22" i="11"/>
  <c r="N22" i="11"/>
  <c r="M22" i="11"/>
  <c r="P21" i="11"/>
  <c r="O21" i="11"/>
  <c r="N21" i="11"/>
  <c r="M21" i="11"/>
  <c r="P20" i="11"/>
  <c r="O20" i="11"/>
  <c r="N20" i="11"/>
  <c r="M20" i="11"/>
  <c r="P19" i="11"/>
  <c r="O19" i="11"/>
  <c r="N19" i="11"/>
  <c r="M19" i="11"/>
  <c r="P18" i="11"/>
  <c r="O18" i="11"/>
  <c r="N18" i="11"/>
  <c r="M18" i="11"/>
  <c r="P17" i="11"/>
  <c r="O17" i="11"/>
  <c r="N17" i="11"/>
  <c r="M17" i="11"/>
  <c r="P16" i="11"/>
  <c r="O16" i="11"/>
  <c r="N16" i="11"/>
  <c r="M16" i="11"/>
  <c r="P15" i="11"/>
  <c r="O15" i="11"/>
  <c r="N15" i="11"/>
  <c r="M15" i="11"/>
  <c r="P14" i="11"/>
  <c r="O14" i="11"/>
  <c r="N14" i="11"/>
  <c r="M14" i="11"/>
  <c r="P13" i="11"/>
  <c r="O13" i="11"/>
  <c r="N13" i="11"/>
  <c r="M13" i="11"/>
  <c r="P12" i="11"/>
  <c r="O12" i="11"/>
  <c r="N12" i="11"/>
  <c r="M12" i="11"/>
  <c r="P11" i="11"/>
  <c r="O11" i="11"/>
  <c r="N11" i="11"/>
  <c r="M11" i="11"/>
  <c r="P10" i="11"/>
  <c r="O10" i="11"/>
  <c r="N10" i="11"/>
  <c r="R10" i="11" s="1"/>
  <c r="M10" i="11"/>
  <c r="Q10" i="11" s="1"/>
  <c r="P9" i="11"/>
  <c r="O9" i="11"/>
  <c r="N9" i="11"/>
  <c r="M9" i="11"/>
  <c r="P8" i="11"/>
  <c r="O8" i="11"/>
  <c r="N8" i="11"/>
  <c r="M8" i="11"/>
  <c r="P6" i="11"/>
  <c r="O6" i="11"/>
  <c r="N6" i="11"/>
  <c r="P4" i="11"/>
  <c r="O4" i="11"/>
  <c r="N4" i="11"/>
  <c r="P2" i="11"/>
  <c r="T2" i="11" s="1"/>
  <c r="O2" i="11"/>
  <c r="S2" i="11" s="1"/>
  <c r="N2" i="11"/>
  <c r="R2" i="11" s="1"/>
  <c r="P113" i="13"/>
  <c r="O113" i="13"/>
  <c r="N113" i="13"/>
  <c r="M113" i="13"/>
  <c r="P112" i="13"/>
  <c r="T112" i="13" s="1"/>
  <c r="O112" i="13"/>
  <c r="S112" i="13" s="1"/>
  <c r="N112" i="13"/>
  <c r="R112" i="13" s="1"/>
  <c r="M112" i="13"/>
  <c r="Q112" i="13" s="1"/>
  <c r="P107" i="13"/>
  <c r="O107" i="13"/>
  <c r="N107" i="13"/>
  <c r="M107" i="13"/>
  <c r="P102" i="13"/>
  <c r="T102" i="13" s="1"/>
  <c r="O102" i="13"/>
  <c r="S102" i="13" s="1"/>
  <c r="N102" i="13"/>
  <c r="R102" i="13" s="1"/>
  <c r="M102" i="13"/>
  <c r="Q102" i="13" s="1"/>
  <c r="P101" i="13"/>
  <c r="T101" i="13" s="1"/>
  <c r="O101" i="13"/>
  <c r="S101" i="13" s="1"/>
  <c r="N101" i="13"/>
  <c r="R101" i="13" s="1"/>
  <c r="M101" i="13"/>
  <c r="Q101" i="13" s="1"/>
  <c r="P100" i="13"/>
  <c r="T100" i="13" s="1"/>
  <c r="O100" i="13"/>
  <c r="S100" i="13" s="1"/>
  <c r="N100" i="13"/>
  <c r="R100" i="13" s="1"/>
  <c r="M100" i="13"/>
  <c r="Q100" i="13" s="1"/>
  <c r="P96" i="13"/>
  <c r="O96" i="13"/>
  <c r="N96" i="13"/>
  <c r="M96" i="13"/>
  <c r="P94" i="13"/>
  <c r="O94" i="13"/>
  <c r="N94" i="13"/>
  <c r="M94" i="13"/>
  <c r="P90" i="13"/>
  <c r="T90" i="13" s="1"/>
  <c r="O90" i="13"/>
  <c r="S90" i="13" s="1"/>
  <c r="N90" i="13"/>
  <c r="R90" i="13" s="1"/>
  <c r="M90" i="13"/>
  <c r="Q90" i="13" s="1"/>
  <c r="P89" i="13"/>
  <c r="O89" i="13"/>
  <c r="N89" i="13"/>
  <c r="M89" i="13"/>
  <c r="P88" i="13"/>
  <c r="O88" i="13"/>
  <c r="N88" i="13"/>
  <c r="M88" i="13"/>
  <c r="P87" i="13"/>
  <c r="T87" i="13" s="1"/>
  <c r="O87" i="13"/>
  <c r="S87" i="13" s="1"/>
  <c r="N87" i="13"/>
  <c r="R87" i="13" s="1"/>
  <c r="M87" i="13"/>
  <c r="Q87" i="13" s="1"/>
  <c r="P83" i="13"/>
  <c r="O83" i="13"/>
  <c r="N83" i="13"/>
  <c r="M83" i="13"/>
  <c r="P82" i="13"/>
  <c r="T82" i="13" s="1"/>
  <c r="O82" i="13"/>
  <c r="S82" i="13" s="1"/>
  <c r="N82" i="13"/>
  <c r="R82" i="13" s="1"/>
  <c r="M82" i="13"/>
  <c r="Q82" i="13" s="1"/>
  <c r="P81" i="13"/>
  <c r="O81" i="13"/>
  <c r="N81" i="13"/>
  <c r="M81" i="13"/>
  <c r="P80" i="13"/>
  <c r="T80" i="13" s="1"/>
  <c r="O80" i="13"/>
  <c r="S80" i="13" s="1"/>
  <c r="N80" i="13"/>
  <c r="R80" i="13" s="1"/>
  <c r="M80" i="13"/>
  <c r="Q80" i="13" s="1"/>
  <c r="P79" i="13"/>
  <c r="O79" i="13"/>
  <c r="N79" i="13"/>
  <c r="M79" i="13"/>
  <c r="P78" i="13"/>
  <c r="T78" i="13" s="1"/>
  <c r="O78" i="13"/>
  <c r="S78" i="13" s="1"/>
  <c r="N78" i="13"/>
  <c r="R78" i="13" s="1"/>
  <c r="M78" i="13"/>
  <c r="Q78" i="13" s="1"/>
  <c r="P77" i="13"/>
  <c r="O77" i="13"/>
  <c r="N77" i="13"/>
  <c r="M77" i="13"/>
  <c r="P75" i="13"/>
  <c r="T75" i="13" s="1"/>
  <c r="O75" i="13"/>
  <c r="S75" i="13" s="1"/>
  <c r="N75" i="13"/>
  <c r="R75" i="13" s="1"/>
  <c r="M75" i="13"/>
  <c r="Q75" i="13" s="1"/>
  <c r="P74" i="13"/>
  <c r="T74" i="13" s="1"/>
  <c r="O74" i="13"/>
  <c r="S74" i="13" s="1"/>
  <c r="N74" i="13"/>
  <c r="R74" i="13" s="1"/>
  <c r="M74" i="13"/>
  <c r="Q74" i="13" s="1"/>
  <c r="P73" i="13"/>
  <c r="T73" i="13" s="1"/>
  <c r="O73" i="13"/>
  <c r="S73" i="13" s="1"/>
  <c r="N73" i="13"/>
  <c r="R73" i="13" s="1"/>
  <c r="M73" i="13"/>
  <c r="Q73" i="13" s="1"/>
  <c r="P71" i="13"/>
  <c r="T71" i="13" s="1"/>
  <c r="O71" i="13"/>
  <c r="S71" i="13" s="1"/>
  <c r="N71" i="13"/>
  <c r="R71" i="13" s="1"/>
  <c r="M71" i="13"/>
  <c r="Q71" i="13" s="1"/>
  <c r="P70" i="13"/>
  <c r="T70" i="13" s="1"/>
  <c r="O70" i="13"/>
  <c r="S70" i="13" s="1"/>
  <c r="N70" i="13"/>
  <c r="R70" i="13" s="1"/>
  <c r="M70" i="13"/>
  <c r="Q70" i="13" s="1"/>
  <c r="P68" i="13"/>
  <c r="T68" i="13" s="1"/>
  <c r="O68" i="13"/>
  <c r="S68" i="13" s="1"/>
  <c r="N68" i="13"/>
  <c r="R68" i="13" s="1"/>
  <c r="M68" i="13"/>
  <c r="Q68" i="13" s="1"/>
  <c r="P67" i="13"/>
  <c r="T67" i="13" s="1"/>
  <c r="O67" i="13"/>
  <c r="S67" i="13" s="1"/>
  <c r="N67" i="13"/>
  <c r="R67" i="13" s="1"/>
  <c r="M67" i="13"/>
  <c r="Q67" i="13" s="1"/>
  <c r="P66" i="13"/>
  <c r="T66" i="13" s="1"/>
  <c r="O66" i="13"/>
  <c r="S66" i="13" s="1"/>
  <c r="N66" i="13"/>
  <c r="R66" i="13" s="1"/>
  <c r="M66" i="13"/>
  <c r="Q66" i="13" s="1"/>
  <c r="P64" i="13"/>
  <c r="T64" i="13" s="1"/>
  <c r="O64" i="13"/>
  <c r="S64" i="13" s="1"/>
  <c r="N64" i="13"/>
  <c r="R64" i="13" s="1"/>
  <c r="M64" i="13"/>
  <c r="Q64" i="13" s="1"/>
  <c r="P63" i="13"/>
  <c r="T63" i="13" s="1"/>
  <c r="O63" i="13"/>
  <c r="S63" i="13" s="1"/>
  <c r="N63" i="13"/>
  <c r="R63" i="13" s="1"/>
  <c r="M63" i="13"/>
  <c r="Q63" i="13" s="1"/>
  <c r="P62" i="13"/>
  <c r="T62" i="13" s="1"/>
  <c r="O62" i="13"/>
  <c r="S62" i="13" s="1"/>
  <c r="N62" i="13"/>
  <c r="R62" i="13" s="1"/>
  <c r="M62" i="13"/>
  <c r="Q62" i="13" s="1"/>
  <c r="P61" i="13"/>
  <c r="T61" i="13" s="1"/>
  <c r="O61" i="13"/>
  <c r="S61" i="13" s="1"/>
  <c r="N61" i="13"/>
  <c r="R61" i="13" s="1"/>
  <c r="M61" i="13"/>
  <c r="Q61" i="13" s="1"/>
  <c r="P60" i="13"/>
  <c r="T60" i="13" s="1"/>
  <c r="O60" i="13"/>
  <c r="S60" i="13" s="1"/>
  <c r="N60" i="13"/>
  <c r="R60" i="13" s="1"/>
  <c r="M60" i="13"/>
  <c r="Q60" i="13" s="1"/>
  <c r="P59" i="13"/>
  <c r="T59" i="13" s="1"/>
  <c r="O59" i="13"/>
  <c r="S59" i="13" s="1"/>
  <c r="N59" i="13"/>
  <c r="R59" i="13" s="1"/>
  <c r="M59" i="13"/>
  <c r="Q59" i="13" s="1"/>
  <c r="P57" i="13"/>
  <c r="T57" i="13" s="1"/>
  <c r="O57" i="13"/>
  <c r="S57" i="13" s="1"/>
  <c r="N57" i="13"/>
  <c r="R57" i="13" s="1"/>
  <c r="M57" i="13"/>
  <c r="Q57" i="13" s="1"/>
  <c r="P54" i="13"/>
  <c r="T54" i="13" s="1"/>
  <c r="O54" i="13"/>
  <c r="S54" i="13" s="1"/>
  <c r="N54" i="13"/>
  <c r="R54" i="13" s="1"/>
  <c r="M54" i="13"/>
  <c r="Q54" i="13" s="1"/>
  <c r="P55" i="13"/>
  <c r="T55" i="13" s="1"/>
  <c r="O55" i="13"/>
  <c r="S55" i="13" s="1"/>
  <c r="N55" i="13"/>
  <c r="R55" i="13" s="1"/>
  <c r="M55" i="13"/>
  <c r="Q55" i="13" s="1"/>
  <c r="P53" i="13"/>
  <c r="T53" i="13" s="1"/>
  <c r="O53" i="13"/>
  <c r="S53" i="13" s="1"/>
  <c r="N53" i="13"/>
  <c r="R53" i="13" s="1"/>
  <c r="M53" i="13"/>
  <c r="Q53" i="13" s="1"/>
  <c r="P49" i="13"/>
  <c r="O49" i="13"/>
  <c r="N49" i="13"/>
  <c r="M49" i="13"/>
  <c r="P48" i="13"/>
  <c r="O48" i="13"/>
  <c r="N48" i="13"/>
  <c r="M48" i="13"/>
  <c r="P47" i="13"/>
  <c r="O47" i="13"/>
  <c r="N47" i="13"/>
  <c r="M47" i="13"/>
  <c r="P46" i="13"/>
  <c r="O46" i="13"/>
  <c r="N46" i="13"/>
  <c r="M46" i="13"/>
  <c r="P45" i="13"/>
  <c r="O45" i="13"/>
  <c r="N45" i="13"/>
  <c r="M45" i="13"/>
  <c r="P44" i="13"/>
  <c r="O44" i="13"/>
  <c r="N44" i="13"/>
  <c r="M44" i="13"/>
  <c r="P43" i="13"/>
  <c r="O43" i="13"/>
  <c r="N43" i="13"/>
  <c r="M43" i="13"/>
  <c r="P42" i="13"/>
  <c r="O42" i="13"/>
  <c r="N42" i="13"/>
  <c r="M42" i="13"/>
  <c r="P41" i="13"/>
  <c r="O41" i="13"/>
  <c r="N41" i="13"/>
  <c r="M41" i="13"/>
  <c r="P40" i="13"/>
  <c r="O40" i="13"/>
  <c r="N40" i="13"/>
  <c r="M40" i="13"/>
  <c r="P39" i="13"/>
  <c r="O39" i="13"/>
  <c r="N39" i="13"/>
  <c r="M39" i="13"/>
  <c r="P38" i="13"/>
  <c r="O38" i="13"/>
  <c r="N38" i="13"/>
  <c r="M38" i="13"/>
  <c r="P37" i="13"/>
  <c r="O37" i="13"/>
  <c r="N37" i="13"/>
  <c r="M37" i="13"/>
  <c r="P36" i="13"/>
  <c r="O36" i="13"/>
  <c r="N36" i="13"/>
  <c r="M36" i="13"/>
  <c r="P33" i="13"/>
  <c r="T33" i="13" s="1"/>
  <c r="O33" i="13"/>
  <c r="S33" i="13" s="1"/>
  <c r="N33" i="13"/>
  <c r="R33" i="13" s="1"/>
  <c r="M33" i="13"/>
  <c r="Q33" i="13" s="1"/>
  <c r="P32" i="13"/>
  <c r="O32" i="13"/>
  <c r="N32" i="13"/>
  <c r="M32" i="13"/>
  <c r="P29" i="13"/>
  <c r="T29" i="13" s="1"/>
  <c r="O29" i="13"/>
  <c r="S29" i="13" s="1"/>
  <c r="N29" i="13"/>
  <c r="R29" i="13" s="1"/>
  <c r="M29" i="13"/>
  <c r="Q29" i="13" s="1"/>
  <c r="P28" i="13"/>
  <c r="T28" i="13" s="1"/>
  <c r="O28" i="13"/>
  <c r="S28" i="13" s="1"/>
  <c r="N28" i="13"/>
  <c r="R28" i="13" s="1"/>
  <c r="M28" i="13"/>
  <c r="Q28" i="13" s="1"/>
  <c r="P27" i="13"/>
  <c r="T27" i="13" s="1"/>
  <c r="O27" i="13"/>
  <c r="S27" i="13" s="1"/>
  <c r="N27" i="13"/>
  <c r="R27" i="13" s="1"/>
  <c r="M27" i="13"/>
  <c r="Q27" i="13" s="1"/>
  <c r="P26" i="13"/>
  <c r="T26" i="13" s="1"/>
  <c r="O26" i="13"/>
  <c r="S26" i="13" s="1"/>
  <c r="N26" i="13"/>
  <c r="R26" i="13" s="1"/>
  <c r="M26" i="13"/>
  <c r="Q26" i="13" s="1"/>
  <c r="P25" i="13"/>
  <c r="O25" i="13"/>
  <c r="N25" i="13"/>
  <c r="M25" i="13"/>
  <c r="P24" i="13"/>
  <c r="O24" i="13"/>
  <c r="N24" i="13"/>
  <c r="M24" i="13"/>
  <c r="P23" i="13"/>
  <c r="O23" i="13"/>
  <c r="N23" i="13"/>
  <c r="M23" i="13"/>
  <c r="P22" i="13"/>
  <c r="O22" i="13"/>
  <c r="N22" i="13"/>
  <c r="M22" i="13"/>
  <c r="P21" i="13"/>
  <c r="O21" i="13"/>
  <c r="N21" i="13"/>
  <c r="M21" i="13"/>
  <c r="P20" i="13"/>
  <c r="O20" i="13"/>
  <c r="N20" i="13"/>
  <c r="M20" i="13"/>
  <c r="P19" i="13"/>
  <c r="O19" i="13"/>
  <c r="N19" i="13"/>
  <c r="M19" i="13"/>
  <c r="P18" i="13"/>
  <c r="O18" i="13"/>
  <c r="N18" i="13"/>
  <c r="M18" i="13"/>
  <c r="P17" i="13"/>
  <c r="O17" i="13"/>
  <c r="N17" i="13"/>
  <c r="M17" i="13"/>
  <c r="P16" i="13"/>
  <c r="O16" i="13"/>
  <c r="N16" i="13"/>
  <c r="M16" i="13"/>
  <c r="P15" i="13"/>
  <c r="O15" i="13"/>
  <c r="N15" i="13"/>
  <c r="M15" i="13"/>
  <c r="P14" i="13"/>
  <c r="O14" i="13"/>
  <c r="N14" i="13"/>
  <c r="M14" i="13"/>
  <c r="P13" i="13"/>
  <c r="T13" i="13" s="1"/>
  <c r="O13" i="13"/>
  <c r="S13" i="13" s="1"/>
  <c r="N13" i="13"/>
  <c r="R13" i="13" s="1"/>
  <c r="M13" i="13"/>
  <c r="Q13" i="13" s="1"/>
  <c r="P12" i="13"/>
  <c r="T12" i="13" s="1"/>
  <c r="O12" i="13"/>
  <c r="S12" i="13" s="1"/>
  <c r="N12" i="13"/>
  <c r="R12" i="13" s="1"/>
  <c r="M12" i="13"/>
  <c r="Q12" i="13" s="1"/>
  <c r="P11" i="13"/>
  <c r="T11" i="13" s="1"/>
  <c r="O11" i="13"/>
  <c r="S11" i="13" s="1"/>
  <c r="N11" i="13"/>
  <c r="R11" i="13" s="1"/>
  <c r="M11" i="13"/>
  <c r="Q11" i="13" s="1"/>
  <c r="P10" i="13"/>
  <c r="T10" i="13" s="1"/>
  <c r="O10" i="13"/>
  <c r="S10" i="13" s="1"/>
  <c r="N10" i="13"/>
  <c r="R10" i="13" s="1"/>
  <c r="M10" i="13"/>
  <c r="Q10" i="13" s="1"/>
  <c r="P9" i="13"/>
  <c r="T9" i="13" s="1"/>
  <c r="O9" i="13"/>
  <c r="S9" i="13" s="1"/>
  <c r="N9" i="13"/>
  <c r="R9" i="13" s="1"/>
  <c r="M9" i="13"/>
  <c r="Q9" i="13" s="1"/>
  <c r="P8" i="13"/>
  <c r="T8" i="13" s="1"/>
  <c r="O8" i="13"/>
  <c r="S8" i="13" s="1"/>
  <c r="N8" i="13"/>
  <c r="R8" i="13" s="1"/>
  <c r="M8" i="13"/>
  <c r="Q8" i="13" s="1"/>
  <c r="P6" i="13"/>
  <c r="O6" i="13"/>
  <c r="N6" i="13"/>
  <c r="P4" i="13"/>
  <c r="O4" i="13"/>
  <c r="N4" i="13"/>
  <c r="P2" i="13"/>
  <c r="T2" i="13" s="1"/>
  <c r="O2" i="13"/>
  <c r="S2" i="13" s="1"/>
  <c r="N2" i="13"/>
  <c r="R2" i="13" s="1"/>
  <c r="P113" i="1"/>
  <c r="O113" i="1"/>
  <c r="N113" i="1"/>
  <c r="P112" i="1"/>
  <c r="T112" i="1" s="1"/>
  <c r="O112" i="1"/>
  <c r="S112" i="1" s="1"/>
  <c r="N112" i="1"/>
  <c r="R112" i="1" s="1"/>
  <c r="P107" i="1"/>
  <c r="T107" i="1" s="1"/>
  <c r="O107" i="1"/>
  <c r="S107" i="1" s="1"/>
  <c r="N107" i="1"/>
  <c r="R107" i="1" s="1"/>
  <c r="P102" i="1"/>
  <c r="T102" i="1" s="1"/>
  <c r="O102" i="1"/>
  <c r="S102" i="1" s="1"/>
  <c r="N102" i="1"/>
  <c r="R102" i="1" s="1"/>
  <c r="P101" i="1"/>
  <c r="T101" i="1" s="1"/>
  <c r="O101" i="1"/>
  <c r="S101" i="1" s="1"/>
  <c r="N101" i="1"/>
  <c r="R101" i="1" s="1"/>
  <c r="P100" i="1"/>
  <c r="T100" i="1" s="1"/>
  <c r="O100" i="1"/>
  <c r="S100" i="1" s="1"/>
  <c r="N100" i="1"/>
  <c r="R100" i="1" s="1"/>
  <c r="P96" i="1"/>
  <c r="O96" i="1"/>
  <c r="N96" i="1"/>
  <c r="P94" i="1"/>
  <c r="O94" i="1"/>
  <c r="N94" i="1"/>
  <c r="P90" i="1"/>
  <c r="T90" i="1" s="1"/>
  <c r="O90" i="1"/>
  <c r="S90" i="1" s="1"/>
  <c r="N90" i="1"/>
  <c r="P89" i="1"/>
  <c r="O89" i="1"/>
  <c r="N89" i="1"/>
  <c r="R89" i="1" s="1"/>
  <c r="P88" i="1"/>
  <c r="O88" i="1"/>
  <c r="N88" i="1"/>
  <c r="P87" i="1"/>
  <c r="T87" i="1" s="1"/>
  <c r="O87" i="1"/>
  <c r="S87" i="1" s="1"/>
  <c r="N87" i="1"/>
  <c r="R87" i="1" s="1"/>
  <c r="P83" i="1"/>
  <c r="O83" i="1"/>
  <c r="N83" i="1"/>
  <c r="P82" i="1"/>
  <c r="T82" i="1" s="1"/>
  <c r="O82" i="1"/>
  <c r="S82" i="1" s="1"/>
  <c r="N82" i="1"/>
  <c r="R82" i="1" s="1"/>
  <c r="P81" i="1"/>
  <c r="O81" i="1"/>
  <c r="N81" i="1"/>
  <c r="P80" i="1"/>
  <c r="T80" i="1" s="1"/>
  <c r="O80" i="1"/>
  <c r="S80" i="1" s="1"/>
  <c r="N80" i="1"/>
  <c r="R80" i="1" s="1"/>
  <c r="P79" i="1"/>
  <c r="O79" i="1"/>
  <c r="N79" i="1"/>
  <c r="P78" i="1"/>
  <c r="T78" i="1" s="1"/>
  <c r="O78" i="1"/>
  <c r="S78" i="1" s="1"/>
  <c r="N78" i="1"/>
  <c r="R78" i="1" s="1"/>
  <c r="P77" i="1"/>
  <c r="O77" i="1"/>
  <c r="N77" i="1"/>
  <c r="P75" i="1"/>
  <c r="T75" i="1" s="1"/>
  <c r="O75" i="1"/>
  <c r="S75" i="1" s="1"/>
  <c r="N75" i="1"/>
  <c r="R75" i="1" s="1"/>
  <c r="P74" i="1"/>
  <c r="T74" i="1" s="1"/>
  <c r="O74" i="1"/>
  <c r="S74" i="1" s="1"/>
  <c r="N74" i="1"/>
  <c r="R74" i="1" s="1"/>
  <c r="P73" i="1"/>
  <c r="T73" i="1" s="1"/>
  <c r="O73" i="1"/>
  <c r="S73" i="1" s="1"/>
  <c r="N73" i="1"/>
  <c r="R73" i="1" s="1"/>
  <c r="P71" i="1"/>
  <c r="T71" i="1" s="1"/>
  <c r="O71" i="1"/>
  <c r="S71" i="1" s="1"/>
  <c r="N71" i="1"/>
  <c r="R71" i="1" s="1"/>
  <c r="P70" i="1"/>
  <c r="T70" i="1" s="1"/>
  <c r="O70" i="1"/>
  <c r="S70" i="1" s="1"/>
  <c r="N70" i="1"/>
  <c r="R70" i="1" s="1"/>
  <c r="P68" i="1"/>
  <c r="T68" i="1" s="1"/>
  <c r="O68" i="1"/>
  <c r="S68" i="1" s="1"/>
  <c r="N68" i="1"/>
  <c r="R68" i="1" s="1"/>
  <c r="P67" i="1"/>
  <c r="T67" i="1" s="1"/>
  <c r="O67" i="1"/>
  <c r="S67" i="1" s="1"/>
  <c r="N67" i="1"/>
  <c r="R67" i="1" s="1"/>
  <c r="P66" i="1"/>
  <c r="T66" i="1" s="1"/>
  <c r="O66" i="1"/>
  <c r="S66" i="1" s="1"/>
  <c r="N66" i="1"/>
  <c r="R66" i="1" s="1"/>
  <c r="P64" i="1"/>
  <c r="T64" i="1" s="1"/>
  <c r="O64" i="1"/>
  <c r="S64" i="1" s="1"/>
  <c r="N64" i="1"/>
  <c r="R64" i="1" s="1"/>
  <c r="P63" i="1"/>
  <c r="T63" i="1" s="1"/>
  <c r="O63" i="1"/>
  <c r="S63" i="1" s="1"/>
  <c r="N63" i="1"/>
  <c r="R63" i="1" s="1"/>
  <c r="P62" i="1"/>
  <c r="T62" i="1" s="1"/>
  <c r="O62" i="1"/>
  <c r="S62" i="1" s="1"/>
  <c r="N62" i="1"/>
  <c r="R62" i="1" s="1"/>
  <c r="P61" i="1"/>
  <c r="T61" i="1" s="1"/>
  <c r="O61" i="1"/>
  <c r="S61" i="1" s="1"/>
  <c r="N61" i="1"/>
  <c r="R61" i="1" s="1"/>
  <c r="P60" i="1"/>
  <c r="T60" i="1" s="1"/>
  <c r="O60" i="1"/>
  <c r="S60" i="1" s="1"/>
  <c r="N60" i="1"/>
  <c r="R60" i="1" s="1"/>
  <c r="P59" i="1"/>
  <c r="T59" i="1" s="1"/>
  <c r="O59" i="1"/>
  <c r="S59" i="1" s="1"/>
  <c r="N59" i="1"/>
  <c r="R59" i="1" s="1"/>
  <c r="P57" i="1"/>
  <c r="T57" i="1" s="1"/>
  <c r="O57" i="1"/>
  <c r="S57" i="1" s="1"/>
  <c r="N57" i="1"/>
  <c r="R57" i="1" s="1"/>
  <c r="P54" i="1"/>
  <c r="T54" i="1" s="1"/>
  <c r="O54" i="1"/>
  <c r="S54" i="1" s="1"/>
  <c r="N54" i="1"/>
  <c r="R54" i="1" s="1"/>
  <c r="P55" i="1"/>
  <c r="T55" i="1" s="1"/>
  <c r="O55" i="1"/>
  <c r="S55" i="1" s="1"/>
  <c r="N55" i="1"/>
  <c r="R55" i="1" s="1"/>
  <c r="P53" i="1"/>
  <c r="T53" i="1" s="1"/>
  <c r="O53" i="1"/>
  <c r="S53" i="1" s="1"/>
  <c r="N53" i="1"/>
  <c r="R53" i="1" s="1"/>
  <c r="P49" i="1"/>
  <c r="O49" i="1"/>
  <c r="N49" i="1"/>
  <c r="P48" i="1"/>
  <c r="O48" i="1"/>
  <c r="N48" i="1"/>
  <c r="P47" i="1"/>
  <c r="O47" i="1"/>
  <c r="N47" i="1"/>
  <c r="P46" i="1"/>
  <c r="O46" i="1"/>
  <c r="N46" i="1"/>
  <c r="P45" i="1"/>
  <c r="O45" i="1"/>
  <c r="N45" i="1"/>
  <c r="M45" i="1"/>
  <c r="P44" i="1"/>
  <c r="O44" i="1"/>
  <c r="N44" i="1"/>
  <c r="M44" i="1"/>
  <c r="P43" i="1"/>
  <c r="O43" i="1"/>
  <c r="N43" i="1"/>
  <c r="M43" i="1"/>
  <c r="P42" i="1"/>
  <c r="O42" i="1"/>
  <c r="N42" i="1"/>
  <c r="M42" i="1"/>
  <c r="P41" i="1"/>
  <c r="O41" i="1"/>
  <c r="N41" i="1"/>
  <c r="M41" i="1"/>
  <c r="P40" i="1"/>
  <c r="O40" i="1"/>
  <c r="N40" i="1"/>
  <c r="M40" i="1"/>
  <c r="P39" i="1"/>
  <c r="O39" i="1"/>
  <c r="N39" i="1"/>
  <c r="M39" i="1"/>
  <c r="P38" i="1"/>
  <c r="O38" i="1"/>
  <c r="N38" i="1"/>
  <c r="M38" i="1"/>
  <c r="P37" i="1"/>
  <c r="O37" i="1"/>
  <c r="N37" i="1"/>
  <c r="M37" i="1"/>
  <c r="Q37" i="1" s="1"/>
  <c r="P36" i="1"/>
  <c r="T36" i="1" s="1"/>
  <c r="O36" i="1"/>
  <c r="S36" i="1" s="1"/>
  <c r="N36" i="1"/>
  <c r="R36" i="1" s="1"/>
  <c r="M36" i="1"/>
  <c r="Q36" i="1" s="1"/>
  <c r="P33" i="1"/>
  <c r="T33" i="1" s="1"/>
  <c r="O33" i="1"/>
  <c r="S33" i="1" s="1"/>
  <c r="N33" i="1"/>
  <c r="R33" i="1" s="1"/>
  <c r="M33" i="1"/>
  <c r="Q33" i="1" s="1"/>
  <c r="P32" i="1"/>
  <c r="O32" i="1"/>
  <c r="N32" i="1"/>
  <c r="M32" i="1"/>
  <c r="Q32" i="1" s="1"/>
  <c r="P29" i="1"/>
  <c r="T29" i="1" s="1"/>
  <c r="O29" i="1"/>
  <c r="S29" i="1" s="1"/>
  <c r="N29" i="1"/>
  <c r="R29" i="1" s="1"/>
  <c r="M29" i="1"/>
  <c r="Q29" i="1" s="1"/>
  <c r="P28" i="1"/>
  <c r="T28" i="1" s="1"/>
  <c r="O28" i="1"/>
  <c r="S28" i="1" s="1"/>
  <c r="N28" i="1"/>
  <c r="R28" i="1" s="1"/>
  <c r="M28" i="1"/>
  <c r="Q28" i="1" s="1"/>
  <c r="P27" i="1"/>
  <c r="T27" i="1" s="1"/>
  <c r="O27" i="1"/>
  <c r="S27" i="1" s="1"/>
  <c r="N27" i="1"/>
  <c r="R27" i="1" s="1"/>
  <c r="M27" i="1"/>
  <c r="Q27" i="1" s="1"/>
  <c r="P26" i="1"/>
  <c r="T26" i="1" s="1"/>
  <c r="O26" i="1"/>
  <c r="S26" i="1" s="1"/>
  <c r="N26" i="1"/>
  <c r="R26" i="1" s="1"/>
  <c r="M26" i="1"/>
  <c r="Q26" i="1" s="1"/>
  <c r="P25" i="1"/>
  <c r="O25" i="1"/>
  <c r="N25" i="1"/>
  <c r="M25" i="1"/>
  <c r="P24" i="1"/>
  <c r="O24" i="1"/>
  <c r="N24" i="1"/>
  <c r="M24" i="1"/>
  <c r="Q24" i="1" s="1"/>
  <c r="P23" i="1"/>
  <c r="O23" i="1"/>
  <c r="S23" i="1" s="1"/>
  <c r="N23" i="1"/>
  <c r="R23" i="1" s="1"/>
  <c r="M23" i="1"/>
  <c r="Q23" i="1" s="1"/>
  <c r="P22" i="1"/>
  <c r="O22" i="1"/>
  <c r="N22" i="1"/>
  <c r="M22" i="1"/>
  <c r="P21" i="1"/>
  <c r="O21" i="1"/>
  <c r="N21" i="1"/>
  <c r="M21" i="1"/>
  <c r="P20" i="1"/>
  <c r="O20" i="1"/>
  <c r="N20" i="1"/>
  <c r="M20" i="1"/>
  <c r="P19" i="1"/>
  <c r="O19" i="1"/>
  <c r="N19" i="1"/>
  <c r="M19" i="1"/>
  <c r="P18" i="1"/>
  <c r="O18" i="1"/>
  <c r="N18" i="1"/>
  <c r="M18" i="1"/>
  <c r="P17" i="1"/>
  <c r="O17" i="1"/>
  <c r="N17" i="1"/>
  <c r="M17" i="1"/>
  <c r="P16" i="1"/>
  <c r="O16" i="1"/>
  <c r="N16" i="1"/>
  <c r="M16" i="1"/>
  <c r="P15" i="1"/>
  <c r="O15" i="1"/>
  <c r="N15" i="1"/>
  <c r="M15" i="1"/>
  <c r="P14" i="1"/>
  <c r="O14" i="1"/>
  <c r="N14" i="1"/>
  <c r="M14" i="1"/>
  <c r="P13" i="1"/>
  <c r="T13" i="1" s="1"/>
  <c r="O13" i="1"/>
  <c r="S13" i="1" s="1"/>
  <c r="N13" i="1"/>
  <c r="R13" i="1" s="1"/>
  <c r="M13" i="1"/>
  <c r="Q13" i="1" s="1"/>
  <c r="P12" i="1"/>
  <c r="T12" i="1" s="1"/>
  <c r="O12" i="1"/>
  <c r="S12" i="1" s="1"/>
  <c r="N12" i="1"/>
  <c r="R12" i="1" s="1"/>
  <c r="M12" i="1"/>
  <c r="Q12" i="1" s="1"/>
  <c r="P11" i="1"/>
  <c r="T11" i="1" s="1"/>
  <c r="O11" i="1"/>
  <c r="S11" i="1" s="1"/>
  <c r="N11" i="1"/>
  <c r="R11" i="1" s="1"/>
  <c r="M11" i="1"/>
  <c r="Q11" i="1" s="1"/>
  <c r="P10" i="1"/>
  <c r="T10" i="1" s="1"/>
  <c r="O10" i="1"/>
  <c r="S10" i="1" s="1"/>
  <c r="N10" i="1"/>
  <c r="R10" i="1" s="1"/>
  <c r="M10" i="1"/>
  <c r="Q10" i="1" s="1"/>
  <c r="P9" i="1"/>
  <c r="T9" i="1" s="1"/>
  <c r="O9" i="1"/>
  <c r="S9" i="1" s="1"/>
  <c r="N9" i="1"/>
  <c r="R9" i="1" s="1"/>
  <c r="M9" i="1"/>
  <c r="Q9" i="1" s="1"/>
  <c r="P8" i="1"/>
  <c r="T8" i="1" s="1"/>
  <c r="O8" i="1"/>
  <c r="S8" i="1" s="1"/>
  <c r="N8" i="1"/>
  <c r="R8" i="1" s="1"/>
  <c r="M8" i="1"/>
  <c r="Q8" i="1" s="1"/>
  <c r="P6" i="1"/>
  <c r="T6" i="1" s="1"/>
  <c r="O6" i="1"/>
  <c r="S6" i="1" s="1"/>
  <c r="N6" i="1"/>
  <c r="R6" i="1" s="1"/>
  <c r="P4" i="1"/>
  <c r="T4" i="1" s="1"/>
  <c r="O4" i="1"/>
  <c r="S4" i="1" s="1"/>
  <c r="N4" i="1"/>
  <c r="R4" i="1" s="1"/>
  <c r="P2" i="1"/>
  <c r="T2" i="1" s="1"/>
  <c r="O2" i="1"/>
  <c r="S2" i="1" s="1"/>
  <c r="N2" i="1"/>
  <c r="R2" i="1" s="1"/>
  <c r="M2" i="11"/>
  <c r="Q2" i="11" s="1"/>
  <c r="M2" i="13"/>
  <c r="Q2" i="13" s="1"/>
  <c r="M2" i="1"/>
  <c r="Q2" i="1" s="1"/>
  <c r="F99" i="15"/>
  <c r="F99" i="14"/>
  <c r="A127" i="11"/>
  <c r="A127" i="13"/>
  <c r="A127" i="14"/>
  <c r="A127" i="15"/>
  <c r="D127" i="1"/>
  <c r="C127" i="1"/>
  <c r="A127" i="1"/>
  <c r="A99" i="11"/>
  <c r="A99" i="13"/>
  <c r="A99" i="14"/>
  <c r="A99" i="15"/>
  <c r="D99" i="1"/>
  <c r="C99" i="1"/>
  <c r="A99" i="1"/>
  <c r="K113" i="15"/>
  <c r="J113" i="15"/>
  <c r="I113" i="15"/>
  <c r="H113" i="15"/>
  <c r="K112" i="15"/>
  <c r="J112" i="15"/>
  <c r="I112" i="15"/>
  <c r="N112" i="15" s="1"/>
  <c r="H112" i="15"/>
  <c r="A126" i="15"/>
  <c r="A125" i="15"/>
  <c r="A124" i="15"/>
  <c r="A123" i="15"/>
  <c r="A122" i="15"/>
  <c r="A121" i="15"/>
  <c r="A120" i="15"/>
  <c r="A119" i="15"/>
  <c r="A118" i="15"/>
  <c r="A117" i="15"/>
  <c r="A116" i="15"/>
  <c r="A115" i="15"/>
  <c r="A114" i="15"/>
  <c r="P113" i="15"/>
  <c r="O113" i="15"/>
  <c r="N113" i="15"/>
  <c r="M113" i="15"/>
  <c r="A113" i="15"/>
  <c r="P112" i="15"/>
  <c r="O112" i="15"/>
  <c r="M112" i="15"/>
  <c r="A112" i="15"/>
  <c r="A111" i="15"/>
  <c r="A110" i="15"/>
  <c r="A109" i="15"/>
  <c r="P113" i="14"/>
  <c r="O113" i="14"/>
  <c r="N113" i="14"/>
  <c r="M113" i="14"/>
  <c r="K113" i="14"/>
  <c r="J113" i="14"/>
  <c r="I113" i="14"/>
  <c r="H113" i="14"/>
  <c r="K112" i="14"/>
  <c r="P112" i="14" s="1"/>
  <c r="J112" i="14"/>
  <c r="O112" i="14" s="1"/>
  <c r="I112" i="14"/>
  <c r="N112" i="14" s="1"/>
  <c r="H112" i="14"/>
  <c r="M112" i="14" s="1"/>
  <c r="A126" i="14"/>
  <c r="A125" i="14"/>
  <c r="A124" i="14"/>
  <c r="A123" i="14"/>
  <c r="A122" i="14"/>
  <c r="A121" i="14"/>
  <c r="A120" i="14"/>
  <c r="A119" i="14"/>
  <c r="A118" i="14"/>
  <c r="A117" i="14"/>
  <c r="A116" i="14"/>
  <c r="A115" i="14"/>
  <c r="A114" i="14"/>
  <c r="A113" i="14"/>
  <c r="A112" i="14"/>
  <c r="A111" i="14"/>
  <c r="A110" i="14"/>
  <c r="A109" i="14"/>
  <c r="A107" i="11"/>
  <c r="A107" i="13"/>
  <c r="A107" i="14"/>
  <c r="A107" i="15"/>
  <c r="D107" i="1"/>
  <c r="C107" i="1"/>
  <c r="A107" i="1"/>
  <c r="K84" i="16" l="1"/>
  <c r="P84" i="16" s="1"/>
  <c r="G3" i="11"/>
  <c r="G3" i="13"/>
  <c r="G3" i="16" s="1"/>
  <c r="L3" i="16" s="1"/>
  <c r="G3" i="1"/>
  <c r="P96" i="15"/>
  <c r="O96" i="15"/>
  <c r="N96" i="15"/>
  <c r="M96" i="15"/>
  <c r="P94" i="15"/>
  <c r="O94" i="15"/>
  <c r="N94" i="15"/>
  <c r="M94" i="15"/>
  <c r="M90" i="15"/>
  <c r="P89" i="15"/>
  <c r="O89" i="15"/>
  <c r="N89" i="15"/>
  <c r="P88" i="15"/>
  <c r="O88" i="15"/>
  <c r="N88" i="15"/>
  <c r="M88" i="15"/>
  <c r="P83" i="15"/>
  <c r="O83" i="15"/>
  <c r="N83" i="15"/>
  <c r="M83" i="15"/>
  <c r="P81" i="15"/>
  <c r="O81" i="15"/>
  <c r="N81" i="15"/>
  <c r="M81" i="15"/>
  <c r="P79" i="15"/>
  <c r="O79" i="15"/>
  <c r="N79" i="15"/>
  <c r="M79" i="15"/>
  <c r="P77" i="15"/>
  <c r="O77" i="15"/>
  <c r="N77" i="15"/>
  <c r="M77" i="15"/>
  <c r="P49" i="15"/>
  <c r="O49" i="15"/>
  <c r="N49" i="15"/>
  <c r="M49" i="15"/>
  <c r="P48" i="15"/>
  <c r="O48" i="15"/>
  <c r="N48" i="15"/>
  <c r="M48" i="15"/>
  <c r="P47" i="15"/>
  <c r="O47" i="15"/>
  <c r="N47" i="15"/>
  <c r="M47" i="15"/>
  <c r="L47" i="15"/>
  <c r="P46" i="15"/>
  <c r="O46" i="15"/>
  <c r="N46" i="15"/>
  <c r="M46" i="15"/>
  <c r="L46" i="15"/>
  <c r="P45" i="15"/>
  <c r="O45" i="15"/>
  <c r="N45" i="15"/>
  <c r="M45" i="15"/>
  <c r="L45" i="15"/>
  <c r="P44" i="15"/>
  <c r="O44" i="15"/>
  <c r="N44" i="15"/>
  <c r="M44" i="15"/>
  <c r="L44" i="15"/>
  <c r="P43" i="15"/>
  <c r="O43" i="15"/>
  <c r="N43" i="15"/>
  <c r="M43" i="15"/>
  <c r="L43" i="15"/>
  <c r="P42" i="15"/>
  <c r="O42" i="15"/>
  <c r="N42" i="15"/>
  <c r="M42" i="15"/>
  <c r="L42" i="15"/>
  <c r="P41" i="15"/>
  <c r="O41" i="15"/>
  <c r="N41" i="15"/>
  <c r="M41" i="15"/>
  <c r="L41" i="15"/>
  <c r="P40" i="15"/>
  <c r="O40" i="15"/>
  <c r="N40" i="15"/>
  <c r="M40" i="15"/>
  <c r="L40" i="15"/>
  <c r="P39" i="15"/>
  <c r="O39" i="15"/>
  <c r="N39" i="15"/>
  <c r="M39" i="15"/>
  <c r="L39" i="15"/>
  <c r="P38" i="15"/>
  <c r="O38" i="15"/>
  <c r="N38" i="15"/>
  <c r="M38" i="15"/>
  <c r="L38" i="15"/>
  <c r="P37" i="15"/>
  <c r="O37" i="15"/>
  <c r="N37" i="15"/>
  <c r="M37" i="15"/>
  <c r="P33" i="15"/>
  <c r="O33" i="15"/>
  <c r="N33" i="15"/>
  <c r="M33" i="15"/>
  <c r="L33" i="15"/>
  <c r="P32" i="15"/>
  <c r="O32" i="15"/>
  <c r="N32" i="15"/>
  <c r="M32" i="15"/>
  <c r="L32" i="15"/>
  <c r="P25" i="15"/>
  <c r="O25" i="15"/>
  <c r="N25" i="15"/>
  <c r="M25" i="15"/>
  <c r="L25" i="15"/>
  <c r="P24" i="15"/>
  <c r="O24" i="15"/>
  <c r="N24" i="15"/>
  <c r="M24" i="15"/>
  <c r="P23" i="15"/>
  <c r="O23" i="15"/>
  <c r="P22" i="15"/>
  <c r="O22" i="15"/>
  <c r="N22" i="15"/>
  <c r="M22" i="15"/>
  <c r="L22" i="15"/>
  <c r="P21" i="15"/>
  <c r="O21" i="15"/>
  <c r="N21" i="15"/>
  <c r="M21" i="15"/>
  <c r="L21" i="15"/>
  <c r="P20" i="15"/>
  <c r="O20" i="15"/>
  <c r="N20" i="15"/>
  <c r="M20" i="15"/>
  <c r="L20" i="15"/>
  <c r="P19" i="15"/>
  <c r="O19" i="15"/>
  <c r="N19" i="15"/>
  <c r="M19" i="15"/>
  <c r="L19" i="15"/>
  <c r="P18" i="15"/>
  <c r="O18" i="15"/>
  <c r="N18" i="15"/>
  <c r="M18" i="15"/>
  <c r="L18" i="15"/>
  <c r="P17" i="15"/>
  <c r="O17" i="15"/>
  <c r="N17" i="15"/>
  <c r="M17" i="15"/>
  <c r="L17" i="15"/>
  <c r="P16" i="15"/>
  <c r="O16" i="15"/>
  <c r="N16" i="15"/>
  <c r="M16" i="15"/>
  <c r="L16" i="15"/>
  <c r="P15" i="15"/>
  <c r="O15" i="15"/>
  <c r="N15" i="15"/>
  <c r="M15" i="15"/>
  <c r="L15" i="15"/>
  <c r="P14" i="15"/>
  <c r="O14" i="15"/>
  <c r="N14" i="15"/>
  <c r="M14" i="15"/>
  <c r="L14" i="15"/>
  <c r="P96" i="14"/>
  <c r="O96" i="14"/>
  <c r="N96" i="14"/>
  <c r="M96" i="14"/>
  <c r="P94" i="14"/>
  <c r="O94" i="14"/>
  <c r="N94" i="14"/>
  <c r="M94" i="14"/>
  <c r="M90" i="14"/>
  <c r="P89" i="14"/>
  <c r="O89" i="14"/>
  <c r="N89" i="14"/>
  <c r="P88" i="14"/>
  <c r="O88" i="14"/>
  <c r="N88" i="14"/>
  <c r="M88" i="14"/>
  <c r="P83" i="14"/>
  <c r="O83" i="14"/>
  <c r="N83" i="14"/>
  <c r="M83" i="14"/>
  <c r="P81" i="14"/>
  <c r="O81" i="14"/>
  <c r="N81" i="14"/>
  <c r="M81" i="14"/>
  <c r="P79" i="14"/>
  <c r="O79" i="14"/>
  <c r="N79" i="14"/>
  <c r="M79" i="14"/>
  <c r="P77" i="14"/>
  <c r="O77" i="14"/>
  <c r="N77" i="14"/>
  <c r="M77" i="14"/>
  <c r="P49" i="14"/>
  <c r="O49" i="14"/>
  <c r="N49" i="14"/>
  <c r="M49" i="14"/>
  <c r="P48" i="14"/>
  <c r="O48" i="14"/>
  <c r="N48" i="14"/>
  <c r="M48" i="14"/>
  <c r="P47" i="14"/>
  <c r="O47" i="14"/>
  <c r="N47" i="14"/>
  <c r="M47" i="14"/>
  <c r="L47" i="14"/>
  <c r="P46" i="14"/>
  <c r="O46" i="14"/>
  <c r="N46" i="14"/>
  <c r="M46" i="14"/>
  <c r="L46" i="14"/>
  <c r="P45" i="14"/>
  <c r="O45" i="14"/>
  <c r="N45" i="14"/>
  <c r="M45" i="14"/>
  <c r="L45" i="14"/>
  <c r="P44" i="14"/>
  <c r="O44" i="14"/>
  <c r="N44" i="14"/>
  <c r="M44" i="14"/>
  <c r="L44" i="14"/>
  <c r="P43" i="14"/>
  <c r="O43" i="14"/>
  <c r="N43" i="14"/>
  <c r="M43" i="14"/>
  <c r="L43" i="14"/>
  <c r="P42" i="14"/>
  <c r="O42" i="14"/>
  <c r="N42" i="14"/>
  <c r="M42" i="14"/>
  <c r="L42" i="14"/>
  <c r="P41" i="14"/>
  <c r="O41" i="14"/>
  <c r="N41" i="14"/>
  <c r="M41" i="14"/>
  <c r="L41" i="14"/>
  <c r="P40" i="14"/>
  <c r="O40" i="14"/>
  <c r="N40" i="14"/>
  <c r="M40" i="14"/>
  <c r="L40" i="14"/>
  <c r="P39" i="14"/>
  <c r="O39" i="14"/>
  <c r="N39" i="14"/>
  <c r="M39" i="14"/>
  <c r="L39" i="14"/>
  <c r="P38" i="14"/>
  <c r="O38" i="14"/>
  <c r="N38" i="14"/>
  <c r="M38" i="14"/>
  <c r="L38" i="14"/>
  <c r="P37" i="14"/>
  <c r="O37" i="14"/>
  <c r="N37" i="14"/>
  <c r="M37" i="14"/>
  <c r="P33" i="14"/>
  <c r="O33" i="14"/>
  <c r="N33" i="14"/>
  <c r="M33" i="14"/>
  <c r="L33" i="14"/>
  <c r="P32" i="14"/>
  <c r="O32" i="14"/>
  <c r="N32" i="14"/>
  <c r="M32" i="14"/>
  <c r="L32" i="14"/>
  <c r="P25" i="14"/>
  <c r="O25" i="14"/>
  <c r="N25" i="14"/>
  <c r="M25" i="14"/>
  <c r="L25" i="14"/>
  <c r="P24" i="14"/>
  <c r="O24" i="14"/>
  <c r="N24" i="14"/>
  <c r="M24" i="14"/>
  <c r="P23" i="14"/>
  <c r="O23" i="14"/>
  <c r="P22" i="14"/>
  <c r="O22" i="14"/>
  <c r="N22" i="14"/>
  <c r="M22" i="14"/>
  <c r="L22" i="14"/>
  <c r="P21" i="14"/>
  <c r="O21" i="14"/>
  <c r="N21" i="14"/>
  <c r="M21" i="14"/>
  <c r="L21" i="14"/>
  <c r="P20" i="14"/>
  <c r="O20" i="14"/>
  <c r="N20" i="14"/>
  <c r="M20" i="14"/>
  <c r="L20" i="14"/>
  <c r="P19" i="14"/>
  <c r="O19" i="14"/>
  <c r="N19" i="14"/>
  <c r="M19" i="14"/>
  <c r="L19" i="14"/>
  <c r="P18" i="14"/>
  <c r="O18" i="14"/>
  <c r="N18" i="14"/>
  <c r="M18" i="14"/>
  <c r="L18" i="14"/>
  <c r="P17" i="14"/>
  <c r="O17" i="14"/>
  <c r="N17" i="14"/>
  <c r="M17" i="14"/>
  <c r="L17" i="14"/>
  <c r="P16" i="14"/>
  <c r="O16" i="14"/>
  <c r="N16" i="14"/>
  <c r="M16" i="14"/>
  <c r="L16" i="14"/>
  <c r="P15" i="14"/>
  <c r="O15" i="14"/>
  <c r="N15" i="14"/>
  <c r="M15" i="14"/>
  <c r="L15" i="14"/>
  <c r="P14" i="14"/>
  <c r="O14" i="14"/>
  <c r="N14" i="14"/>
  <c r="M14" i="14"/>
  <c r="L14" i="14"/>
  <c r="A109" i="11"/>
  <c r="A109" i="13"/>
  <c r="D109" i="1"/>
  <c r="C109" i="1"/>
  <c r="A109" i="1"/>
  <c r="A115" i="11"/>
  <c r="A115" i="13"/>
  <c r="D115" i="1"/>
  <c r="C115" i="1"/>
  <c r="A115" i="1"/>
  <c r="A118" i="11"/>
  <c r="A118" i="13"/>
  <c r="D118" i="1"/>
  <c r="C118" i="1"/>
  <c r="A118" i="1"/>
  <c r="H114" i="11"/>
  <c r="I114" i="11"/>
  <c r="J114" i="11"/>
  <c r="K114" i="11"/>
  <c r="H114" i="13"/>
  <c r="I114" i="13"/>
  <c r="J114" i="13"/>
  <c r="K114" i="13"/>
  <c r="H114" i="1"/>
  <c r="I114" i="1"/>
  <c r="J114" i="1"/>
  <c r="K114" i="1"/>
  <c r="G114" i="11"/>
  <c r="G114" i="13"/>
  <c r="A114" i="11"/>
  <c r="A114" i="13"/>
  <c r="D114" i="1"/>
  <c r="C114" i="1"/>
  <c r="A114" i="1"/>
  <c r="A119" i="11"/>
  <c r="A119" i="13"/>
  <c r="D119" i="1"/>
  <c r="C119" i="1"/>
  <c r="A119" i="1"/>
  <c r="G50" i="1" l="1"/>
  <c r="G51" i="1"/>
  <c r="Q47" i="1"/>
  <c r="M47" i="1"/>
  <c r="Q46" i="1"/>
  <c r="M46" i="1"/>
  <c r="G114" i="16"/>
  <c r="L114" i="16" s="1"/>
  <c r="H114" i="16"/>
  <c r="M114" i="16" s="1"/>
  <c r="K114" i="16"/>
  <c r="P114" i="16" s="1"/>
  <c r="J114" i="16"/>
  <c r="O114" i="16"/>
  <c r="I114" i="16"/>
  <c r="N114" i="16" s="1"/>
  <c r="G6" i="11"/>
  <c r="M6" i="11" s="1"/>
  <c r="Q6" i="11" s="1"/>
  <c r="G6" i="13"/>
  <c r="P114" i="13"/>
  <c r="N114" i="1"/>
  <c r="R114" i="1" s="1"/>
  <c r="H118" i="11"/>
  <c r="R114" i="11"/>
  <c r="M114" i="11"/>
  <c r="G7" i="1"/>
  <c r="M6" i="1"/>
  <c r="Q6" i="1" s="1"/>
  <c r="I118" i="11"/>
  <c r="N114" i="11"/>
  <c r="S114" i="11"/>
  <c r="T114" i="13"/>
  <c r="O114" i="13"/>
  <c r="S114" i="13" s="1"/>
  <c r="N114" i="13"/>
  <c r="R114" i="13" s="1"/>
  <c r="G118" i="11"/>
  <c r="Q118" i="11" s="1"/>
  <c r="Q114" i="11"/>
  <c r="M114" i="13"/>
  <c r="Q114" i="13" s="1"/>
  <c r="P114" i="1"/>
  <c r="K118" i="11"/>
  <c r="P114" i="11"/>
  <c r="T114" i="1"/>
  <c r="O114" i="1"/>
  <c r="S114" i="1" s="1"/>
  <c r="J118" i="11"/>
  <c r="O114" i="11"/>
  <c r="T114" i="11"/>
  <c r="J114" i="15"/>
  <c r="O114" i="15" s="1"/>
  <c r="J114" i="14"/>
  <c r="O114" i="14"/>
  <c r="I114" i="14"/>
  <c r="I114" i="15"/>
  <c r="N114" i="15" s="1"/>
  <c r="N114" i="14"/>
  <c r="H114" i="15"/>
  <c r="M114" i="15" s="1"/>
  <c r="H114" i="14"/>
  <c r="M114" i="14" s="1"/>
  <c r="K114" i="14"/>
  <c r="K114" i="15"/>
  <c r="P114" i="15" s="1"/>
  <c r="P114" i="14"/>
  <c r="A126" i="11"/>
  <c r="A125" i="11"/>
  <c r="A124" i="11"/>
  <c r="A126" i="13"/>
  <c r="A125" i="13"/>
  <c r="A124" i="13"/>
  <c r="D126" i="1"/>
  <c r="C126" i="1"/>
  <c r="A126" i="1"/>
  <c r="D125" i="1"/>
  <c r="C125" i="1"/>
  <c r="A125" i="1"/>
  <c r="D124" i="1"/>
  <c r="C124" i="1"/>
  <c r="A124" i="1"/>
  <c r="A123" i="11"/>
  <c r="A123" i="13"/>
  <c r="D123" i="1"/>
  <c r="C123" i="1"/>
  <c r="A123" i="1"/>
  <c r="A121" i="11"/>
  <c r="A121" i="13"/>
  <c r="D121" i="1"/>
  <c r="C121" i="1"/>
  <c r="A121" i="1"/>
  <c r="A120" i="11"/>
  <c r="A120" i="13"/>
  <c r="D120" i="1"/>
  <c r="C120" i="1"/>
  <c r="A120" i="1"/>
  <c r="A122" i="11"/>
  <c r="A122" i="13"/>
  <c r="D122" i="1"/>
  <c r="C122" i="1"/>
  <c r="A122" i="1"/>
  <c r="D2" i="15"/>
  <c r="D56" i="15" s="1"/>
  <c r="C2" i="15"/>
  <c r="C56" i="15" s="1"/>
  <c r="D2" i="14"/>
  <c r="D56" i="14" s="1"/>
  <c r="C2" i="14"/>
  <c r="C56" i="14" s="1"/>
  <c r="D2" i="13"/>
  <c r="D56" i="13" s="1"/>
  <c r="D2" i="11"/>
  <c r="D56" i="11" s="1"/>
  <c r="C2" i="13"/>
  <c r="C56" i="13" s="1"/>
  <c r="C2" i="11"/>
  <c r="C56" i="11" s="1"/>
  <c r="F47" i="15"/>
  <c r="F46" i="15"/>
  <c r="F45" i="15"/>
  <c r="F44" i="15"/>
  <c r="F43" i="15"/>
  <c r="F42" i="15"/>
  <c r="F41" i="15"/>
  <c r="F40" i="15"/>
  <c r="F39" i="15"/>
  <c r="F38" i="15"/>
  <c r="F37" i="15"/>
  <c r="F36" i="15"/>
  <c r="F33" i="15"/>
  <c r="F32" i="15"/>
  <c r="F29" i="15"/>
  <c r="F28" i="15"/>
  <c r="F27" i="15"/>
  <c r="F26" i="15"/>
  <c r="F25" i="15"/>
  <c r="F24" i="15"/>
  <c r="F23" i="15"/>
  <c r="F22" i="15"/>
  <c r="F21" i="15"/>
  <c r="F20" i="15"/>
  <c r="F19" i="15"/>
  <c r="F18" i="15"/>
  <c r="F17" i="15"/>
  <c r="F16" i="15"/>
  <c r="F15" i="15"/>
  <c r="F14" i="15"/>
  <c r="F13" i="15"/>
  <c r="F12" i="15"/>
  <c r="F11" i="15"/>
  <c r="F10" i="15"/>
  <c r="F9" i="15"/>
  <c r="F47" i="14"/>
  <c r="F46" i="14"/>
  <c r="F45" i="14"/>
  <c r="F44" i="14"/>
  <c r="F43" i="14"/>
  <c r="F42" i="14"/>
  <c r="F41" i="14"/>
  <c r="F40" i="14"/>
  <c r="F39" i="14"/>
  <c r="F38" i="14"/>
  <c r="F37" i="14"/>
  <c r="F36" i="14"/>
  <c r="F33" i="14"/>
  <c r="F32" i="14"/>
  <c r="F29" i="14"/>
  <c r="F28" i="14"/>
  <c r="F27" i="14"/>
  <c r="F26" i="14"/>
  <c r="F25" i="14"/>
  <c r="F24" i="14"/>
  <c r="F23" i="14"/>
  <c r="F22" i="14"/>
  <c r="F21" i="14"/>
  <c r="F20" i="14"/>
  <c r="F19" i="14"/>
  <c r="F18" i="14"/>
  <c r="F17" i="14"/>
  <c r="F16" i="14"/>
  <c r="F15" i="14"/>
  <c r="F14" i="14"/>
  <c r="F13" i="14"/>
  <c r="F12" i="14"/>
  <c r="F11" i="14"/>
  <c r="F10" i="14"/>
  <c r="F9" i="14"/>
  <c r="F8" i="15"/>
  <c r="F8" i="14"/>
  <c r="K64" i="15"/>
  <c r="P64" i="15" s="1"/>
  <c r="J64" i="15"/>
  <c r="O64" i="15" s="1"/>
  <c r="I64" i="15"/>
  <c r="N64" i="15" s="1"/>
  <c r="H64" i="15"/>
  <c r="M64" i="15" s="1"/>
  <c r="K63" i="15"/>
  <c r="P63" i="15" s="1"/>
  <c r="J63" i="15"/>
  <c r="O63" i="15" s="1"/>
  <c r="I63" i="15"/>
  <c r="N63" i="15" s="1"/>
  <c r="H63" i="15"/>
  <c r="M63" i="15" s="1"/>
  <c r="K64" i="14"/>
  <c r="P64" i="14" s="1"/>
  <c r="J64" i="14"/>
  <c r="O64" i="14" s="1"/>
  <c r="I64" i="14"/>
  <c r="N64" i="14" s="1"/>
  <c r="H64" i="14"/>
  <c r="M64" i="14" s="1"/>
  <c r="K63" i="14"/>
  <c r="P63" i="14" s="1"/>
  <c r="J63" i="14"/>
  <c r="O63" i="14" s="1"/>
  <c r="I63" i="14"/>
  <c r="N63" i="14" s="1"/>
  <c r="H63" i="14"/>
  <c r="M63" i="14" s="1"/>
  <c r="K65" i="11"/>
  <c r="J65" i="11"/>
  <c r="I65" i="11"/>
  <c r="H65" i="11"/>
  <c r="K65" i="13"/>
  <c r="K65" i="16" s="1"/>
  <c r="J65" i="13"/>
  <c r="J65" i="16" s="1"/>
  <c r="I65" i="13"/>
  <c r="I65" i="16" s="1"/>
  <c r="H65" i="13"/>
  <c r="H65" i="16" s="1"/>
  <c r="K65" i="1"/>
  <c r="J65" i="1"/>
  <c r="I65" i="1"/>
  <c r="H65" i="1"/>
  <c r="G65" i="11"/>
  <c r="G65" i="13"/>
  <c r="G65" i="16" s="1"/>
  <c r="A64" i="11"/>
  <c r="A64" i="13"/>
  <c r="A63" i="14"/>
  <c r="A63" i="15"/>
  <c r="D64" i="1"/>
  <c r="C64" i="1"/>
  <c r="A64" i="1"/>
  <c r="M49" i="1" l="1"/>
  <c r="Q49" i="1" s="1"/>
  <c r="Q48" i="1"/>
  <c r="M48" i="1"/>
  <c r="L48" i="15"/>
  <c r="L48" i="14"/>
  <c r="D63" i="15"/>
  <c r="D34" i="15"/>
  <c r="D30" i="15"/>
  <c r="D35" i="15"/>
  <c r="D31" i="15"/>
  <c r="C31" i="11"/>
  <c r="C34" i="11"/>
  <c r="C30" i="11"/>
  <c r="C35" i="11"/>
  <c r="D2" i="16"/>
  <c r="D35" i="13"/>
  <c r="D31" i="13"/>
  <c r="D34" i="13"/>
  <c r="D30" i="13"/>
  <c r="C35" i="14"/>
  <c r="C34" i="14"/>
  <c r="C30" i="14"/>
  <c r="C31" i="14"/>
  <c r="D64" i="11"/>
  <c r="D35" i="11"/>
  <c r="D34" i="11"/>
  <c r="D30" i="11"/>
  <c r="D31" i="11"/>
  <c r="C2" i="16"/>
  <c r="C34" i="13"/>
  <c r="C30" i="13"/>
  <c r="C35" i="13"/>
  <c r="C31" i="13"/>
  <c r="D34" i="14"/>
  <c r="D30" i="14"/>
  <c r="D35" i="14"/>
  <c r="D31" i="14"/>
  <c r="C35" i="15"/>
  <c r="C30" i="15"/>
  <c r="C31" i="15"/>
  <c r="C34" i="15"/>
  <c r="G7" i="11"/>
  <c r="H7" i="11" s="1"/>
  <c r="M65" i="16"/>
  <c r="P65" i="16"/>
  <c r="C4" i="16"/>
  <c r="C100" i="16"/>
  <c r="C16" i="16"/>
  <c r="C67" i="16"/>
  <c r="C120" i="16"/>
  <c r="C125" i="16"/>
  <c r="C27" i="16"/>
  <c r="C83" i="16"/>
  <c r="C88" i="16"/>
  <c r="C22" i="16"/>
  <c r="C110" i="16"/>
  <c r="C91" i="16"/>
  <c r="N65" i="16"/>
  <c r="O65" i="16"/>
  <c r="L65" i="16"/>
  <c r="G7" i="13"/>
  <c r="H7" i="13" s="1"/>
  <c r="G6" i="16"/>
  <c r="L6" i="16" s="1"/>
  <c r="P118" i="11"/>
  <c r="M6" i="13"/>
  <c r="Q6" i="13" s="1"/>
  <c r="O65" i="1"/>
  <c r="D99" i="11"/>
  <c r="D106" i="11"/>
  <c r="D105" i="11"/>
  <c r="D127" i="11"/>
  <c r="D99" i="13"/>
  <c r="D105" i="13"/>
  <c r="D106" i="13"/>
  <c r="D127" i="13"/>
  <c r="P65" i="1"/>
  <c r="T65" i="1" s="1"/>
  <c r="C105" i="14"/>
  <c r="C106" i="14"/>
  <c r="C127" i="14"/>
  <c r="N65" i="13"/>
  <c r="D105" i="14"/>
  <c r="D106" i="14"/>
  <c r="D127" i="14"/>
  <c r="O65" i="11"/>
  <c r="T65" i="11"/>
  <c r="O65" i="13"/>
  <c r="S65" i="13" s="1"/>
  <c r="C106" i="15"/>
  <c r="C105" i="15"/>
  <c r="C127" i="15"/>
  <c r="Q65" i="11"/>
  <c r="P65" i="13"/>
  <c r="T65" i="13" s="1"/>
  <c r="D106" i="15"/>
  <c r="D105" i="15"/>
  <c r="D127" i="15"/>
  <c r="O118" i="11"/>
  <c r="T118" i="11"/>
  <c r="R118" i="11"/>
  <c r="M118" i="11"/>
  <c r="P65" i="11"/>
  <c r="R65" i="13"/>
  <c r="M65" i="13"/>
  <c r="Q65" i="13" s="1"/>
  <c r="R65" i="11"/>
  <c r="M65" i="11"/>
  <c r="C99" i="11"/>
  <c r="C106" i="11"/>
  <c r="C105" i="11"/>
  <c r="C127" i="11"/>
  <c r="S65" i="1"/>
  <c r="N65" i="1"/>
  <c r="R65" i="1" s="1"/>
  <c r="N65" i="11"/>
  <c r="S65" i="11"/>
  <c r="C99" i="13"/>
  <c r="C105" i="13"/>
  <c r="C106" i="13"/>
  <c r="C127" i="13"/>
  <c r="N118" i="11"/>
  <c r="S118" i="11"/>
  <c r="C126" i="14"/>
  <c r="C124" i="14"/>
  <c r="C122" i="14"/>
  <c r="C120" i="14"/>
  <c r="C118" i="14"/>
  <c r="C116" i="14"/>
  <c r="C114" i="14"/>
  <c r="C112" i="14"/>
  <c r="C110" i="14"/>
  <c r="C99" i="14"/>
  <c r="C117" i="14"/>
  <c r="C123" i="14"/>
  <c r="C115" i="14"/>
  <c r="C113" i="14"/>
  <c r="C119" i="14"/>
  <c r="C121" i="14"/>
  <c r="C125" i="14"/>
  <c r="C109" i="14"/>
  <c r="C111" i="14"/>
  <c r="D126" i="14"/>
  <c r="D124" i="14"/>
  <c r="D122" i="14"/>
  <c r="D120" i="14"/>
  <c r="D118" i="14"/>
  <c r="D116" i="14"/>
  <c r="D114" i="14"/>
  <c r="D112" i="14"/>
  <c r="D110" i="14"/>
  <c r="D99" i="14"/>
  <c r="D125" i="14"/>
  <c r="D123" i="14"/>
  <c r="D121" i="14"/>
  <c r="D119" i="14"/>
  <c r="D117" i="14"/>
  <c r="D115" i="14"/>
  <c r="D113" i="14"/>
  <c r="D111" i="14"/>
  <c r="D109" i="14"/>
  <c r="C119" i="15"/>
  <c r="C111" i="15"/>
  <c r="C126" i="15"/>
  <c r="C118" i="15"/>
  <c r="C110" i="15"/>
  <c r="C125" i="15"/>
  <c r="C117" i="15"/>
  <c r="C109" i="15"/>
  <c r="C124" i="15"/>
  <c r="C123" i="15"/>
  <c r="C115" i="15"/>
  <c r="C99" i="15"/>
  <c r="C122" i="15"/>
  <c r="C114" i="15"/>
  <c r="C121" i="15"/>
  <c r="C113" i="15"/>
  <c r="C116" i="15"/>
  <c r="C120" i="15"/>
  <c r="C112" i="15"/>
  <c r="D107" i="15"/>
  <c r="D126" i="15"/>
  <c r="D118" i="15"/>
  <c r="D110" i="15"/>
  <c r="D125" i="15"/>
  <c r="D117" i="15"/>
  <c r="D109" i="15"/>
  <c r="D124" i="15"/>
  <c r="D116" i="15"/>
  <c r="D123" i="15"/>
  <c r="D99" i="15"/>
  <c r="D122" i="15"/>
  <c r="D114" i="15"/>
  <c r="D121" i="15"/>
  <c r="D113" i="15"/>
  <c r="D120" i="15"/>
  <c r="D112" i="15"/>
  <c r="D111" i="15"/>
  <c r="D115" i="15"/>
  <c r="D119" i="15"/>
  <c r="D64" i="13"/>
  <c r="D63" i="14"/>
  <c r="D107" i="14"/>
  <c r="C63" i="15"/>
  <c r="C107" i="15"/>
  <c r="C109" i="13"/>
  <c r="C107" i="13"/>
  <c r="C109" i="11"/>
  <c r="C107" i="11"/>
  <c r="D109" i="11"/>
  <c r="D107" i="11"/>
  <c r="D109" i="13"/>
  <c r="D107" i="13"/>
  <c r="C63" i="14"/>
  <c r="C107" i="14"/>
  <c r="C118" i="11"/>
  <c r="C115" i="11"/>
  <c r="C118" i="13"/>
  <c r="C115" i="13"/>
  <c r="D118" i="11"/>
  <c r="D115" i="11"/>
  <c r="D118" i="13"/>
  <c r="D115" i="13"/>
  <c r="C123" i="11"/>
  <c r="C114" i="11"/>
  <c r="C126" i="13"/>
  <c r="C114" i="13"/>
  <c r="D123" i="11"/>
  <c r="D114" i="11"/>
  <c r="D126" i="13"/>
  <c r="D114" i="13"/>
  <c r="C123" i="13"/>
  <c r="D123" i="13"/>
  <c r="D125" i="13"/>
  <c r="D124" i="11"/>
  <c r="D126" i="11"/>
  <c r="C124" i="13"/>
  <c r="C125" i="11"/>
  <c r="D124" i="13"/>
  <c r="D125" i="11"/>
  <c r="C64" i="11"/>
  <c r="C119" i="11"/>
  <c r="C64" i="13"/>
  <c r="C119" i="13"/>
  <c r="D120" i="11"/>
  <c r="D119" i="11"/>
  <c r="D121" i="13"/>
  <c r="D119" i="13"/>
  <c r="C125" i="13"/>
  <c r="C124" i="11"/>
  <c r="C126" i="11"/>
  <c r="C120" i="13"/>
  <c r="D121" i="11"/>
  <c r="D120" i="13"/>
  <c r="C122" i="13"/>
  <c r="D122" i="13"/>
  <c r="C122" i="11"/>
  <c r="C121" i="13"/>
  <c r="D122" i="11"/>
  <c r="C120" i="11"/>
  <c r="C121" i="11"/>
  <c r="F104" i="14"/>
  <c r="F103" i="14"/>
  <c r="K102" i="14"/>
  <c r="P102" i="14" s="1"/>
  <c r="J102" i="14"/>
  <c r="O102" i="14" s="1"/>
  <c r="I102" i="14"/>
  <c r="N102" i="14" s="1"/>
  <c r="H102" i="14"/>
  <c r="M102" i="14" s="1"/>
  <c r="F102" i="14"/>
  <c r="K101" i="14"/>
  <c r="P101" i="14" s="1"/>
  <c r="J101" i="14"/>
  <c r="O101" i="14" s="1"/>
  <c r="I101" i="14"/>
  <c r="N101" i="14" s="1"/>
  <c r="H101" i="14"/>
  <c r="M101" i="14" s="1"/>
  <c r="F101" i="14"/>
  <c r="K100" i="14"/>
  <c r="P100" i="14" s="1"/>
  <c r="J100" i="14"/>
  <c r="O100" i="14" s="1"/>
  <c r="I100" i="14"/>
  <c r="N100" i="14" s="1"/>
  <c r="H100" i="14"/>
  <c r="M100" i="14" s="1"/>
  <c r="F100" i="14"/>
  <c r="F98" i="14"/>
  <c r="F97" i="14"/>
  <c r="K96" i="14"/>
  <c r="J96" i="14"/>
  <c r="I96" i="14"/>
  <c r="H96" i="14"/>
  <c r="F96" i="14"/>
  <c r="F95" i="14"/>
  <c r="K94" i="14"/>
  <c r="J94" i="14"/>
  <c r="I94" i="14"/>
  <c r="H94" i="14"/>
  <c r="F94" i="14"/>
  <c r="F93" i="14"/>
  <c r="F92" i="14"/>
  <c r="F91" i="14"/>
  <c r="K90" i="14"/>
  <c r="P90" i="14" s="1"/>
  <c r="J90" i="14"/>
  <c r="O90" i="14" s="1"/>
  <c r="I90" i="14"/>
  <c r="N90" i="14" s="1"/>
  <c r="H90" i="14"/>
  <c r="F90" i="14"/>
  <c r="K89" i="14"/>
  <c r="J89" i="14"/>
  <c r="I89" i="14"/>
  <c r="H89" i="14"/>
  <c r="M89" i="14" s="1"/>
  <c r="F89" i="14"/>
  <c r="K88" i="14"/>
  <c r="J88" i="14"/>
  <c r="I88" i="14"/>
  <c r="H88" i="14"/>
  <c r="F88" i="14"/>
  <c r="K87" i="14"/>
  <c r="P87" i="14" s="1"/>
  <c r="J87" i="14"/>
  <c r="O87" i="14" s="1"/>
  <c r="I87" i="14"/>
  <c r="N87" i="14" s="1"/>
  <c r="H87" i="14"/>
  <c r="M87" i="14" s="1"/>
  <c r="F87" i="14"/>
  <c r="F86" i="14"/>
  <c r="F85" i="14"/>
  <c r="F84" i="14"/>
  <c r="K83" i="14"/>
  <c r="J83" i="14"/>
  <c r="I83" i="14"/>
  <c r="H83" i="14"/>
  <c r="F83" i="14"/>
  <c r="K82" i="14"/>
  <c r="P82" i="14" s="1"/>
  <c r="J82" i="14"/>
  <c r="O82" i="14" s="1"/>
  <c r="I82" i="14"/>
  <c r="N82" i="14" s="1"/>
  <c r="H82" i="14"/>
  <c r="M82" i="14" s="1"/>
  <c r="F82" i="14"/>
  <c r="K81" i="14"/>
  <c r="J81" i="14"/>
  <c r="I81" i="14"/>
  <c r="H81" i="14"/>
  <c r="F81" i="14"/>
  <c r="K80" i="14"/>
  <c r="P80" i="14" s="1"/>
  <c r="J80" i="14"/>
  <c r="O80" i="14" s="1"/>
  <c r="I80" i="14"/>
  <c r="N80" i="14" s="1"/>
  <c r="H80" i="14"/>
  <c r="M80" i="14" s="1"/>
  <c r="F80" i="14"/>
  <c r="K79" i="14"/>
  <c r="J79" i="14"/>
  <c r="I79" i="14"/>
  <c r="H79" i="14"/>
  <c r="F79" i="14"/>
  <c r="K78" i="14"/>
  <c r="P78" i="14" s="1"/>
  <c r="J78" i="14"/>
  <c r="O78" i="14" s="1"/>
  <c r="I78" i="14"/>
  <c r="N78" i="14" s="1"/>
  <c r="H78" i="14"/>
  <c r="M78" i="14" s="1"/>
  <c r="F78" i="14"/>
  <c r="K77" i="14"/>
  <c r="J77" i="14"/>
  <c r="I77" i="14"/>
  <c r="H77" i="14"/>
  <c r="F77" i="14"/>
  <c r="F76" i="14"/>
  <c r="K75" i="14"/>
  <c r="P75" i="14" s="1"/>
  <c r="J75" i="14"/>
  <c r="O75" i="14" s="1"/>
  <c r="I75" i="14"/>
  <c r="N75" i="14" s="1"/>
  <c r="H75" i="14"/>
  <c r="M75" i="14" s="1"/>
  <c r="F75" i="14"/>
  <c r="K74" i="14"/>
  <c r="P74" i="14" s="1"/>
  <c r="J74" i="14"/>
  <c r="O74" i="14" s="1"/>
  <c r="I74" i="14"/>
  <c r="N74" i="14" s="1"/>
  <c r="H74" i="14"/>
  <c r="M74" i="14" s="1"/>
  <c r="F74" i="14"/>
  <c r="K73" i="14"/>
  <c r="P73" i="14" s="1"/>
  <c r="J73" i="14"/>
  <c r="O73" i="14" s="1"/>
  <c r="I73" i="14"/>
  <c r="N73" i="14" s="1"/>
  <c r="H73" i="14"/>
  <c r="M73" i="14" s="1"/>
  <c r="F73" i="14"/>
  <c r="F72" i="14"/>
  <c r="K71" i="14"/>
  <c r="P71" i="14" s="1"/>
  <c r="J71" i="14"/>
  <c r="O71" i="14" s="1"/>
  <c r="I71" i="14"/>
  <c r="N71" i="14" s="1"/>
  <c r="H71" i="14"/>
  <c r="M71" i="14" s="1"/>
  <c r="F71" i="14"/>
  <c r="K70" i="14"/>
  <c r="P70" i="14" s="1"/>
  <c r="J70" i="14"/>
  <c r="O70" i="14" s="1"/>
  <c r="I70" i="14"/>
  <c r="N70" i="14" s="1"/>
  <c r="H70" i="14"/>
  <c r="M70" i="14" s="1"/>
  <c r="F70" i="14"/>
  <c r="F69" i="14"/>
  <c r="K68" i="14"/>
  <c r="P68" i="14" s="1"/>
  <c r="J68" i="14"/>
  <c r="O68" i="14" s="1"/>
  <c r="I68" i="14"/>
  <c r="N68" i="14" s="1"/>
  <c r="H68" i="14"/>
  <c r="M68" i="14" s="1"/>
  <c r="F68" i="14"/>
  <c r="K67" i="14"/>
  <c r="P67" i="14" s="1"/>
  <c r="J67" i="14"/>
  <c r="O67" i="14" s="1"/>
  <c r="I67" i="14"/>
  <c r="N67" i="14" s="1"/>
  <c r="H67" i="14"/>
  <c r="M67" i="14" s="1"/>
  <c r="F67" i="14"/>
  <c r="K66" i="14"/>
  <c r="P66" i="14" s="1"/>
  <c r="J66" i="14"/>
  <c r="O66" i="14" s="1"/>
  <c r="I66" i="14"/>
  <c r="N66" i="14" s="1"/>
  <c r="H66" i="14"/>
  <c r="M66" i="14" s="1"/>
  <c r="F66" i="14"/>
  <c r="F65" i="14"/>
  <c r="F64" i="14"/>
  <c r="K62" i="14"/>
  <c r="P62" i="14" s="1"/>
  <c r="J62" i="14"/>
  <c r="O62" i="14" s="1"/>
  <c r="I62" i="14"/>
  <c r="N62" i="14" s="1"/>
  <c r="H62" i="14"/>
  <c r="M62" i="14" s="1"/>
  <c r="F62" i="14"/>
  <c r="K61" i="14"/>
  <c r="P61" i="14" s="1"/>
  <c r="J61" i="14"/>
  <c r="O61" i="14" s="1"/>
  <c r="I61" i="14"/>
  <c r="N61" i="14" s="1"/>
  <c r="H61" i="14"/>
  <c r="M61" i="14" s="1"/>
  <c r="F61" i="14"/>
  <c r="K60" i="14"/>
  <c r="P60" i="14" s="1"/>
  <c r="J60" i="14"/>
  <c r="O60" i="14" s="1"/>
  <c r="I60" i="14"/>
  <c r="N60" i="14" s="1"/>
  <c r="H60" i="14"/>
  <c r="M60" i="14" s="1"/>
  <c r="F60" i="14"/>
  <c r="K59" i="14"/>
  <c r="P59" i="14" s="1"/>
  <c r="J59" i="14"/>
  <c r="O59" i="14" s="1"/>
  <c r="I59" i="14"/>
  <c r="N59" i="14" s="1"/>
  <c r="H59" i="14"/>
  <c r="M59" i="14" s="1"/>
  <c r="F59" i="14"/>
  <c r="F58" i="14"/>
  <c r="K57" i="14"/>
  <c r="P57" i="14" s="1"/>
  <c r="J57" i="14"/>
  <c r="O57" i="14" s="1"/>
  <c r="I57" i="14"/>
  <c r="N57" i="14" s="1"/>
  <c r="H57" i="14"/>
  <c r="M57" i="14" s="1"/>
  <c r="F57" i="14"/>
  <c r="K54" i="14"/>
  <c r="P54" i="14" s="1"/>
  <c r="J54" i="14"/>
  <c r="O54" i="14" s="1"/>
  <c r="I54" i="14"/>
  <c r="N54" i="14" s="1"/>
  <c r="H54" i="14"/>
  <c r="M54" i="14" s="1"/>
  <c r="F54" i="14"/>
  <c r="K55" i="14"/>
  <c r="P55" i="14" s="1"/>
  <c r="J55" i="14"/>
  <c r="O55" i="14" s="1"/>
  <c r="I55" i="14"/>
  <c r="N55" i="14" s="1"/>
  <c r="H55" i="14"/>
  <c r="M55" i="14" s="1"/>
  <c r="F55" i="14"/>
  <c r="K53" i="14"/>
  <c r="P53" i="14" s="1"/>
  <c r="J53" i="14"/>
  <c r="O53" i="14" s="1"/>
  <c r="I53" i="14"/>
  <c r="N53" i="14" s="1"/>
  <c r="H53" i="14"/>
  <c r="M53" i="14" s="1"/>
  <c r="F53" i="14"/>
  <c r="F52" i="14"/>
  <c r="F51" i="14"/>
  <c r="F50" i="14"/>
  <c r="K49" i="14"/>
  <c r="J49" i="14"/>
  <c r="I49" i="14"/>
  <c r="H49" i="14"/>
  <c r="G49" i="14"/>
  <c r="L49" i="14" s="1"/>
  <c r="F49" i="14"/>
  <c r="K48" i="14"/>
  <c r="J48" i="14"/>
  <c r="I48" i="14"/>
  <c r="H48" i="14"/>
  <c r="G48" i="14"/>
  <c r="F48" i="14"/>
  <c r="K47" i="14"/>
  <c r="J47" i="14"/>
  <c r="I47" i="14"/>
  <c r="H47" i="14"/>
  <c r="G47" i="14"/>
  <c r="K46" i="14"/>
  <c r="J46" i="14"/>
  <c r="I46" i="14"/>
  <c r="H46" i="14"/>
  <c r="G46" i="14"/>
  <c r="K45" i="14"/>
  <c r="J45" i="14"/>
  <c r="I45" i="14"/>
  <c r="H45" i="14"/>
  <c r="G45" i="14"/>
  <c r="K44" i="14"/>
  <c r="J44" i="14"/>
  <c r="I44" i="14"/>
  <c r="H44" i="14"/>
  <c r="G44" i="14"/>
  <c r="K43" i="14"/>
  <c r="J43" i="14"/>
  <c r="I43" i="14"/>
  <c r="H43" i="14"/>
  <c r="G43" i="14"/>
  <c r="K42" i="14"/>
  <c r="J42" i="14"/>
  <c r="I42" i="14"/>
  <c r="H42" i="14"/>
  <c r="G42" i="14"/>
  <c r="K41" i="14"/>
  <c r="J41" i="14"/>
  <c r="I41" i="14"/>
  <c r="H41" i="14"/>
  <c r="G41" i="14"/>
  <c r="K40" i="14"/>
  <c r="J40" i="14"/>
  <c r="I40" i="14"/>
  <c r="H40" i="14"/>
  <c r="G40" i="14"/>
  <c r="K39" i="14"/>
  <c r="J39" i="14"/>
  <c r="I39" i="14"/>
  <c r="H39" i="14"/>
  <c r="G39" i="14"/>
  <c r="K38" i="14"/>
  <c r="J38" i="14"/>
  <c r="I38" i="14"/>
  <c r="H38" i="14"/>
  <c r="G38" i="14"/>
  <c r="K37" i="14"/>
  <c r="J37" i="14"/>
  <c r="I37" i="14"/>
  <c r="H37" i="14"/>
  <c r="G37" i="14"/>
  <c r="L37" i="14" s="1"/>
  <c r="K36" i="14"/>
  <c r="P36" i="14" s="1"/>
  <c r="J36" i="14"/>
  <c r="O36" i="14" s="1"/>
  <c r="I36" i="14"/>
  <c r="N36" i="14" s="1"/>
  <c r="H36" i="14"/>
  <c r="M36" i="14" s="1"/>
  <c r="G36" i="14"/>
  <c r="L36" i="14" s="1"/>
  <c r="K29" i="14"/>
  <c r="P29" i="14" s="1"/>
  <c r="J29" i="14"/>
  <c r="O29" i="14" s="1"/>
  <c r="I29" i="14"/>
  <c r="N29" i="14" s="1"/>
  <c r="H29" i="14"/>
  <c r="M29" i="14" s="1"/>
  <c r="G29" i="14"/>
  <c r="L29" i="14" s="1"/>
  <c r="K28" i="14"/>
  <c r="P28" i="14" s="1"/>
  <c r="J28" i="14"/>
  <c r="O28" i="14" s="1"/>
  <c r="I28" i="14"/>
  <c r="N28" i="14" s="1"/>
  <c r="H28" i="14"/>
  <c r="M28" i="14" s="1"/>
  <c r="G28" i="14"/>
  <c r="L28" i="14" s="1"/>
  <c r="K27" i="14"/>
  <c r="P27" i="14" s="1"/>
  <c r="J27" i="14"/>
  <c r="O27" i="14" s="1"/>
  <c r="I27" i="14"/>
  <c r="N27" i="14" s="1"/>
  <c r="H27" i="14"/>
  <c r="M27" i="14" s="1"/>
  <c r="G27" i="14"/>
  <c r="L27" i="14" s="1"/>
  <c r="K26" i="14"/>
  <c r="P26" i="14" s="1"/>
  <c r="J26" i="14"/>
  <c r="O26" i="14" s="1"/>
  <c r="I26" i="14"/>
  <c r="N26" i="14" s="1"/>
  <c r="H26" i="14"/>
  <c r="M26" i="14" s="1"/>
  <c r="G26" i="14"/>
  <c r="L26" i="14" s="1"/>
  <c r="K25" i="14"/>
  <c r="J25" i="14"/>
  <c r="I25" i="14"/>
  <c r="H25" i="14"/>
  <c r="G25" i="14"/>
  <c r="K24" i="14"/>
  <c r="J24" i="14"/>
  <c r="I24" i="14"/>
  <c r="H24" i="14"/>
  <c r="G24" i="14"/>
  <c r="L24" i="14" s="1"/>
  <c r="K23" i="14"/>
  <c r="J23" i="14"/>
  <c r="I23" i="14"/>
  <c r="N23" i="14" s="1"/>
  <c r="H23" i="14"/>
  <c r="M23" i="14" s="1"/>
  <c r="G23" i="14"/>
  <c r="L23" i="14" s="1"/>
  <c r="K22" i="14"/>
  <c r="J22" i="14"/>
  <c r="I22" i="14"/>
  <c r="H22" i="14"/>
  <c r="G22" i="14"/>
  <c r="K21" i="14"/>
  <c r="J21" i="14"/>
  <c r="I21" i="14"/>
  <c r="H21" i="14"/>
  <c r="G21" i="14"/>
  <c r="K20" i="14"/>
  <c r="J20" i="14"/>
  <c r="I20" i="14"/>
  <c r="H20" i="14"/>
  <c r="G20" i="14"/>
  <c r="K19" i="14"/>
  <c r="J19" i="14"/>
  <c r="I19" i="14"/>
  <c r="H19" i="14"/>
  <c r="G19" i="14"/>
  <c r="K18" i="14"/>
  <c r="J18" i="14"/>
  <c r="I18" i="14"/>
  <c r="H18" i="14"/>
  <c r="G18" i="14"/>
  <c r="K17" i="14"/>
  <c r="J17" i="14"/>
  <c r="I17" i="14"/>
  <c r="H17" i="14"/>
  <c r="G17" i="14"/>
  <c r="K16" i="14"/>
  <c r="J16" i="14"/>
  <c r="I16" i="14"/>
  <c r="H16" i="14"/>
  <c r="G16" i="14"/>
  <c r="K15" i="14"/>
  <c r="J15" i="14"/>
  <c r="I15" i="14"/>
  <c r="H15" i="14"/>
  <c r="G15" i="14"/>
  <c r="K14" i="14"/>
  <c r="J14" i="14"/>
  <c r="I14" i="14"/>
  <c r="H14" i="14"/>
  <c r="G14" i="14"/>
  <c r="K13" i="14"/>
  <c r="P13" i="14" s="1"/>
  <c r="J13" i="14"/>
  <c r="O13" i="14" s="1"/>
  <c r="I13" i="14"/>
  <c r="N13" i="14" s="1"/>
  <c r="H13" i="14"/>
  <c r="M13" i="14" s="1"/>
  <c r="G13" i="14"/>
  <c r="L13" i="14" s="1"/>
  <c r="K12" i="14"/>
  <c r="P12" i="14" s="1"/>
  <c r="J12" i="14"/>
  <c r="O12" i="14" s="1"/>
  <c r="I12" i="14"/>
  <c r="N12" i="14" s="1"/>
  <c r="H12" i="14"/>
  <c r="M12" i="14" s="1"/>
  <c r="G12" i="14"/>
  <c r="L12" i="14" s="1"/>
  <c r="K11" i="14"/>
  <c r="P11" i="14" s="1"/>
  <c r="J11" i="14"/>
  <c r="O11" i="14" s="1"/>
  <c r="I11" i="14"/>
  <c r="N11" i="14" s="1"/>
  <c r="H11" i="14"/>
  <c r="M11" i="14" s="1"/>
  <c r="G11" i="14"/>
  <c r="L11" i="14" s="1"/>
  <c r="K10" i="14"/>
  <c r="P10" i="14" s="1"/>
  <c r="J10" i="14"/>
  <c r="O10" i="14" s="1"/>
  <c r="I10" i="14"/>
  <c r="N10" i="14" s="1"/>
  <c r="H10" i="14"/>
  <c r="M10" i="14" s="1"/>
  <c r="G10" i="14"/>
  <c r="L10" i="14" s="1"/>
  <c r="K9" i="14"/>
  <c r="P9" i="14" s="1"/>
  <c r="J9" i="14"/>
  <c r="O9" i="14" s="1"/>
  <c r="I9" i="14"/>
  <c r="N9" i="14" s="1"/>
  <c r="H9" i="14"/>
  <c r="M9" i="14" s="1"/>
  <c r="G9" i="14"/>
  <c r="L9" i="14" s="1"/>
  <c r="K8" i="14"/>
  <c r="P8" i="14" s="1"/>
  <c r="J8" i="14"/>
  <c r="O8" i="14" s="1"/>
  <c r="I8" i="14"/>
  <c r="N8" i="14" s="1"/>
  <c r="H8" i="14"/>
  <c r="M8" i="14" s="1"/>
  <c r="G8" i="14"/>
  <c r="L8" i="14" s="1"/>
  <c r="F7" i="14"/>
  <c r="K6" i="14"/>
  <c r="P6" i="14" s="1"/>
  <c r="J6" i="14"/>
  <c r="O6" i="14" s="1"/>
  <c r="I6" i="14"/>
  <c r="N6" i="14" s="1"/>
  <c r="H6" i="14"/>
  <c r="M6" i="14" s="1"/>
  <c r="G6" i="14"/>
  <c r="L6" i="14" s="1"/>
  <c r="F5" i="14"/>
  <c r="K4" i="14"/>
  <c r="P4" i="14" s="1"/>
  <c r="J4" i="14"/>
  <c r="O4" i="14" s="1"/>
  <c r="I4" i="14"/>
  <c r="N4" i="14" s="1"/>
  <c r="H4" i="14"/>
  <c r="M4" i="14" s="1"/>
  <c r="F3" i="14"/>
  <c r="K2" i="14"/>
  <c r="P2" i="14" s="1"/>
  <c r="J2" i="14"/>
  <c r="O2" i="14" s="1"/>
  <c r="I2" i="14"/>
  <c r="N2" i="14" s="1"/>
  <c r="H2" i="14"/>
  <c r="M2" i="14" s="1"/>
  <c r="G2" i="14"/>
  <c r="L2" i="14" s="1"/>
  <c r="F104" i="15"/>
  <c r="F103" i="15"/>
  <c r="K102" i="15"/>
  <c r="P102" i="15" s="1"/>
  <c r="J102" i="15"/>
  <c r="O102" i="15" s="1"/>
  <c r="I102" i="15"/>
  <c r="N102" i="15" s="1"/>
  <c r="H102" i="15"/>
  <c r="M102" i="15" s="1"/>
  <c r="F102" i="15"/>
  <c r="K101" i="15"/>
  <c r="P101" i="15" s="1"/>
  <c r="J101" i="15"/>
  <c r="O101" i="15" s="1"/>
  <c r="I101" i="15"/>
  <c r="N101" i="15" s="1"/>
  <c r="H101" i="15"/>
  <c r="M101" i="15" s="1"/>
  <c r="F101" i="15"/>
  <c r="K100" i="15"/>
  <c r="P100" i="15" s="1"/>
  <c r="J100" i="15"/>
  <c r="O100" i="15" s="1"/>
  <c r="I100" i="15"/>
  <c r="N100" i="15" s="1"/>
  <c r="H100" i="15"/>
  <c r="M100" i="15" s="1"/>
  <c r="F100" i="15"/>
  <c r="F98" i="15"/>
  <c r="F97" i="15"/>
  <c r="K96" i="15"/>
  <c r="J96" i="15"/>
  <c r="I96" i="15"/>
  <c r="H96" i="15"/>
  <c r="F96" i="15"/>
  <c r="F95" i="15"/>
  <c r="K94" i="15"/>
  <c r="J94" i="15"/>
  <c r="I94" i="15"/>
  <c r="H94" i="15"/>
  <c r="F94" i="15"/>
  <c r="F93" i="15"/>
  <c r="F92" i="15"/>
  <c r="F91" i="15"/>
  <c r="K90" i="15"/>
  <c r="P90" i="15" s="1"/>
  <c r="J90" i="15"/>
  <c r="O90" i="15" s="1"/>
  <c r="I90" i="15"/>
  <c r="N90" i="15" s="1"/>
  <c r="H90" i="15"/>
  <c r="F90" i="15"/>
  <c r="K89" i="15"/>
  <c r="J89" i="15"/>
  <c r="I89" i="15"/>
  <c r="H89" i="15"/>
  <c r="M89" i="15" s="1"/>
  <c r="F89" i="15"/>
  <c r="K88" i="15"/>
  <c r="J88" i="15"/>
  <c r="I88" i="15"/>
  <c r="H88" i="15"/>
  <c r="F88" i="15"/>
  <c r="K87" i="15"/>
  <c r="P87" i="15" s="1"/>
  <c r="J87" i="15"/>
  <c r="O87" i="15" s="1"/>
  <c r="I87" i="15"/>
  <c r="N87" i="15" s="1"/>
  <c r="H87" i="15"/>
  <c r="M87" i="15" s="1"/>
  <c r="F87" i="15"/>
  <c r="F86" i="15"/>
  <c r="F85" i="15"/>
  <c r="F84" i="15"/>
  <c r="K83" i="15"/>
  <c r="J83" i="15"/>
  <c r="I83" i="15"/>
  <c r="H83" i="15"/>
  <c r="F83" i="15"/>
  <c r="K82" i="15"/>
  <c r="P82" i="15" s="1"/>
  <c r="J82" i="15"/>
  <c r="O82" i="15" s="1"/>
  <c r="I82" i="15"/>
  <c r="N82" i="15" s="1"/>
  <c r="H82" i="15"/>
  <c r="M82" i="15" s="1"/>
  <c r="F82" i="15"/>
  <c r="K81" i="15"/>
  <c r="J81" i="15"/>
  <c r="I81" i="15"/>
  <c r="H81" i="15"/>
  <c r="F81" i="15"/>
  <c r="K80" i="15"/>
  <c r="P80" i="15" s="1"/>
  <c r="J80" i="15"/>
  <c r="O80" i="15" s="1"/>
  <c r="I80" i="15"/>
  <c r="N80" i="15" s="1"/>
  <c r="H80" i="15"/>
  <c r="M80" i="15" s="1"/>
  <c r="F80" i="15"/>
  <c r="K79" i="15"/>
  <c r="J79" i="15"/>
  <c r="I79" i="15"/>
  <c r="H79" i="15"/>
  <c r="F79" i="15"/>
  <c r="K78" i="15"/>
  <c r="P78" i="15" s="1"/>
  <c r="J78" i="15"/>
  <c r="O78" i="15" s="1"/>
  <c r="I78" i="15"/>
  <c r="N78" i="15" s="1"/>
  <c r="H78" i="15"/>
  <c r="M78" i="15" s="1"/>
  <c r="F78" i="15"/>
  <c r="K77" i="15"/>
  <c r="J77" i="15"/>
  <c r="I77" i="15"/>
  <c r="H77" i="15"/>
  <c r="F77" i="15"/>
  <c r="F76" i="15"/>
  <c r="K75" i="15"/>
  <c r="P75" i="15" s="1"/>
  <c r="J75" i="15"/>
  <c r="O75" i="15" s="1"/>
  <c r="I75" i="15"/>
  <c r="N75" i="15" s="1"/>
  <c r="H75" i="15"/>
  <c r="M75" i="15" s="1"/>
  <c r="F75" i="15"/>
  <c r="K74" i="15"/>
  <c r="P74" i="15" s="1"/>
  <c r="J74" i="15"/>
  <c r="O74" i="15" s="1"/>
  <c r="I74" i="15"/>
  <c r="N74" i="15" s="1"/>
  <c r="H74" i="15"/>
  <c r="M74" i="15" s="1"/>
  <c r="F74" i="15"/>
  <c r="K73" i="15"/>
  <c r="P73" i="15" s="1"/>
  <c r="J73" i="15"/>
  <c r="O73" i="15" s="1"/>
  <c r="I73" i="15"/>
  <c r="N73" i="15" s="1"/>
  <c r="H73" i="15"/>
  <c r="M73" i="15" s="1"/>
  <c r="F73" i="15"/>
  <c r="F72" i="15"/>
  <c r="K71" i="15"/>
  <c r="P71" i="15" s="1"/>
  <c r="J71" i="15"/>
  <c r="O71" i="15" s="1"/>
  <c r="I71" i="15"/>
  <c r="N71" i="15" s="1"/>
  <c r="H71" i="15"/>
  <c r="M71" i="15" s="1"/>
  <c r="F71" i="15"/>
  <c r="K70" i="15"/>
  <c r="P70" i="15" s="1"/>
  <c r="J70" i="15"/>
  <c r="O70" i="15" s="1"/>
  <c r="I70" i="15"/>
  <c r="N70" i="15" s="1"/>
  <c r="H70" i="15"/>
  <c r="M70" i="15" s="1"/>
  <c r="F70" i="15"/>
  <c r="F69" i="15"/>
  <c r="K68" i="15"/>
  <c r="P68" i="15" s="1"/>
  <c r="J68" i="15"/>
  <c r="O68" i="15" s="1"/>
  <c r="I68" i="15"/>
  <c r="N68" i="15" s="1"/>
  <c r="H68" i="15"/>
  <c r="M68" i="15" s="1"/>
  <c r="F68" i="15"/>
  <c r="K67" i="15"/>
  <c r="P67" i="15" s="1"/>
  <c r="J67" i="15"/>
  <c r="O67" i="15" s="1"/>
  <c r="I67" i="15"/>
  <c r="N67" i="15" s="1"/>
  <c r="H67" i="15"/>
  <c r="M67" i="15" s="1"/>
  <c r="F67" i="15"/>
  <c r="K66" i="15"/>
  <c r="P66" i="15" s="1"/>
  <c r="J66" i="15"/>
  <c r="O66" i="15" s="1"/>
  <c r="I66" i="15"/>
  <c r="N66" i="15" s="1"/>
  <c r="H66" i="15"/>
  <c r="M66" i="15" s="1"/>
  <c r="F66" i="15"/>
  <c r="F65" i="15"/>
  <c r="F64" i="15"/>
  <c r="K62" i="15"/>
  <c r="P62" i="15" s="1"/>
  <c r="J62" i="15"/>
  <c r="O62" i="15" s="1"/>
  <c r="I62" i="15"/>
  <c r="N62" i="15" s="1"/>
  <c r="H62" i="15"/>
  <c r="M62" i="15" s="1"/>
  <c r="F62" i="15"/>
  <c r="K61" i="15"/>
  <c r="P61" i="15" s="1"/>
  <c r="J61" i="15"/>
  <c r="O61" i="15" s="1"/>
  <c r="I61" i="15"/>
  <c r="N61" i="15" s="1"/>
  <c r="H61" i="15"/>
  <c r="M61" i="15" s="1"/>
  <c r="F61" i="15"/>
  <c r="K60" i="15"/>
  <c r="P60" i="15" s="1"/>
  <c r="J60" i="15"/>
  <c r="O60" i="15" s="1"/>
  <c r="I60" i="15"/>
  <c r="N60" i="15" s="1"/>
  <c r="H60" i="15"/>
  <c r="M60" i="15" s="1"/>
  <c r="F60" i="15"/>
  <c r="K59" i="15"/>
  <c r="P59" i="15" s="1"/>
  <c r="J59" i="15"/>
  <c r="O59" i="15" s="1"/>
  <c r="I59" i="15"/>
  <c r="N59" i="15" s="1"/>
  <c r="H59" i="15"/>
  <c r="M59" i="15" s="1"/>
  <c r="F59" i="15"/>
  <c r="F58" i="15"/>
  <c r="K57" i="15"/>
  <c r="P57" i="15" s="1"/>
  <c r="J57" i="15"/>
  <c r="O57" i="15" s="1"/>
  <c r="I57" i="15"/>
  <c r="N57" i="15" s="1"/>
  <c r="H57" i="15"/>
  <c r="M57" i="15" s="1"/>
  <c r="F57" i="15"/>
  <c r="K54" i="15"/>
  <c r="P54" i="15" s="1"/>
  <c r="J54" i="15"/>
  <c r="O54" i="15" s="1"/>
  <c r="I54" i="15"/>
  <c r="N54" i="15" s="1"/>
  <c r="H54" i="15"/>
  <c r="M54" i="15" s="1"/>
  <c r="F54" i="15"/>
  <c r="K55" i="15"/>
  <c r="P55" i="15" s="1"/>
  <c r="J55" i="15"/>
  <c r="O55" i="15" s="1"/>
  <c r="I55" i="15"/>
  <c r="N55" i="15" s="1"/>
  <c r="H55" i="15"/>
  <c r="M55" i="15" s="1"/>
  <c r="F55" i="15"/>
  <c r="K53" i="15"/>
  <c r="P53" i="15" s="1"/>
  <c r="J53" i="15"/>
  <c r="O53" i="15" s="1"/>
  <c r="I53" i="15"/>
  <c r="N53" i="15" s="1"/>
  <c r="H53" i="15"/>
  <c r="M53" i="15" s="1"/>
  <c r="F53" i="15"/>
  <c r="F52" i="15"/>
  <c r="F51" i="15"/>
  <c r="F50" i="15"/>
  <c r="K49" i="15"/>
  <c r="J49" i="15"/>
  <c r="I49" i="15"/>
  <c r="H49" i="15"/>
  <c r="G49" i="15"/>
  <c r="L49" i="15" s="1"/>
  <c r="F49" i="15"/>
  <c r="K48" i="15"/>
  <c r="J48" i="15"/>
  <c r="I48" i="15"/>
  <c r="H48" i="15"/>
  <c r="G48" i="15"/>
  <c r="F48" i="15"/>
  <c r="K47" i="15"/>
  <c r="J47" i="15"/>
  <c r="I47" i="15"/>
  <c r="H47" i="15"/>
  <c r="G47" i="15"/>
  <c r="K46" i="15"/>
  <c r="J46" i="15"/>
  <c r="I46" i="15"/>
  <c r="H46" i="15"/>
  <c r="G46" i="15"/>
  <c r="K45" i="15"/>
  <c r="J45" i="15"/>
  <c r="I45" i="15"/>
  <c r="H45" i="15"/>
  <c r="G45" i="15"/>
  <c r="K44" i="15"/>
  <c r="J44" i="15"/>
  <c r="I44" i="15"/>
  <c r="H44" i="15"/>
  <c r="G44" i="15"/>
  <c r="K43" i="15"/>
  <c r="J43" i="15"/>
  <c r="I43" i="15"/>
  <c r="H43" i="15"/>
  <c r="G43" i="15"/>
  <c r="K42" i="15"/>
  <c r="J42" i="15"/>
  <c r="I42" i="15"/>
  <c r="H42" i="15"/>
  <c r="G42" i="15"/>
  <c r="K41" i="15"/>
  <c r="J41" i="15"/>
  <c r="I41" i="15"/>
  <c r="H41" i="15"/>
  <c r="G41" i="15"/>
  <c r="K40" i="15"/>
  <c r="J40" i="15"/>
  <c r="I40" i="15"/>
  <c r="H40" i="15"/>
  <c r="G40" i="15"/>
  <c r="K39" i="15"/>
  <c r="J39" i="15"/>
  <c r="I39" i="15"/>
  <c r="H39" i="15"/>
  <c r="G39" i="15"/>
  <c r="K38" i="15"/>
  <c r="J38" i="15"/>
  <c r="I38" i="15"/>
  <c r="H38" i="15"/>
  <c r="G38" i="15"/>
  <c r="K37" i="15"/>
  <c r="J37" i="15"/>
  <c r="I37" i="15"/>
  <c r="H37" i="15"/>
  <c r="G37" i="15"/>
  <c r="L37" i="15" s="1"/>
  <c r="K36" i="15"/>
  <c r="P36" i="15" s="1"/>
  <c r="J36" i="15"/>
  <c r="O36" i="15" s="1"/>
  <c r="I36" i="15"/>
  <c r="N36" i="15" s="1"/>
  <c r="H36" i="15"/>
  <c r="M36" i="15" s="1"/>
  <c r="G36" i="15"/>
  <c r="L36" i="15" s="1"/>
  <c r="K29" i="15"/>
  <c r="P29" i="15" s="1"/>
  <c r="J29" i="15"/>
  <c r="O29" i="15" s="1"/>
  <c r="I29" i="15"/>
  <c r="N29" i="15" s="1"/>
  <c r="H29" i="15"/>
  <c r="M29" i="15" s="1"/>
  <c r="G29" i="15"/>
  <c r="L29" i="15" s="1"/>
  <c r="K28" i="15"/>
  <c r="P28" i="15" s="1"/>
  <c r="J28" i="15"/>
  <c r="O28" i="15" s="1"/>
  <c r="I28" i="15"/>
  <c r="N28" i="15" s="1"/>
  <c r="H28" i="15"/>
  <c r="M28" i="15" s="1"/>
  <c r="G28" i="15"/>
  <c r="L28" i="15" s="1"/>
  <c r="K27" i="15"/>
  <c r="P27" i="15" s="1"/>
  <c r="J27" i="15"/>
  <c r="O27" i="15" s="1"/>
  <c r="I27" i="15"/>
  <c r="N27" i="15" s="1"/>
  <c r="H27" i="15"/>
  <c r="M27" i="15" s="1"/>
  <c r="G27" i="15"/>
  <c r="L27" i="15" s="1"/>
  <c r="K26" i="15"/>
  <c r="P26" i="15" s="1"/>
  <c r="J26" i="15"/>
  <c r="O26" i="15" s="1"/>
  <c r="I26" i="15"/>
  <c r="N26" i="15" s="1"/>
  <c r="H26" i="15"/>
  <c r="M26" i="15" s="1"/>
  <c r="G26" i="15"/>
  <c r="L26" i="15" s="1"/>
  <c r="K25" i="15"/>
  <c r="J25" i="15"/>
  <c r="I25" i="15"/>
  <c r="H25" i="15"/>
  <c r="G25" i="15"/>
  <c r="K24" i="15"/>
  <c r="J24" i="15"/>
  <c r="I24" i="15"/>
  <c r="H24" i="15"/>
  <c r="G24" i="15"/>
  <c r="L24" i="15" s="1"/>
  <c r="K23" i="15"/>
  <c r="J23" i="15"/>
  <c r="I23" i="15"/>
  <c r="N23" i="15" s="1"/>
  <c r="H23" i="15"/>
  <c r="M23" i="15" s="1"/>
  <c r="G23" i="15"/>
  <c r="L23" i="15" s="1"/>
  <c r="K22" i="15"/>
  <c r="J22" i="15"/>
  <c r="I22" i="15"/>
  <c r="H22" i="15"/>
  <c r="G22" i="15"/>
  <c r="K21" i="15"/>
  <c r="J21" i="15"/>
  <c r="I21" i="15"/>
  <c r="H21" i="15"/>
  <c r="G21" i="15"/>
  <c r="K20" i="15"/>
  <c r="J20" i="15"/>
  <c r="I20" i="15"/>
  <c r="H20" i="15"/>
  <c r="G20" i="15"/>
  <c r="K19" i="15"/>
  <c r="J19" i="15"/>
  <c r="I19" i="15"/>
  <c r="H19" i="15"/>
  <c r="G19" i="15"/>
  <c r="K18" i="15"/>
  <c r="J18" i="15"/>
  <c r="I18" i="15"/>
  <c r="H18" i="15"/>
  <c r="G18" i="15"/>
  <c r="K17" i="15"/>
  <c r="J17" i="15"/>
  <c r="I17" i="15"/>
  <c r="H17" i="15"/>
  <c r="G17" i="15"/>
  <c r="K16" i="15"/>
  <c r="J16" i="15"/>
  <c r="I16" i="15"/>
  <c r="H16" i="15"/>
  <c r="G16" i="15"/>
  <c r="K15" i="15"/>
  <c r="J15" i="15"/>
  <c r="I15" i="15"/>
  <c r="H15" i="15"/>
  <c r="G15" i="15"/>
  <c r="K14" i="15"/>
  <c r="J14" i="15"/>
  <c r="I14" i="15"/>
  <c r="H14" i="15"/>
  <c r="G14" i="15"/>
  <c r="K13" i="15"/>
  <c r="P13" i="15" s="1"/>
  <c r="J13" i="15"/>
  <c r="O13" i="15" s="1"/>
  <c r="I13" i="15"/>
  <c r="N13" i="15" s="1"/>
  <c r="H13" i="15"/>
  <c r="M13" i="15" s="1"/>
  <c r="G13" i="15"/>
  <c r="L13" i="15" s="1"/>
  <c r="K12" i="15"/>
  <c r="P12" i="15" s="1"/>
  <c r="J12" i="15"/>
  <c r="O12" i="15" s="1"/>
  <c r="I12" i="15"/>
  <c r="N12" i="15" s="1"/>
  <c r="H12" i="15"/>
  <c r="M12" i="15" s="1"/>
  <c r="G12" i="15"/>
  <c r="L12" i="15" s="1"/>
  <c r="K11" i="15"/>
  <c r="P11" i="15" s="1"/>
  <c r="J11" i="15"/>
  <c r="O11" i="15" s="1"/>
  <c r="I11" i="15"/>
  <c r="N11" i="15" s="1"/>
  <c r="H11" i="15"/>
  <c r="M11" i="15" s="1"/>
  <c r="G11" i="15"/>
  <c r="L11" i="15" s="1"/>
  <c r="K10" i="15"/>
  <c r="P10" i="15" s="1"/>
  <c r="J10" i="15"/>
  <c r="O10" i="15" s="1"/>
  <c r="I10" i="15"/>
  <c r="N10" i="15" s="1"/>
  <c r="H10" i="15"/>
  <c r="M10" i="15" s="1"/>
  <c r="G10" i="15"/>
  <c r="L10" i="15" s="1"/>
  <c r="K9" i="15"/>
  <c r="P9" i="15" s="1"/>
  <c r="J9" i="15"/>
  <c r="O9" i="15" s="1"/>
  <c r="I9" i="15"/>
  <c r="N9" i="15" s="1"/>
  <c r="H9" i="15"/>
  <c r="M9" i="15" s="1"/>
  <c r="G9" i="15"/>
  <c r="L9" i="15" s="1"/>
  <c r="K8" i="15"/>
  <c r="P8" i="15" s="1"/>
  <c r="J8" i="15"/>
  <c r="O8" i="15" s="1"/>
  <c r="I8" i="15"/>
  <c r="N8" i="15" s="1"/>
  <c r="H8" i="15"/>
  <c r="M8" i="15" s="1"/>
  <c r="G8" i="15"/>
  <c r="L8" i="15" s="1"/>
  <c r="F7" i="15"/>
  <c r="K6" i="15"/>
  <c r="P6" i="15" s="1"/>
  <c r="J6" i="15"/>
  <c r="O6" i="15" s="1"/>
  <c r="I6" i="15"/>
  <c r="N6" i="15" s="1"/>
  <c r="H6" i="15"/>
  <c r="M6" i="15" s="1"/>
  <c r="G6" i="15"/>
  <c r="L6" i="15" s="1"/>
  <c r="F5" i="15"/>
  <c r="K4" i="15"/>
  <c r="P4" i="15" s="1"/>
  <c r="J4" i="15"/>
  <c r="O4" i="15" s="1"/>
  <c r="I4" i="15"/>
  <c r="N4" i="15" s="1"/>
  <c r="H4" i="15"/>
  <c r="M4" i="15" s="1"/>
  <c r="F3" i="15"/>
  <c r="K2" i="15"/>
  <c r="P2" i="15" s="1"/>
  <c r="J2" i="15"/>
  <c r="O2" i="15" s="1"/>
  <c r="I2" i="15"/>
  <c r="N2" i="15" s="1"/>
  <c r="H2" i="15"/>
  <c r="M2" i="15" s="1"/>
  <c r="G2" i="15"/>
  <c r="L2" i="15" s="1"/>
  <c r="D108" i="15"/>
  <c r="C108" i="15"/>
  <c r="A108" i="15"/>
  <c r="D104" i="15"/>
  <c r="C104" i="15"/>
  <c r="A104" i="15"/>
  <c r="D103" i="15"/>
  <c r="C103" i="15"/>
  <c r="A103" i="15"/>
  <c r="D102" i="15"/>
  <c r="C102" i="15"/>
  <c r="A102" i="15"/>
  <c r="D101" i="15"/>
  <c r="C101" i="15"/>
  <c r="A101" i="15"/>
  <c r="D100" i="15"/>
  <c r="C100" i="15"/>
  <c r="A100" i="15"/>
  <c r="D98" i="15"/>
  <c r="C98" i="15"/>
  <c r="A98" i="15"/>
  <c r="D97" i="15"/>
  <c r="C97" i="15"/>
  <c r="A97" i="15"/>
  <c r="D96" i="15"/>
  <c r="C96" i="15"/>
  <c r="A96" i="15"/>
  <c r="D95" i="15"/>
  <c r="C95" i="15"/>
  <c r="A95" i="15"/>
  <c r="D94" i="15"/>
  <c r="C94" i="15"/>
  <c r="A94" i="15"/>
  <c r="D93" i="15"/>
  <c r="C93" i="15"/>
  <c r="A93" i="15"/>
  <c r="D92" i="15"/>
  <c r="C92" i="15"/>
  <c r="A92" i="15"/>
  <c r="D91" i="15"/>
  <c r="C91" i="15"/>
  <c r="A91" i="15"/>
  <c r="D90" i="15"/>
  <c r="C90" i="15"/>
  <c r="A90" i="15"/>
  <c r="D89" i="15"/>
  <c r="C89" i="15"/>
  <c r="A89" i="15"/>
  <c r="D88" i="15"/>
  <c r="C88" i="15"/>
  <c r="A88" i="15"/>
  <c r="D87" i="15"/>
  <c r="C87" i="15"/>
  <c r="A87" i="15"/>
  <c r="D86" i="15"/>
  <c r="C86" i="15"/>
  <c r="A86" i="15"/>
  <c r="D85" i="15"/>
  <c r="C85" i="15"/>
  <c r="A85" i="15"/>
  <c r="D84" i="15"/>
  <c r="C84" i="15"/>
  <c r="A84" i="15"/>
  <c r="D83" i="15"/>
  <c r="C83" i="15"/>
  <c r="A83" i="15"/>
  <c r="D82" i="15"/>
  <c r="C82" i="15"/>
  <c r="A82" i="15"/>
  <c r="D81" i="15"/>
  <c r="C81" i="15"/>
  <c r="A81" i="15"/>
  <c r="D80" i="15"/>
  <c r="C80" i="15"/>
  <c r="A80" i="15"/>
  <c r="D79" i="15"/>
  <c r="C79" i="15"/>
  <c r="A79" i="15"/>
  <c r="D78" i="15"/>
  <c r="C78" i="15"/>
  <c r="A78" i="15"/>
  <c r="D77" i="15"/>
  <c r="C77" i="15"/>
  <c r="A77" i="15"/>
  <c r="D76" i="15"/>
  <c r="C76" i="15"/>
  <c r="A76" i="15"/>
  <c r="D75" i="15"/>
  <c r="C75" i="15"/>
  <c r="A75" i="15"/>
  <c r="D74" i="15"/>
  <c r="C74" i="15"/>
  <c r="A74" i="15"/>
  <c r="D73" i="15"/>
  <c r="C73" i="15"/>
  <c r="A73" i="15"/>
  <c r="D72" i="15"/>
  <c r="C72" i="15"/>
  <c r="A72" i="15"/>
  <c r="D71" i="15"/>
  <c r="C71" i="15"/>
  <c r="A71" i="15"/>
  <c r="D70" i="15"/>
  <c r="C70" i="15"/>
  <c r="A70" i="15"/>
  <c r="D69" i="15"/>
  <c r="C69" i="15"/>
  <c r="A69" i="15"/>
  <c r="D68" i="15"/>
  <c r="C68" i="15"/>
  <c r="A68" i="15"/>
  <c r="D67" i="15"/>
  <c r="C67" i="15"/>
  <c r="A67" i="15"/>
  <c r="D66" i="15"/>
  <c r="C66" i="15"/>
  <c r="A66" i="15"/>
  <c r="D65" i="15"/>
  <c r="C65" i="15"/>
  <c r="A65" i="15"/>
  <c r="D64" i="15"/>
  <c r="C64" i="15"/>
  <c r="A64" i="15"/>
  <c r="D62" i="15"/>
  <c r="C62" i="15"/>
  <c r="A62" i="15"/>
  <c r="D61" i="15"/>
  <c r="C61" i="15"/>
  <c r="A61" i="15"/>
  <c r="D60" i="15"/>
  <c r="C60" i="15"/>
  <c r="A60" i="15"/>
  <c r="D59" i="15"/>
  <c r="C59" i="15"/>
  <c r="A59" i="15"/>
  <c r="D58" i="15"/>
  <c r="C58" i="15"/>
  <c r="A58" i="15"/>
  <c r="D57" i="15"/>
  <c r="C57" i="15"/>
  <c r="A57" i="15"/>
  <c r="D54" i="15"/>
  <c r="C54" i="15"/>
  <c r="A54" i="15"/>
  <c r="D55" i="15"/>
  <c r="C55" i="15"/>
  <c r="A55" i="15"/>
  <c r="D53" i="15"/>
  <c r="C53" i="15"/>
  <c r="A53" i="15"/>
  <c r="D52" i="15"/>
  <c r="C52" i="15"/>
  <c r="A52" i="15"/>
  <c r="D51" i="15"/>
  <c r="C51" i="15"/>
  <c r="A51" i="15"/>
  <c r="D50" i="15"/>
  <c r="C50" i="15"/>
  <c r="A50" i="15"/>
  <c r="D49" i="15"/>
  <c r="C49" i="15"/>
  <c r="A49" i="15"/>
  <c r="D48" i="15"/>
  <c r="C48" i="15"/>
  <c r="A48" i="15"/>
  <c r="D47" i="15"/>
  <c r="C47" i="15"/>
  <c r="A47" i="15"/>
  <c r="D46" i="15"/>
  <c r="C46" i="15"/>
  <c r="A46" i="15"/>
  <c r="D45" i="15"/>
  <c r="C45" i="15"/>
  <c r="A45" i="15"/>
  <c r="D44" i="15"/>
  <c r="C44" i="15"/>
  <c r="A44" i="15"/>
  <c r="D43" i="15"/>
  <c r="C43" i="15"/>
  <c r="A43" i="15"/>
  <c r="D42" i="15"/>
  <c r="C42" i="15"/>
  <c r="A42" i="15"/>
  <c r="D41" i="15"/>
  <c r="C41" i="15"/>
  <c r="A41" i="15"/>
  <c r="D40" i="15"/>
  <c r="C40" i="15"/>
  <c r="A40" i="15"/>
  <c r="D39" i="15"/>
  <c r="C39" i="15"/>
  <c r="A39" i="15"/>
  <c r="D38" i="15"/>
  <c r="C38" i="15"/>
  <c r="A38" i="15"/>
  <c r="D37" i="15"/>
  <c r="C37" i="15"/>
  <c r="A37" i="15"/>
  <c r="D36" i="15"/>
  <c r="C36" i="15"/>
  <c r="A36" i="15"/>
  <c r="D33" i="15"/>
  <c r="C33" i="15"/>
  <c r="A33" i="15"/>
  <c r="D32" i="15"/>
  <c r="C32" i="15"/>
  <c r="A32" i="15"/>
  <c r="D29" i="15"/>
  <c r="C29" i="15"/>
  <c r="A29" i="15"/>
  <c r="D28" i="15"/>
  <c r="C28" i="15"/>
  <c r="A28" i="15"/>
  <c r="D27" i="15"/>
  <c r="C27" i="15"/>
  <c r="A27" i="15"/>
  <c r="D26" i="15"/>
  <c r="C26" i="15"/>
  <c r="A26" i="15"/>
  <c r="D25" i="15"/>
  <c r="C25" i="15"/>
  <c r="A25" i="15"/>
  <c r="D24" i="15"/>
  <c r="C24" i="15"/>
  <c r="A24" i="15"/>
  <c r="D23" i="15"/>
  <c r="C23" i="15"/>
  <c r="A23" i="15"/>
  <c r="D22" i="15"/>
  <c r="C22" i="15"/>
  <c r="A22" i="15"/>
  <c r="D21" i="15"/>
  <c r="C21" i="15"/>
  <c r="A21" i="15"/>
  <c r="D20" i="15"/>
  <c r="C20" i="15"/>
  <c r="A20" i="15"/>
  <c r="D19" i="15"/>
  <c r="C19" i="15"/>
  <c r="A19" i="15"/>
  <c r="D18" i="15"/>
  <c r="C18" i="15"/>
  <c r="A18" i="15"/>
  <c r="D17" i="15"/>
  <c r="C17" i="15"/>
  <c r="A17" i="15"/>
  <c r="D16" i="15"/>
  <c r="C16" i="15"/>
  <c r="A16" i="15"/>
  <c r="D15" i="15"/>
  <c r="C15" i="15"/>
  <c r="A15" i="15"/>
  <c r="D14" i="15"/>
  <c r="C14" i="15"/>
  <c r="A14" i="15"/>
  <c r="D13" i="15"/>
  <c r="C13" i="15"/>
  <c r="A13" i="15"/>
  <c r="D12" i="15"/>
  <c r="C12" i="15"/>
  <c r="A12" i="15"/>
  <c r="D11" i="15"/>
  <c r="C11" i="15"/>
  <c r="A11" i="15"/>
  <c r="D10" i="15"/>
  <c r="C10" i="15"/>
  <c r="A10" i="15"/>
  <c r="D9" i="15"/>
  <c r="C9" i="15"/>
  <c r="A9" i="15"/>
  <c r="D8" i="15"/>
  <c r="C8" i="15"/>
  <c r="A8" i="15"/>
  <c r="D7" i="15"/>
  <c r="C7" i="15"/>
  <c r="A7" i="15"/>
  <c r="D6" i="15"/>
  <c r="C6" i="15"/>
  <c r="A6" i="15"/>
  <c r="D5" i="15"/>
  <c r="C5" i="15"/>
  <c r="A5" i="15"/>
  <c r="D4" i="15"/>
  <c r="C4" i="15"/>
  <c r="A4" i="15"/>
  <c r="D3" i="15"/>
  <c r="C3" i="15"/>
  <c r="A3" i="15"/>
  <c r="G1" i="15"/>
  <c r="F1" i="15"/>
  <c r="D108" i="14"/>
  <c r="C108" i="14"/>
  <c r="A108" i="14"/>
  <c r="D104" i="14"/>
  <c r="C104" i="14"/>
  <c r="A104" i="14"/>
  <c r="D103" i="14"/>
  <c r="C103" i="14"/>
  <c r="A103" i="14"/>
  <c r="D102" i="14"/>
  <c r="C102" i="14"/>
  <c r="A102" i="14"/>
  <c r="D101" i="14"/>
  <c r="C101" i="14"/>
  <c r="A101" i="14"/>
  <c r="D100" i="14"/>
  <c r="C100" i="14"/>
  <c r="A100" i="14"/>
  <c r="D98" i="14"/>
  <c r="C98" i="14"/>
  <c r="A98" i="14"/>
  <c r="D97" i="14"/>
  <c r="C97" i="14"/>
  <c r="A97" i="14"/>
  <c r="D96" i="14"/>
  <c r="C96" i="14"/>
  <c r="A96" i="14"/>
  <c r="D95" i="14"/>
  <c r="C95" i="14"/>
  <c r="A95" i="14"/>
  <c r="D94" i="14"/>
  <c r="C94" i="14"/>
  <c r="A94" i="14"/>
  <c r="D93" i="14"/>
  <c r="C93" i="14"/>
  <c r="A93" i="14"/>
  <c r="D92" i="14"/>
  <c r="C92" i="14"/>
  <c r="A92" i="14"/>
  <c r="D91" i="14"/>
  <c r="C91" i="14"/>
  <c r="A91" i="14"/>
  <c r="D90" i="14"/>
  <c r="C90" i="14"/>
  <c r="A90" i="14"/>
  <c r="D89" i="14"/>
  <c r="C89" i="14"/>
  <c r="A89" i="14"/>
  <c r="D88" i="14"/>
  <c r="C88" i="14"/>
  <c r="A88" i="14"/>
  <c r="D87" i="14"/>
  <c r="C87" i="14"/>
  <c r="A87" i="14"/>
  <c r="D86" i="14"/>
  <c r="C86" i="14"/>
  <c r="A86" i="14"/>
  <c r="D85" i="14"/>
  <c r="C85" i="14"/>
  <c r="A85" i="14"/>
  <c r="D84" i="14"/>
  <c r="C84" i="14"/>
  <c r="A84" i="14"/>
  <c r="D83" i="14"/>
  <c r="C83" i="14"/>
  <c r="A83" i="14"/>
  <c r="D82" i="14"/>
  <c r="C82" i="14"/>
  <c r="A82" i="14"/>
  <c r="D81" i="14"/>
  <c r="C81" i="14"/>
  <c r="A81" i="14"/>
  <c r="D80" i="14"/>
  <c r="C80" i="14"/>
  <c r="A80" i="14"/>
  <c r="D79" i="14"/>
  <c r="C79" i="14"/>
  <c r="A79" i="14"/>
  <c r="D78" i="14"/>
  <c r="C78" i="14"/>
  <c r="A78" i="14"/>
  <c r="D77" i="14"/>
  <c r="C77" i="14"/>
  <c r="A77" i="14"/>
  <c r="D76" i="14"/>
  <c r="C76" i="14"/>
  <c r="A76" i="14"/>
  <c r="D75" i="14"/>
  <c r="C75" i="14"/>
  <c r="A75" i="14"/>
  <c r="D74" i="14"/>
  <c r="C74" i="14"/>
  <c r="A74" i="14"/>
  <c r="D73" i="14"/>
  <c r="C73" i="14"/>
  <c r="A73" i="14"/>
  <c r="D72" i="14"/>
  <c r="C72" i="14"/>
  <c r="A72" i="14"/>
  <c r="D71" i="14"/>
  <c r="C71" i="14"/>
  <c r="A71" i="14"/>
  <c r="D70" i="14"/>
  <c r="C70" i="14"/>
  <c r="A70" i="14"/>
  <c r="D69" i="14"/>
  <c r="C69" i="14"/>
  <c r="A69" i="14"/>
  <c r="D68" i="14"/>
  <c r="C68" i="14"/>
  <c r="A68" i="14"/>
  <c r="D67" i="14"/>
  <c r="C67" i="14"/>
  <c r="A67" i="14"/>
  <c r="D66" i="14"/>
  <c r="C66" i="14"/>
  <c r="A66" i="14"/>
  <c r="D65" i="14"/>
  <c r="C65" i="14"/>
  <c r="A65" i="14"/>
  <c r="D64" i="14"/>
  <c r="C64" i="14"/>
  <c r="A64" i="14"/>
  <c r="D62" i="14"/>
  <c r="C62" i="14"/>
  <c r="A62" i="14"/>
  <c r="D61" i="14"/>
  <c r="C61" i="14"/>
  <c r="A61" i="14"/>
  <c r="D60" i="14"/>
  <c r="C60" i="14"/>
  <c r="A60" i="14"/>
  <c r="D59" i="14"/>
  <c r="C59" i="14"/>
  <c r="A59" i="14"/>
  <c r="D58" i="14"/>
  <c r="C58" i="14"/>
  <c r="A58" i="14"/>
  <c r="D57" i="14"/>
  <c r="C57" i="14"/>
  <c r="A57" i="14"/>
  <c r="D54" i="14"/>
  <c r="C54" i="14"/>
  <c r="A54" i="14"/>
  <c r="D55" i="14"/>
  <c r="C55" i="14"/>
  <c r="A55" i="14"/>
  <c r="D53" i="14"/>
  <c r="C53" i="14"/>
  <c r="A53" i="14"/>
  <c r="D52" i="14"/>
  <c r="C52" i="14"/>
  <c r="A52" i="14"/>
  <c r="D51" i="14"/>
  <c r="C51" i="14"/>
  <c r="A51" i="14"/>
  <c r="D50" i="14"/>
  <c r="C50" i="14"/>
  <c r="A50" i="14"/>
  <c r="D49" i="14"/>
  <c r="C49" i="14"/>
  <c r="A49" i="14"/>
  <c r="D48" i="14"/>
  <c r="C48" i="14"/>
  <c r="A48" i="14"/>
  <c r="D47" i="14"/>
  <c r="C47" i="14"/>
  <c r="A47" i="14"/>
  <c r="D46" i="14"/>
  <c r="C46" i="14"/>
  <c r="A46" i="14"/>
  <c r="D45" i="14"/>
  <c r="C45" i="14"/>
  <c r="A45" i="14"/>
  <c r="D44" i="14"/>
  <c r="C44" i="14"/>
  <c r="A44" i="14"/>
  <c r="D43" i="14"/>
  <c r="C43" i="14"/>
  <c r="A43" i="14"/>
  <c r="D42" i="14"/>
  <c r="C42" i="14"/>
  <c r="A42" i="14"/>
  <c r="D41" i="14"/>
  <c r="C41" i="14"/>
  <c r="A41" i="14"/>
  <c r="D40" i="14"/>
  <c r="C40" i="14"/>
  <c r="A40" i="14"/>
  <c r="D39" i="14"/>
  <c r="C39" i="14"/>
  <c r="A39" i="14"/>
  <c r="D38" i="14"/>
  <c r="C38" i="14"/>
  <c r="A38" i="14"/>
  <c r="D37" i="14"/>
  <c r="C37" i="14"/>
  <c r="A37" i="14"/>
  <c r="D36" i="14"/>
  <c r="C36" i="14"/>
  <c r="A36" i="14"/>
  <c r="D33" i="14"/>
  <c r="C33" i="14"/>
  <c r="A33" i="14"/>
  <c r="D32" i="14"/>
  <c r="C32" i="14"/>
  <c r="A32" i="14"/>
  <c r="D29" i="14"/>
  <c r="C29" i="14"/>
  <c r="A29" i="14"/>
  <c r="D28" i="14"/>
  <c r="C28" i="14"/>
  <c r="A28" i="14"/>
  <c r="D27" i="14"/>
  <c r="C27" i="14"/>
  <c r="A27" i="14"/>
  <c r="D26" i="14"/>
  <c r="C26" i="14"/>
  <c r="A26" i="14"/>
  <c r="D25" i="14"/>
  <c r="C25" i="14"/>
  <c r="A25" i="14"/>
  <c r="D24" i="14"/>
  <c r="C24" i="14"/>
  <c r="A24" i="14"/>
  <c r="D23" i="14"/>
  <c r="C23" i="14"/>
  <c r="A23" i="14"/>
  <c r="D22" i="14"/>
  <c r="C22" i="14"/>
  <c r="A22" i="14"/>
  <c r="D21" i="14"/>
  <c r="C21" i="14"/>
  <c r="A21" i="14"/>
  <c r="D20" i="14"/>
  <c r="C20" i="14"/>
  <c r="A20" i="14"/>
  <c r="D19" i="14"/>
  <c r="C19" i="14"/>
  <c r="A19" i="14"/>
  <c r="D18" i="14"/>
  <c r="C18" i="14"/>
  <c r="A18" i="14"/>
  <c r="D17" i="14"/>
  <c r="C17" i="14"/>
  <c r="A17" i="14"/>
  <c r="D16" i="14"/>
  <c r="C16" i="14"/>
  <c r="A16" i="14"/>
  <c r="D15" i="14"/>
  <c r="C15" i="14"/>
  <c r="A15" i="14"/>
  <c r="D14" i="14"/>
  <c r="C14" i="14"/>
  <c r="A14" i="14"/>
  <c r="D13" i="14"/>
  <c r="C13" i="14"/>
  <c r="A13" i="14"/>
  <c r="D12" i="14"/>
  <c r="C12" i="14"/>
  <c r="A12" i="14"/>
  <c r="D11" i="14"/>
  <c r="C11" i="14"/>
  <c r="A11" i="14"/>
  <c r="D10" i="14"/>
  <c r="C10" i="14"/>
  <c r="A10" i="14"/>
  <c r="D9" i="14"/>
  <c r="C9" i="14"/>
  <c r="A9" i="14"/>
  <c r="D8" i="14"/>
  <c r="C8" i="14"/>
  <c r="A8" i="14"/>
  <c r="D7" i="14"/>
  <c r="C7" i="14"/>
  <c r="A7" i="14"/>
  <c r="D6" i="14"/>
  <c r="C6" i="14"/>
  <c r="A6" i="14"/>
  <c r="D5" i="14"/>
  <c r="C5" i="14"/>
  <c r="A5" i="14"/>
  <c r="D4" i="14"/>
  <c r="C4" i="14"/>
  <c r="A4" i="14"/>
  <c r="D3" i="14"/>
  <c r="C3" i="14"/>
  <c r="A3" i="14"/>
  <c r="G1" i="14"/>
  <c r="F1" i="14"/>
  <c r="K117" i="13"/>
  <c r="J117" i="13"/>
  <c r="I117" i="13"/>
  <c r="H117" i="13"/>
  <c r="G117" i="13"/>
  <c r="D117" i="13"/>
  <c r="C117" i="13"/>
  <c r="A117" i="13"/>
  <c r="K116" i="13"/>
  <c r="J116" i="13"/>
  <c r="I116" i="13"/>
  <c r="H116" i="13"/>
  <c r="G116" i="13"/>
  <c r="D116" i="13"/>
  <c r="C116" i="13"/>
  <c r="A116" i="13"/>
  <c r="D113" i="13"/>
  <c r="C113" i="13"/>
  <c r="A113" i="13"/>
  <c r="D112" i="13"/>
  <c r="C112" i="13"/>
  <c r="A112" i="13"/>
  <c r="D111" i="13"/>
  <c r="C111" i="13"/>
  <c r="A111" i="13"/>
  <c r="D110" i="13"/>
  <c r="C110" i="13"/>
  <c r="A110" i="13"/>
  <c r="K108" i="13"/>
  <c r="J108" i="13"/>
  <c r="I108" i="13"/>
  <c r="H108" i="13"/>
  <c r="G108" i="13"/>
  <c r="D108" i="13"/>
  <c r="C108" i="13"/>
  <c r="A108" i="13"/>
  <c r="D104" i="13"/>
  <c r="C104" i="13"/>
  <c r="A104" i="13"/>
  <c r="K103" i="13"/>
  <c r="J103" i="13"/>
  <c r="I103" i="13"/>
  <c r="H103" i="13"/>
  <c r="G103" i="13"/>
  <c r="D103" i="13"/>
  <c r="C103" i="13"/>
  <c r="A103" i="13"/>
  <c r="D102" i="13"/>
  <c r="C102" i="13"/>
  <c r="A102" i="13"/>
  <c r="D101" i="13"/>
  <c r="C101" i="13"/>
  <c r="A101" i="13"/>
  <c r="D100" i="13"/>
  <c r="C100" i="13"/>
  <c r="A100" i="13"/>
  <c r="D98" i="13"/>
  <c r="C98" i="13"/>
  <c r="A98" i="13"/>
  <c r="K97" i="13"/>
  <c r="J97" i="13"/>
  <c r="I97" i="13"/>
  <c r="H97" i="13"/>
  <c r="G97" i="13"/>
  <c r="D97" i="13"/>
  <c r="C97" i="13"/>
  <c r="A97" i="13"/>
  <c r="D96" i="13"/>
  <c r="C96" i="13"/>
  <c r="A96" i="13"/>
  <c r="K95" i="13"/>
  <c r="J95" i="13"/>
  <c r="I95" i="13"/>
  <c r="H95" i="13"/>
  <c r="G95" i="13"/>
  <c r="D95" i="13"/>
  <c r="C95" i="13"/>
  <c r="A95" i="13"/>
  <c r="D94" i="13"/>
  <c r="C94" i="13"/>
  <c r="A94" i="13"/>
  <c r="D93" i="13"/>
  <c r="C93" i="13"/>
  <c r="A93" i="13"/>
  <c r="D92" i="13"/>
  <c r="C92" i="13"/>
  <c r="A92" i="13"/>
  <c r="K91" i="13"/>
  <c r="K91" i="16" s="1"/>
  <c r="J91" i="13"/>
  <c r="J91" i="16" s="1"/>
  <c r="I91" i="13"/>
  <c r="I91" i="16" s="1"/>
  <c r="H91" i="13"/>
  <c r="H91" i="16" s="1"/>
  <c r="G91" i="13"/>
  <c r="G91" i="16" s="1"/>
  <c r="D91" i="13"/>
  <c r="C91" i="13"/>
  <c r="A91" i="13"/>
  <c r="D90" i="13"/>
  <c r="C90" i="13"/>
  <c r="A90" i="13"/>
  <c r="D89" i="13"/>
  <c r="C89" i="13"/>
  <c r="A89" i="13"/>
  <c r="D88" i="13"/>
  <c r="C88" i="13"/>
  <c r="A88" i="13"/>
  <c r="D87" i="13"/>
  <c r="C87" i="13"/>
  <c r="A87" i="13"/>
  <c r="D86" i="13"/>
  <c r="C86" i="13"/>
  <c r="A86" i="13"/>
  <c r="Q85" i="13"/>
  <c r="D85" i="13"/>
  <c r="C85" i="13"/>
  <c r="A85" i="13"/>
  <c r="D84" i="13"/>
  <c r="C84" i="13"/>
  <c r="A84" i="13"/>
  <c r="D83" i="13"/>
  <c r="C83" i="13"/>
  <c r="A83" i="13"/>
  <c r="D82" i="13"/>
  <c r="C82" i="13"/>
  <c r="A82" i="13"/>
  <c r="D81" i="13"/>
  <c r="C81" i="13"/>
  <c r="A81" i="13"/>
  <c r="D80" i="13"/>
  <c r="C80" i="13"/>
  <c r="A80" i="13"/>
  <c r="D79" i="13"/>
  <c r="C79" i="13"/>
  <c r="A79" i="13"/>
  <c r="D78" i="13"/>
  <c r="C78" i="13"/>
  <c r="A78" i="13"/>
  <c r="D77" i="13"/>
  <c r="C77" i="13"/>
  <c r="A77" i="13"/>
  <c r="K76" i="13"/>
  <c r="K76" i="16" s="1"/>
  <c r="J76" i="13"/>
  <c r="J76" i="16" s="1"/>
  <c r="I76" i="13"/>
  <c r="I76" i="16" s="1"/>
  <c r="H76" i="13"/>
  <c r="H76" i="16" s="1"/>
  <c r="G76" i="13"/>
  <c r="G76" i="16" s="1"/>
  <c r="D76" i="13"/>
  <c r="C76" i="13"/>
  <c r="A76" i="13"/>
  <c r="D75" i="13"/>
  <c r="C75" i="13"/>
  <c r="A75" i="13"/>
  <c r="D74" i="13"/>
  <c r="C74" i="13"/>
  <c r="A74" i="13"/>
  <c r="D73" i="13"/>
  <c r="C73" i="13"/>
  <c r="A73" i="13"/>
  <c r="D72" i="13"/>
  <c r="C72" i="13"/>
  <c r="A72" i="13"/>
  <c r="D71" i="13"/>
  <c r="C71" i="13"/>
  <c r="A71" i="13"/>
  <c r="D70" i="13"/>
  <c r="C70" i="13"/>
  <c r="A70" i="13"/>
  <c r="K69" i="13"/>
  <c r="K69" i="16" s="1"/>
  <c r="J69" i="13"/>
  <c r="J69" i="16" s="1"/>
  <c r="I69" i="13"/>
  <c r="I69" i="16" s="1"/>
  <c r="H69" i="13"/>
  <c r="H69" i="16" s="1"/>
  <c r="G69" i="13"/>
  <c r="G69" i="16" s="1"/>
  <c r="D69" i="13"/>
  <c r="C69" i="13"/>
  <c r="A69" i="13"/>
  <c r="D68" i="13"/>
  <c r="C68" i="13"/>
  <c r="A68" i="13"/>
  <c r="D67" i="13"/>
  <c r="C67" i="13"/>
  <c r="A67" i="13"/>
  <c r="D66" i="13"/>
  <c r="C66" i="13"/>
  <c r="A66" i="13"/>
  <c r="D65" i="13"/>
  <c r="C65" i="13"/>
  <c r="A65" i="13"/>
  <c r="D63" i="13"/>
  <c r="C63" i="13"/>
  <c r="A63" i="13"/>
  <c r="D62" i="13"/>
  <c r="C62" i="13"/>
  <c r="A62" i="13"/>
  <c r="D61" i="13"/>
  <c r="C61" i="13"/>
  <c r="A61" i="13"/>
  <c r="D60" i="13"/>
  <c r="C60" i="13"/>
  <c r="A60" i="13"/>
  <c r="D59" i="13"/>
  <c r="C59" i="13"/>
  <c r="A59" i="13"/>
  <c r="D58" i="13"/>
  <c r="C58" i="13"/>
  <c r="A58" i="13"/>
  <c r="D57" i="13"/>
  <c r="C57" i="13"/>
  <c r="A57" i="13"/>
  <c r="D54" i="13"/>
  <c r="C54" i="13"/>
  <c r="A54" i="13"/>
  <c r="D55" i="13"/>
  <c r="C55" i="13"/>
  <c r="A55" i="13"/>
  <c r="D53" i="13"/>
  <c r="C53" i="13"/>
  <c r="A53" i="13"/>
  <c r="D52" i="13"/>
  <c r="C52" i="13"/>
  <c r="A52" i="13"/>
  <c r="D51" i="13"/>
  <c r="C51" i="13"/>
  <c r="A51" i="13"/>
  <c r="D50" i="13"/>
  <c r="C50" i="13"/>
  <c r="A50" i="13"/>
  <c r="D49" i="13"/>
  <c r="C49" i="13"/>
  <c r="A49" i="13"/>
  <c r="D48" i="13"/>
  <c r="C48" i="13"/>
  <c r="A48" i="13"/>
  <c r="D47" i="13"/>
  <c r="C47" i="13"/>
  <c r="A47" i="13"/>
  <c r="D46" i="13"/>
  <c r="C46" i="13"/>
  <c r="A46" i="13"/>
  <c r="D45" i="13"/>
  <c r="C45" i="13"/>
  <c r="A45" i="13"/>
  <c r="D44" i="13"/>
  <c r="C44" i="13"/>
  <c r="A44" i="13"/>
  <c r="D43" i="13"/>
  <c r="C43" i="13"/>
  <c r="A43" i="13"/>
  <c r="D42" i="13"/>
  <c r="C42" i="13"/>
  <c r="A42" i="13"/>
  <c r="D41" i="13"/>
  <c r="C41" i="13"/>
  <c r="A41" i="13"/>
  <c r="D40" i="13"/>
  <c r="C40" i="13"/>
  <c r="A40" i="13"/>
  <c r="D39" i="13"/>
  <c r="C39" i="13"/>
  <c r="A39" i="13"/>
  <c r="D38" i="13"/>
  <c r="C38" i="13"/>
  <c r="A38" i="13"/>
  <c r="D37" i="13"/>
  <c r="C37" i="13"/>
  <c r="A37" i="13"/>
  <c r="D36" i="13"/>
  <c r="C36" i="13"/>
  <c r="A36" i="13"/>
  <c r="D33" i="13"/>
  <c r="C33" i="13"/>
  <c r="A33" i="13"/>
  <c r="D32" i="13"/>
  <c r="C32" i="13"/>
  <c r="A32" i="13"/>
  <c r="D29" i="13"/>
  <c r="C29" i="13"/>
  <c r="A29" i="13"/>
  <c r="D28" i="13"/>
  <c r="C28" i="13"/>
  <c r="A28" i="13"/>
  <c r="D27" i="13"/>
  <c r="C27" i="13"/>
  <c r="A27" i="13"/>
  <c r="D26" i="13"/>
  <c r="C26" i="13"/>
  <c r="A26" i="13"/>
  <c r="D25" i="13"/>
  <c r="C25" i="13"/>
  <c r="A25" i="13"/>
  <c r="D24" i="13"/>
  <c r="C24" i="13"/>
  <c r="A24" i="13"/>
  <c r="D23" i="13"/>
  <c r="C23" i="13"/>
  <c r="A23" i="13"/>
  <c r="D22" i="13"/>
  <c r="C22" i="13"/>
  <c r="A22" i="13"/>
  <c r="D21" i="13"/>
  <c r="C21" i="13"/>
  <c r="A21" i="13"/>
  <c r="D20" i="13"/>
  <c r="C20" i="13"/>
  <c r="A20" i="13"/>
  <c r="D19" i="13"/>
  <c r="C19" i="13"/>
  <c r="A19" i="13"/>
  <c r="D18" i="13"/>
  <c r="C18" i="13"/>
  <c r="A18" i="13"/>
  <c r="D17" i="13"/>
  <c r="C17" i="13"/>
  <c r="A17" i="13"/>
  <c r="D16" i="13"/>
  <c r="C16" i="13"/>
  <c r="A16" i="13"/>
  <c r="D15" i="13"/>
  <c r="C15" i="13"/>
  <c r="A15" i="13"/>
  <c r="D14" i="13"/>
  <c r="C14" i="13"/>
  <c r="A14" i="13"/>
  <c r="D13" i="13"/>
  <c r="C13" i="13"/>
  <c r="A13" i="13"/>
  <c r="D12" i="13"/>
  <c r="C12" i="13"/>
  <c r="A12" i="13"/>
  <c r="D11" i="13"/>
  <c r="C11" i="13"/>
  <c r="A11" i="13"/>
  <c r="D10" i="13"/>
  <c r="C10" i="13"/>
  <c r="A10" i="13"/>
  <c r="D9" i="13"/>
  <c r="C9" i="13"/>
  <c r="A9" i="13"/>
  <c r="D8" i="13"/>
  <c r="C8" i="13"/>
  <c r="A8" i="13"/>
  <c r="D7" i="13"/>
  <c r="C7" i="13"/>
  <c r="A7" i="13"/>
  <c r="D6" i="13"/>
  <c r="C6" i="13"/>
  <c r="A6" i="13"/>
  <c r="D5" i="13"/>
  <c r="C5" i="13"/>
  <c r="A5" i="13"/>
  <c r="D4" i="13"/>
  <c r="C4" i="13"/>
  <c r="A4" i="13"/>
  <c r="G50" i="13"/>
  <c r="D3" i="13"/>
  <c r="C3" i="13"/>
  <c r="A3" i="13"/>
  <c r="G1" i="13"/>
  <c r="F1" i="13"/>
  <c r="K117" i="11"/>
  <c r="J117" i="11"/>
  <c r="I117" i="11"/>
  <c r="H117" i="11"/>
  <c r="G117" i="11"/>
  <c r="Q117" i="11" s="1"/>
  <c r="D117" i="11"/>
  <c r="C117" i="11"/>
  <c r="A117" i="11"/>
  <c r="K116" i="11"/>
  <c r="J116" i="11"/>
  <c r="I116" i="11"/>
  <c r="H116" i="11"/>
  <c r="G116" i="11"/>
  <c r="Q116" i="11" s="1"/>
  <c r="D116" i="11"/>
  <c r="C116" i="11"/>
  <c r="A116" i="11"/>
  <c r="D113" i="11"/>
  <c r="C113" i="11"/>
  <c r="A113" i="11"/>
  <c r="D112" i="11"/>
  <c r="C112" i="11"/>
  <c r="A112" i="11"/>
  <c r="D111" i="11"/>
  <c r="C111" i="11"/>
  <c r="A111" i="11"/>
  <c r="D110" i="11"/>
  <c r="C110" i="11"/>
  <c r="A110" i="11"/>
  <c r="K108" i="11"/>
  <c r="K109" i="11" s="1"/>
  <c r="J108" i="11"/>
  <c r="J109" i="11" s="1"/>
  <c r="I108" i="11"/>
  <c r="I109" i="11" s="1"/>
  <c r="H108" i="11"/>
  <c r="H109" i="11" s="1"/>
  <c r="G108" i="11"/>
  <c r="D108" i="11"/>
  <c r="C108" i="11"/>
  <c r="A108" i="11"/>
  <c r="D104" i="11"/>
  <c r="C104" i="11"/>
  <c r="A104" i="11"/>
  <c r="K103" i="11"/>
  <c r="J103" i="11"/>
  <c r="I103" i="11"/>
  <c r="H103" i="11"/>
  <c r="G103" i="11"/>
  <c r="D103" i="11"/>
  <c r="C103" i="11"/>
  <c r="A103" i="11"/>
  <c r="D102" i="11"/>
  <c r="C102" i="11"/>
  <c r="A102" i="11"/>
  <c r="D101" i="11"/>
  <c r="C101" i="11"/>
  <c r="A101" i="11"/>
  <c r="D100" i="11"/>
  <c r="C100" i="11"/>
  <c r="A100" i="11"/>
  <c r="D98" i="11"/>
  <c r="C98" i="11"/>
  <c r="A98" i="11"/>
  <c r="K97" i="11"/>
  <c r="J97" i="11"/>
  <c r="I97" i="11"/>
  <c r="H97" i="11"/>
  <c r="G97" i="11"/>
  <c r="D97" i="11"/>
  <c r="C97" i="11"/>
  <c r="A97" i="11"/>
  <c r="D96" i="11"/>
  <c r="C96" i="11"/>
  <c r="A96" i="11"/>
  <c r="K95" i="11"/>
  <c r="J95" i="11"/>
  <c r="I95" i="11"/>
  <c r="H95" i="11"/>
  <c r="G95" i="11"/>
  <c r="D95" i="11"/>
  <c r="C95" i="11"/>
  <c r="A95" i="11"/>
  <c r="D94" i="11"/>
  <c r="C94" i="11"/>
  <c r="A94" i="11"/>
  <c r="D93" i="11"/>
  <c r="C93" i="11"/>
  <c r="A93" i="11"/>
  <c r="D92" i="11"/>
  <c r="C92" i="11"/>
  <c r="A92" i="11"/>
  <c r="K91" i="11"/>
  <c r="J91" i="11"/>
  <c r="I91" i="11"/>
  <c r="H91" i="11"/>
  <c r="G91" i="11"/>
  <c r="Q91" i="11" s="1"/>
  <c r="D91" i="11"/>
  <c r="C91" i="11"/>
  <c r="A91" i="11"/>
  <c r="D90" i="11"/>
  <c r="C90" i="11"/>
  <c r="A90" i="11"/>
  <c r="D89" i="11"/>
  <c r="C89" i="11"/>
  <c r="A89" i="11"/>
  <c r="D88" i="11"/>
  <c r="C88" i="11"/>
  <c r="A88" i="11"/>
  <c r="D87" i="11"/>
  <c r="C87" i="11"/>
  <c r="A87" i="11"/>
  <c r="D86" i="11"/>
  <c r="C86" i="11"/>
  <c r="A86" i="11"/>
  <c r="Q85" i="11"/>
  <c r="D85" i="11"/>
  <c r="C85" i="11"/>
  <c r="A85" i="11"/>
  <c r="Q84" i="11"/>
  <c r="D84" i="11"/>
  <c r="C84" i="11"/>
  <c r="A84" i="11"/>
  <c r="D83" i="11"/>
  <c r="C83" i="11"/>
  <c r="A83" i="11"/>
  <c r="D82" i="11"/>
  <c r="C82" i="11"/>
  <c r="A82" i="11"/>
  <c r="D81" i="11"/>
  <c r="C81" i="11"/>
  <c r="A81" i="11"/>
  <c r="D80" i="11"/>
  <c r="C80" i="11"/>
  <c r="A80" i="11"/>
  <c r="D79" i="11"/>
  <c r="C79" i="11"/>
  <c r="A79" i="11"/>
  <c r="D78" i="11"/>
  <c r="C78" i="11"/>
  <c r="A78" i="11"/>
  <c r="D77" i="11"/>
  <c r="C77" i="11"/>
  <c r="A77" i="11"/>
  <c r="K76" i="11"/>
  <c r="J76" i="11"/>
  <c r="I76" i="11"/>
  <c r="H76" i="11"/>
  <c r="G76" i="11"/>
  <c r="Q76" i="11" s="1"/>
  <c r="D76" i="11"/>
  <c r="C76" i="11"/>
  <c r="A76" i="11"/>
  <c r="D75" i="11"/>
  <c r="C75" i="11"/>
  <c r="A75" i="11"/>
  <c r="D74" i="11"/>
  <c r="C74" i="11"/>
  <c r="A74" i="11"/>
  <c r="D73" i="11"/>
  <c r="C73" i="11"/>
  <c r="A73" i="11"/>
  <c r="D72" i="11"/>
  <c r="C72" i="11"/>
  <c r="A72" i="11"/>
  <c r="D71" i="11"/>
  <c r="C71" i="11"/>
  <c r="A71" i="11"/>
  <c r="D70" i="11"/>
  <c r="C70" i="11"/>
  <c r="A70" i="11"/>
  <c r="K69" i="11"/>
  <c r="J69" i="11"/>
  <c r="I69" i="11"/>
  <c r="H69" i="11"/>
  <c r="G69" i="11"/>
  <c r="D69" i="11"/>
  <c r="C69" i="11"/>
  <c r="A69" i="11"/>
  <c r="D68" i="11"/>
  <c r="C68" i="11"/>
  <c r="A68" i="11"/>
  <c r="D67" i="11"/>
  <c r="C67" i="11"/>
  <c r="A67" i="11"/>
  <c r="D66" i="11"/>
  <c r="C66" i="11"/>
  <c r="A66" i="11"/>
  <c r="D65" i="11"/>
  <c r="C65" i="11"/>
  <c r="A65" i="11"/>
  <c r="D63" i="11"/>
  <c r="C63" i="11"/>
  <c r="A63" i="11"/>
  <c r="D62" i="11"/>
  <c r="C62" i="11"/>
  <c r="A62" i="11"/>
  <c r="D61" i="11"/>
  <c r="C61" i="11"/>
  <c r="A61" i="11"/>
  <c r="D60" i="11"/>
  <c r="C60" i="11"/>
  <c r="A60" i="11"/>
  <c r="D59" i="11"/>
  <c r="C59" i="11"/>
  <c r="A59" i="11"/>
  <c r="D58" i="11"/>
  <c r="C58" i="11"/>
  <c r="A58" i="11"/>
  <c r="D57" i="11"/>
  <c r="C57" i="11"/>
  <c r="A57" i="11"/>
  <c r="D54" i="11"/>
  <c r="C54" i="11"/>
  <c r="A54" i="11"/>
  <c r="D55" i="11"/>
  <c r="C55" i="11"/>
  <c r="A55" i="11"/>
  <c r="D53" i="11"/>
  <c r="C53" i="11"/>
  <c r="A53" i="11"/>
  <c r="D52" i="11"/>
  <c r="C52" i="11"/>
  <c r="A52" i="11"/>
  <c r="D51" i="11"/>
  <c r="C51" i="11"/>
  <c r="A51" i="11"/>
  <c r="D50" i="11"/>
  <c r="C50" i="11"/>
  <c r="A50" i="11"/>
  <c r="D49" i="11"/>
  <c r="C49" i="11"/>
  <c r="A49" i="11"/>
  <c r="D48" i="11"/>
  <c r="C48" i="11"/>
  <c r="A48" i="11"/>
  <c r="D47" i="11"/>
  <c r="C47" i="11"/>
  <c r="A47" i="11"/>
  <c r="D46" i="11"/>
  <c r="C46" i="11"/>
  <c r="A46" i="11"/>
  <c r="D45" i="11"/>
  <c r="C45" i="11"/>
  <c r="A45" i="11"/>
  <c r="D44" i="11"/>
  <c r="C44" i="11"/>
  <c r="A44" i="11"/>
  <c r="D43" i="11"/>
  <c r="C43" i="11"/>
  <c r="A43" i="11"/>
  <c r="D42" i="11"/>
  <c r="C42" i="11"/>
  <c r="A42" i="11"/>
  <c r="D41" i="11"/>
  <c r="C41" i="11"/>
  <c r="A41" i="11"/>
  <c r="D40" i="11"/>
  <c r="C40" i="11"/>
  <c r="A40" i="11"/>
  <c r="D39" i="11"/>
  <c r="C39" i="11"/>
  <c r="A39" i="11"/>
  <c r="D38" i="11"/>
  <c r="C38" i="11"/>
  <c r="A38" i="11"/>
  <c r="D37" i="11"/>
  <c r="C37" i="11"/>
  <c r="A37" i="11"/>
  <c r="D36" i="11"/>
  <c r="C36" i="11"/>
  <c r="A36" i="11"/>
  <c r="D33" i="11"/>
  <c r="C33" i="11"/>
  <c r="A33" i="11"/>
  <c r="D32" i="11"/>
  <c r="C32" i="11"/>
  <c r="A32" i="11"/>
  <c r="D29" i="11"/>
  <c r="C29" i="11"/>
  <c r="A29" i="11"/>
  <c r="D28" i="11"/>
  <c r="C28" i="11"/>
  <c r="A28" i="11"/>
  <c r="D27" i="11"/>
  <c r="C27" i="11"/>
  <c r="A27" i="11"/>
  <c r="D26" i="11"/>
  <c r="C26" i="11"/>
  <c r="A26" i="11"/>
  <c r="D25" i="11"/>
  <c r="C25" i="11"/>
  <c r="A25" i="11"/>
  <c r="D24" i="11"/>
  <c r="C24" i="11"/>
  <c r="A24" i="11"/>
  <c r="D23" i="11"/>
  <c r="C23" i="11"/>
  <c r="A23" i="11"/>
  <c r="D22" i="11"/>
  <c r="C22" i="11"/>
  <c r="A22" i="11"/>
  <c r="D21" i="11"/>
  <c r="C21" i="11"/>
  <c r="A21" i="11"/>
  <c r="D20" i="11"/>
  <c r="C20" i="11"/>
  <c r="A20" i="11"/>
  <c r="D19" i="11"/>
  <c r="C19" i="11"/>
  <c r="A19" i="11"/>
  <c r="D18" i="11"/>
  <c r="C18" i="11"/>
  <c r="A18" i="11"/>
  <c r="D17" i="11"/>
  <c r="C17" i="11"/>
  <c r="A17" i="11"/>
  <c r="D16" i="11"/>
  <c r="C16" i="11"/>
  <c r="A16" i="11"/>
  <c r="D15" i="11"/>
  <c r="C15" i="11"/>
  <c r="A15" i="11"/>
  <c r="D14" i="11"/>
  <c r="C14" i="11"/>
  <c r="A14" i="11"/>
  <c r="D13" i="11"/>
  <c r="C13" i="11"/>
  <c r="A13" i="11"/>
  <c r="D12" i="11"/>
  <c r="C12" i="11"/>
  <c r="A12" i="11"/>
  <c r="D11" i="11"/>
  <c r="C11" i="11"/>
  <c r="A11" i="11"/>
  <c r="D10" i="11"/>
  <c r="C10" i="11"/>
  <c r="A10" i="11"/>
  <c r="D9" i="11"/>
  <c r="C9" i="11"/>
  <c r="A9" i="11"/>
  <c r="D8" i="11"/>
  <c r="C8" i="11"/>
  <c r="A8" i="11"/>
  <c r="D7" i="11"/>
  <c r="C7" i="11"/>
  <c r="A7" i="11"/>
  <c r="D6" i="11"/>
  <c r="C6" i="11"/>
  <c r="A6" i="11"/>
  <c r="D5" i="11"/>
  <c r="C5" i="11"/>
  <c r="A5" i="11"/>
  <c r="D4" i="11"/>
  <c r="C4" i="11"/>
  <c r="A4" i="11"/>
  <c r="D3" i="11"/>
  <c r="C3" i="11"/>
  <c r="A3" i="11"/>
  <c r="G1" i="11"/>
  <c r="F1" i="11"/>
  <c r="K117" i="1"/>
  <c r="J117" i="1"/>
  <c r="I117" i="1"/>
  <c r="H117" i="1"/>
  <c r="K116" i="1"/>
  <c r="J116" i="1"/>
  <c r="I116" i="1"/>
  <c r="H116" i="1"/>
  <c r="D85" i="1"/>
  <c r="C85" i="1"/>
  <c r="A85" i="1"/>
  <c r="D84" i="1"/>
  <c r="C84" i="1"/>
  <c r="A84" i="1"/>
  <c r="D116" i="1"/>
  <c r="C116" i="1"/>
  <c r="A116" i="1"/>
  <c r="D113" i="1"/>
  <c r="C113" i="1"/>
  <c r="A113" i="1"/>
  <c r="D82" i="1"/>
  <c r="C82" i="1"/>
  <c r="A82" i="1"/>
  <c r="D81" i="1"/>
  <c r="C81" i="1"/>
  <c r="A81" i="1"/>
  <c r="D79" i="1"/>
  <c r="C79" i="1"/>
  <c r="A79" i="1"/>
  <c r="C21" i="16" l="1"/>
  <c r="C18" i="16"/>
  <c r="C71" i="16"/>
  <c r="C95" i="16"/>
  <c r="C98" i="16"/>
  <c r="C20" i="16"/>
  <c r="C105" i="16"/>
  <c r="C70" i="16"/>
  <c r="C8" i="16"/>
  <c r="C109" i="16"/>
  <c r="C112" i="16"/>
  <c r="C68" i="16"/>
  <c r="C9" i="16"/>
  <c r="C79" i="16"/>
  <c r="C59" i="16"/>
  <c r="C25" i="16"/>
  <c r="C54" i="16"/>
  <c r="C58" i="16"/>
  <c r="C80" i="16"/>
  <c r="D113" i="16"/>
  <c r="D22" i="16"/>
  <c r="D105" i="16"/>
  <c r="D59" i="16"/>
  <c r="D84" i="16"/>
  <c r="D66" i="16"/>
  <c r="D62" i="16"/>
  <c r="D91" i="16"/>
  <c r="D73" i="16"/>
  <c r="D47" i="16"/>
  <c r="D52" i="16"/>
  <c r="D21" i="16"/>
  <c r="D118" i="16"/>
  <c r="D88" i="16"/>
  <c r="D71" i="16"/>
  <c r="D115" i="16"/>
  <c r="D8" i="16"/>
  <c r="C7" i="16"/>
  <c r="C114" i="16"/>
  <c r="C106" i="16"/>
  <c r="C13" i="16"/>
  <c r="C104" i="16"/>
  <c r="C51" i="16"/>
  <c r="B2" i="16"/>
  <c r="C24" i="16"/>
  <c r="C56" i="16"/>
  <c r="D87" i="16"/>
  <c r="D56" i="16"/>
  <c r="D53" i="16"/>
  <c r="D83" i="16"/>
  <c r="D11" i="16"/>
  <c r="D116" i="16"/>
  <c r="D89" i="16"/>
  <c r="D63" i="16"/>
  <c r="D100" i="16"/>
  <c r="D3" i="16"/>
  <c r="D38" i="16"/>
  <c r="D117" i="16"/>
  <c r="D79" i="16"/>
  <c r="D60" i="16"/>
  <c r="D119" i="16"/>
  <c r="D106" i="16"/>
  <c r="D28" i="16"/>
  <c r="D121" i="16"/>
  <c r="C26" i="16"/>
  <c r="C73" i="16"/>
  <c r="C15" i="16"/>
  <c r="C116" i="16"/>
  <c r="C76" i="16"/>
  <c r="C50" i="16"/>
  <c r="C39" i="16"/>
  <c r="D51" i="16"/>
  <c r="D76" i="16"/>
  <c r="D23" i="16"/>
  <c r="D19" i="16"/>
  <c r="D101" i="16"/>
  <c r="D103" i="16"/>
  <c r="D29" i="16"/>
  <c r="D16" i="16"/>
  <c r="C6" i="16"/>
  <c r="C65" i="16"/>
  <c r="C99" i="16"/>
  <c r="C66" i="16"/>
  <c r="C123" i="16"/>
  <c r="C19" i="16"/>
  <c r="C117" i="16"/>
  <c r="D81" i="16"/>
  <c r="D104" i="16"/>
  <c r="D18" i="16"/>
  <c r="D36" i="16"/>
  <c r="D9" i="16"/>
  <c r="D57" i="16"/>
  <c r="D45" i="16"/>
  <c r="D74" i="16"/>
  <c r="C72" i="16"/>
  <c r="C77" i="16"/>
  <c r="C126" i="16"/>
  <c r="C94" i="16"/>
  <c r="C102" i="16"/>
  <c r="C121" i="16"/>
  <c r="C61" i="16"/>
  <c r="C87" i="16"/>
  <c r="D90" i="16"/>
  <c r="D125" i="16"/>
  <c r="D27" i="16"/>
  <c r="D75" i="16"/>
  <c r="D50" i="16"/>
  <c r="D20" i="16"/>
  <c r="D72" i="16"/>
  <c r="C119" i="16"/>
  <c r="C46" i="16"/>
  <c r="C122" i="16"/>
  <c r="C90" i="16"/>
  <c r="C115" i="16"/>
  <c r="C113" i="16"/>
  <c r="C29" i="16"/>
  <c r="C38" i="16"/>
  <c r="D12" i="16"/>
  <c r="D85" i="16"/>
  <c r="D126" i="16"/>
  <c r="D67" i="16"/>
  <c r="D92" i="16"/>
  <c r="D95" i="16"/>
  <c r="D4" i="16"/>
  <c r="D26" i="16"/>
  <c r="D86" i="16"/>
  <c r="D15" i="16"/>
  <c r="C55" i="16"/>
  <c r="C33" i="16"/>
  <c r="C44" i="16"/>
  <c r="C57" i="16"/>
  <c r="C74" i="16"/>
  <c r="C89" i="16"/>
  <c r="C63" i="16"/>
  <c r="C12" i="16"/>
  <c r="D44" i="16"/>
  <c r="D42" i="16"/>
  <c r="D112" i="16"/>
  <c r="D78" i="16"/>
  <c r="D110" i="16"/>
  <c r="C32" i="16"/>
  <c r="D109" i="16"/>
  <c r="D7" i="16"/>
  <c r="D43" i="16"/>
  <c r="D120" i="16"/>
  <c r="D94" i="16"/>
  <c r="D41" i="16"/>
  <c r="D49" i="16"/>
  <c r="C82" i="16"/>
  <c r="C40" i="16"/>
  <c r="C48" i="16"/>
  <c r="C3" i="16"/>
  <c r="C17" i="16"/>
  <c r="C52" i="16"/>
  <c r="C41" i="16"/>
  <c r="C92" i="16"/>
  <c r="D58" i="16"/>
  <c r="D14" i="16"/>
  <c r="D33" i="16"/>
  <c r="D82" i="16"/>
  <c r="D108" i="16"/>
  <c r="D111" i="16"/>
  <c r="D107" i="16"/>
  <c r="D127" i="16"/>
  <c r="D96" i="16"/>
  <c r="D40" i="16"/>
  <c r="D114" i="16"/>
  <c r="D70" i="16"/>
  <c r="C124" i="16"/>
  <c r="C86" i="16"/>
  <c r="C93" i="16"/>
  <c r="C81" i="16"/>
  <c r="C111" i="16"/>
  <c r="D24" i="16"/>
  <c r="D54" i="16"/>
  <c r="D55" i="16"/>
  <c r="D64" i="16"/>
  <c r="D97" i="16"/>
  <c r="D13" i="16"/>
  <c r="D77" i="16"/>
  <c r="C103" i="16"/>
  <c r="C49" i="16"/>
  <c r="C64" i="16"/>
  <c r="C28" i="16"/>
  <c r="C96" i="16"/>
  <c r="C14" i="16"/>
  <c r="C47" i="16"/>
  <c r="C35" i="16"/>
  <c r="C31" i="16"/>
  <c r="C34" i="16"/>
  <c r="C30" i="16"/>
  <c r="D61" i="16"/>
  <c r="D48" i="16"/>
  <c r="D37" i="16"/>
  <c r="D32" i="16"/>
  <c r="D80" i="16"/>
  <c r="D25" i="16"/>
  <c r="D123" i="16"/>
  <c r="C5" i="16"/>
  <c r="C45" i="16"/>
  <c r="C108" i="16"/>
  <c r="C43" i="16"/>
  <c r="C69" i="16"/>
  <c r="C75" i="16"/>
  <c r="C78" i="16"/>
  <c r="C85" i="16"/>
  <c r="D65" i="16"/>
  <c r="D17" i="16"/>
  <c r="D69" i="16"/>
  <c r="D102" i="16"/>
  <c r="D124" i="16"/>
  <c r="D5" i="16"/>
  <c r="D122" i="16"/>
  <c r="C11" i="16"/>
  <c r="C42" i="16"/>
  <c r="C97" i="16"/>
  <c r="C101" i="16"/>
  <c r="C127" i="16"/>
  <c r="C23" i="16"/>
  <c r="C37" i="16"/>
  <c r="D35" i="16"/>
  <c r="D31" i="16"/>
  <c r="D34" i="16"/>
  <c r="D30" i="16"/>
  <c r="D99" i="16"/>
  <c r="D10" i="16"/>
  <c r="C107" i="16"/>
  <c r="D93" i="16"/>
  <c r="D68" i="16"/>
  <c r="D39" i="16"/>
  <c r="G1" i="16"/>
  <c r="L1" i="16" s="1"/>
  <c r="D46" i="16"/>
  <c r="D6" i="16"/>
  <c r="F1" i="16"/>
  <c r="D98" i="16"/>
  <c r="C84" i="16"/>
  <c r="C36" i="16"/>
  <c r="C10" i="16"/>
  <c r="C60" i="16"/>
  <c r="C53" i="16"/>
  <c r="C118" i="16"/>
  <c r="C62" i="16"/>
  <c r="P109" i="11"/>
  <c r="N91" i="16"/>
  <c r="I103" i="16"/>
  <c r="N103" i="16" s="1"/>
  <c r="J116" i="16"/>
  <c r="O116" i="16" s="1"/>
  <c r="P69" i="16"/>
  <c r="Q117" i="13"/>
  <c r="L117" i="16"/>
  <c r="G117" i="16"/>
  <c r="M76" i="16"/>
  <c r="G116" i="16"/>
  <c r="L116" i="16" s="1"/>
  <c r="O76" i="16"/>
  <c r="M91" i="16"/>
  <c r="J108" i="16"/>
  <c r="O108" i="16" s="1"/>
  <c r="K108" i="16"/>
  <c r="P108" i="16" s="1"/>
  <c r="H116" i="16"/>
  <c r="M116" i="16" s="1"/>
  <c r="H103" i="16"/>
  <c r="M103" i="16" s="1"/>
  <c r="K116" i="16"/>
  <c r="P116" i="16" s="1"/>
  <c r="M69" i="16"/>
  <c r="K103" i="16"/>
  <c r="P103" i="16" s="1"/>
  <c r="H117" i="16"/>
  <c r="M117" i="16"/>
  <c r="G7" i="16"/>
  <c r="L7" i="16" s="1"/>
  <c r="K117" i="16"/>
  <c r="P117" i="16"/>
  <c r="N76" i="16"/>
  <c r="L91" i="16"/>
  <c r="G103" i="16"/>
  <c r="L103" i="16" s="1"/>
  <c r="P76" i="16"/>
  <c r="I116" i="16"/>
  <c r="N116" i="16" s="1"/>
  <c r="L69" i="16"/>
  <c r="O91" i="16"/>
  <c r="N69" i="16"/>
  <c r="O69" i="16"/>
  <c r="J117" i="16"/>
  <c r="O117" i="16"/>
  <c r="J103" i="16"/>
  <c r="O103" i="16" s="1"/>
  <c r="P91" i="16"/>
  <c r="I117" i="16"/>
  <c r="N117" i="16"/>
  <c r="L76" i="16"/>
  <c r="I108" i="16"/>
  <c r="N108" i="16" s="1"/>
  <c r="G109" i="11"/>
  <c r="Q109" i="11" s="1"/>
  <c r="H108" i="16"/>
  <c r="M108" i="16" s="1"/>
  <c r="G108" i="16"/>
  <c r="L108" i="16" s="1"/>
  <c r="H7" i="16"/>
  <c r="M7" i="16" s="1"/>
  <c r="P76" i="11"/>
  <c r="P91" i="13"/>
  <c r="T91" i="13" s="1"/>
  <c r="P117" i="1"/>
  <c r="P108" i="13"/>
  <c r="T108" i="13" s="1"/>
  <c r="P76" i="13"/>
  <c r="T76" i="13" s="1"/>
  <c r="P84" i="11"/>
  <c r="P85" i="11"/>
  <c r="P85" i="1"/>
  <c r="P108" i="11"/>
  <c r="P116" i="11"/>
  <c r="P117" i="11"/>
  <c r="S117" i="1"/>
  <c r="N117" i="1"/>
  <c r="I72" i="13"/>
  <c r="N69" i="13"/>
  <c r="R69" i="13" s="1"/>
  <c r="N108" i="13"/>
  <c r="R108" i="13" s="1"/>
  <c r="H1" i="11"/>
  <c r="M1" i="11" s="1"/>
  <c r="G72" i="11"/>
  <c r="Q72" i="11" s="1"/>
  <c r="Q69" i="11"/>
  <c r="O116" i="1"/>
  <c r="S116" i="1" s="1"/>
  <c r="I7" i="11"/>
  <c r="M7" i="11"/>
  <c r="Q7" i="11" s="1"/>
  <c r="K72" i="11"/>
  <c r="P69" i="11"/>
  <c r="N76" i="11"/>
  <c r="S76" i="11"/>
  <c r="R85" i="11"/>
  <c r="M85" i="11"/>
  <c r="T117" i="1"/>
  <c r="O117" i="1"/>
  <c r="T76" i="11"/>
  <c r="O76" i="11"/>
  <c r="I86" i="11"/>
  <c r="N84" i="11"/>
  <c r="S84" i="11"/>
  <c r="N85" i="11"/>
  <c r="S85" i="11"/>
  <c r="G104" i="11"/>
  <c r="H104" i="11" s="1"/>
  <c r="Q103" i="11"/>
  <c r="R116" i="11"/>
  <c r="M116" i="11"/>
  <c r="M117" i="11"/>
  <c r="R117" i="11"/>
  <c r="J72" i="13"/>
  <c r="O69" i="13"/>
  <c r="S69" i="13" s="1"/>
  <c r="M76" i="13"/>
  <c r="Q76" i="13" s="1"/>
  <c r="G86" i="13"/>
  <c r="G118" i="13" s="1"/>
  <c r="O108" i="13"/>
  <c r="S108" i="13" s="1"/>
  <c r="T85" i="13"/>
  <c r="O85" i="13"/>
  <c r="H86" i="11"/>
  <c r="M84" i="11"/>
  <c r="R84" i="11"/>
  <c r="N84" i="1"/>
  <c r="R84" i="1" s="1"/>
  <c r="J86" i="11"/>
  <c r="T84" i="11"/>
  <c r="O84" i="11"/>
  <c r="O85" i="11"/>
  <c r="T85" i="11"/>
  <c r="M91" i="11"/>
  <c r="R91" i="11"/>
  <c r="M103" i="11"/>
  <c r="R103" i="11"/>
  <c r="N116" i="11"/>
  <c r="S116" i="11"/>
  <c r="N117" i="11"/>
  <c r="S117" i="11"/>
  <c r="I7" i="13"/>
  <c r="M7" i="13"/>
  <c r="Q7" i="13" s="1"/>
  <c r="K72" i="13"/>
  <c r="P69" i="13"/>
  <c r="T69" i="13" s="1"/>
  <c r="N76" i="13"/>
  <c r="R76" i="13" s="1"/>
  <c r="H86" i="13"/>
  <c r="H118" i="13" s="1"/>
  <c r="M84" i="13"/>
  <c r="Q84" i="13" s="1"/>
  <c r="R85" i="13"/>
  <c r="M85" i="13"/>
  <c r="N91" i="11"/>
  <c r="S91" i="11"/>
  <c r="N103" i="11"/>
  <c r="S103" i="11"/>
  <c r="O116" i="11"/>
  <c r="T116" i="11"/>
  <c r="T117" i="11"/>
  <c r="O117" i="11"/>
  <c r="O76" i="13"/>
  <c r="S76" i="13" s="1"/>
  <c r="I86" i="13"/>
  <c r="I118" i="13" s="1"/>
  <c r="N84" i="13"/>
  <c r="R84" i="13" s="1"/>
  <c r="S85" i="13"/>
  <c r="N85" i="13"/>
  <c r="G104" i="13"/>
  <c r="M116" i="13"/>
  <c r="Q116" i="13" s="1"/>
  <c r="R117" i="13"/>
  <c r="M117" i="13"/>
  <c r="T109" i="11"/>
  <c r="O109" i="11"/>
  <c r="N116" i="1"/>
  <c r="R116" i="1" s="1"/>
  <c r="T91" i="11"/>
  <c r="O91" i="11"/>
  <c r="T103" i="11"/>
  <c r="O103" i="11"/>
  <c r="M91" i="13"/>
  <c r="Q91" i="13" s="1"/>
  <c r="M103" i="13"/>
  <c r="Q103" i="13" s="1"/>
  <c r="N116" i="13"/>
  <c r="R116" i="13" s="1"/>
  <c r="S117" i="13"/>
  <c r="N117" i="13"/>
  <c r="P84" i="1"/>
  <c r="T84" i="1" s="1"/>
  <c r="K86" i="13"/>
  <c r="K118" i="13" s="1"/>
  <c r="P84" i="13"/>
  <c r="T84" i="13" s="1"/>
  <c r="P85" i="13"/>
  <c r="N91" i="13"/>
  <c r="R91" i="13" s="1"/>
  <c r="N103" i="13"/>
  <c r="R103" i="13" s="1"/>
  <c r="O116" i="13"/>
  <c r="S116" i="13" s="1"/>
  <c r="T117" i="13"/>
  <c r="O117" i="13"/>
  <c r="N109" i="11"/>
  <c r="S109" i="11"/>
  <c r="O84" i="1"/>
  <c r="S84" i="1" s="1"/>
  <c r="O84" i="13"/>
  <c r="S84" i="13" s="1"/>
  <c r="R85" i="1"/>
  <c r="P91" i="11"/>
  <c r="P103" i="11"/>
  <c r="H115" i="11"/>
  <c r="M108" i="11"/>
  <c r="Q108" i="11" s="1"/>
  <c r="S85" i="1"/>
  <c r="N85" i="1"/>
  <c r="P116" i="1"/>
  <c r="T116" i="1" s="1"/>
  <c r="I72" i="11"/>
  <c r="N69" i="11"/>
  <c r="S69" i="11"/>
  <c r="N108" i="11"/>
  <c r="R108" i="11" s="1"/>
  <c r="S108" i="11"/>
  <c r="H1" i="13"/>
  <c r="Q1" i="13" s="1"/>
  <c r="G72" i="13"/>
  <c r="O91" i="13"/>
  <c r="S91" i="13" s="1"/>
  <c r="O103" i="13"/>
  <c r="S103" i="13" s="1"/>
  <c r="P116" i="13"/>
  <c r="T116" i="13" s="1"/>
  <c r="P117" i="13"/>
  <c r="H72" i="11"/>
  <c r="R69" i="11"/>
  <c r="M69" i="11"/>
  <c r="T85" i="1"/>
  <c r="O85" i="1"/>
  <c r="R117" i="1"/>
  <c r="J72" i="11"/>
  <c r="O69" i="11"/>
  <c r="T69" i="11"/>
  <c r="M76" i="11"/>
  <c r="R76" i="11"/>
  <c r="O108" i="11"/>
  <c r="T108" i="11"/>
  <c r="H72" i="13"/>
  <c r="M69" i="13"/>
  <c r="Q69" i="13" s="1"/>
  <c r="P103" i="13"/>
  <c r="T103" i="13" s="1"/>
  <c r="H115" i="13"/>
  <c r="M108" i="13"/>
  <c r="Q108" i="13" s="1"/>
  <c r="R109" i="11"/>
  <c r="P117" i="15"/>
  <c r="K117" i="14"/>
  <c r="K117" i="15"/>
  <c r="P117" i="14"/>
  <c r="I116" i="14"/>
  <c r="N116" i="14" s="1"/>
  <c r="I116" i="15"/>
  <c r="N116" i="15" s="1"/>
  <c r="J116" i="15"/>
  <c r="O116" i="15" s="1"/>
  <c r="J116" i="14"/>
  <c r="O116" i="14" s="1"/>
  <c r="H116" i="14"/>
  <c r="M116" i="14" s="1"/>
  <c r="H116" i="15"/>
  <c r="M116" i="15" s="1"/>
  <c r="K116" i="15"/>
  <c r="P116" i="15" s="1"/>
  <c r="K116" i="14"/>
  <c r="P116" i="14" s="1"/>
  <c r="H117" i="15"/>
  <c r="M117" i="14"/>
  <c r="H117" i="14"/>
  <c r="M117" i="15"/>
  <c r="I117" i="15"/>
  <c r="N117" i="14"/>
  <c r="N117" i="15"/>
  <c r="I117" i="14"/>
  <c r="O117" i="14"/>
  <c r="O117" i="15"/>
  <c r="J117" i="14"/>
  <c r="J117" i="15"/>
  <c r="H1" i="15"/>
  <c r="L1" i="15"/>
  <c r="J85" i="14"/>
  <c r="O85" i="14"/>
  <c r="O85" i="15"/>
  <c r="P85" i="15"/>
  <c r="P85" i="14"/>
  <c r="H1" i="14"/>
  <c r="L1" i="14"/>
  <c r="M85" i="14"/>
  <c r="M85" i="15"/>
  <c r="N85" i="14"/>
  <c r="N85" i="15"/>
  <c r="I84" i="14"/>
  <c r="N84" i="14"/>
  <c r="H86" i="1"/>
  <c r="H118" i="1" s="1"/>
  <c r="K110" i="11"/>
  <c r="K115" i="11"/>
  <c r="I115" i="13"/>
  <c r="J115" i="13"/>
  <c r="K115" i="13"/>
  <c r="G111" i="11"/>
  <c r="Q111" i="11" s="1"/>
  <c r="G115" i="11"/>
  <c r="Q115" i="11" s="1"/>
  <c r="I111" i="11"/>
  <c r="I115" i="11"/>
  <c r="J111" i="11"/>
  <c r="J115" i="11"/>
  <c r="G115" i="13"/>
  <c r="K86" i="1"/>
  <c r="K118" i="1" s="1"/>
  <c r="H3" i="11"/>
  <c r="G51" i="11"/>
  <c r="H3" i="13"/>
  <c r="G51" i="13"/>
  <c r="H85" i="14"/>
  <c r="I85" i="14"/>
  <c r="K85" i="14"/>
  <c r="G50" i="11"/>
  <c r="K86" i="11"/>
  <c r="J86" i="13"/>
  <c r="J118" i="13" s="1"/>
  <c r="H85" i="15"/>
  <c r="J86" i="1"/>
  <c r="J118" i="1" s="1"/>
  <c r="G110" i="11"/>
  <c r="I85" i="15"/>
  <c r="H84" i="15"/>
  <c r="M84" i="15" s="1"/>
  <c r="J85" i="15"/>
  <c r="G86" i="11"/>
  <c r="I84" i="15"/>
  <c r="N84" i="15" s="1"/>
  <c r="K85" i="15"/>
  <c r="J84" i="15"/>
  <c r="O84" i="15" s="1"/>
  <c r="H84" i="14"/>
  <c r="M84" i="14" s="1"/>
  <c r="K111" i="11"/>
  <c r="K84" i="15"/>
  <c r="P84" i="15" s="1"/>
  <c r="J84" i="14"/>
  <c r="O84" i="14" s="1"/>
  <c r="I86" i="1"/>
  <c r="I118" i="1" s="1"/>
  <c r="K84" i="14"/>
  <c r="P84" i="14" s="1"/>
  <c r="H110" i="11"/>
  <c r="I110" i="11"/>
  <c r="H111" i="11"/>
  <c r="J110" i="11"/>
  <c r="P118" i="14" l="1"/>
  <c r="K118" i="14"/>
  <c r="J118" i="14"/>
  <c r="O118" i="14" s="1"/>
  <c r="P118" i="1"/>
  <c r="T118" i="1" s="1"/>
  <c r="O118" i="1"/>
  <c r="S118" i="1" s="1"/>
  <c r="I118" i="14"/>
  <c r="N118" i="14" s="1"/>
  <c r="H118" i="14"/>
  <c r="M118" i="14" s="1"/>
  <c r="N118" i="1"/>
  <c r="R118" i="1" s="1"/>
  <c r="K118" i="15"/>
  <c r="P118" i="15" s="1"/>
  <c r="K118" i="16"/>
  <c r="P118" i="16" s="1"/>
  <c r="J118" i="15"/>
  <c r="O118" i="15" s="1"/>
  <c r="P118" i="13"/>
  <c r="T118" i="13" s="1"/>
  <c r="J118" i="16"/>
  <c r="O118" i="16" s="1"/>
  <c r="I118" i="15"/>
  <c r="N118" i="15" s="1"/>
  <c r="O118" i="13"/>
  <c r="S118" i="13" s="1"/>
  <c r="I118" i="16"/>
  <c r="N118" i="16" s="1"/>
  <c r="N118" i="13"/>
  <c r="R118" i="13" s="1"/>
  <c r="H118" i="16"/>
  <c r="M118" i="16" s="1"/>
  <c r="H118" i="15"/>
  <c r="M118" i="15" s="1"/>
  <c r="H86" i="16"/>
  <c r="M86" i="16" s="1"/>
  <c r="H111" i="13"/>
  <c r="H111" i="16" s="1"/>
  <c r="M111" i="16" s="1"/>
  <c r="I72" i="16"/>
  <c r="N72" i="16" s="1"/>
  <c r="I109" i="13"/>
  <c r="I109" i="16" s="1"/>
  <c r="N109" i="16" s="1"/>
  <c r="J72" i="16"/>
  <c r="O72" i="16" s="1"/>
  <c r="J109" i="13"/>
  <c r="K72" i="16"/>
  <c r="P72" i="16" s="1"/>
  <c r="K109" i="13"/>
  <c r="I86" i="16"/>
  <c r="N86" i="16" s="1"/>
  <c r="I111" i="13"/>
  <c r="I111" i="16" s="1"/>
  <c r="N111" i="16" s="1"/>
  <c r="K111" i="13"/>
  <c r="K86" i="16"/>
  <c r="P86" i="16" s="1"/>
  <c r="H109" i="13"/>
  <c r="H72" i="16"/>
  <c r="M72" i="16" s="1"/>
  <c r="J111" i="13"/>
  <c r="J86" i="16"/>
  <c r="O86" i="16" s="1"/>
  <c r="G118" i="16"/>
  <c r="L118" i="16" s="1"/>
  <c r="M118" i="13"/>
  <c r="Q118" i="13" s="1"/>
  <c r="G86" i="16"/>
  <c r="L86" i="16" s="1"/>
  <c r="G111" i="13"/>
  <c r="G109" i="13"/>
  <c r="G72" i="16"/>
  <c r="L72" i="16" s="1"/>
  <c r="B56" i="16"/>
  <c r="B34" i="16"/>
  <c r="B30" i="16"/>
  <c r="B35" i="16"/>
  <c r="B31" i="16"/>
  <c r="B59" i="16"/>
  <c r="B77" i="16"/>
  <c r="B124" i="16"/>
  <c r="B109" i="16"/>
  <c r="B14" i="16"/>
  <c r="B54" i="16"/>
  <c r="B36" i="16"/>
  <c r="B42" i="16"/>
  <c r="B62" i="16"/>
  <c r="B81" i="16"/>
  <c r="B112" i="16"/>
  <c r="B18" i="16"/>
  <c r="B10" i="16"/>
  <c r="B22" i="16"/>
  <c r="B79" i="16"/>
  <c r="B29" i="16"/>
  <c r="B40" i="16"/>
  <c r="B19" i="16"/>
  <c r="B26" i="16"/>
  <c r="B64" i="16"/>
  <c r="B37" i="16"/>
  <c r="B87" i="16"/>
  <c r="B20" i="16"/>
  <c r="B111" i="16"/>
  <c r="B96" i="16"/>
  <c r="B116" i="16"/>
  <c r="B122" i="16"/>
  <c r="B47" i="16"/>
  <c r="B85" i="16"/>
  <c r="B15" i="16"/>
  <c r="B6" i="16"/>
  <c r="B90" i="16"/>
  <c r="B107" i="16"/>
  <c r="B65" i="16"/>
  <c r="B83" i="16"/>
  <c r="B55" i="16"/>
  <c r="B119" i="16"/>
  <c r="B97" i="16"/>
  <c r="B4" i="16"/>
  <c r="B92" i="16"/>
  <c r="B48" i="16"/>
  <c r="B98" i="16"/>
  <c r="B114" i="16"/>
  <c r="B74" i="16"/>
  <c r="B95" i="16"/>
  <c r="B49" i="16"/>
  <c r="B78" i="16"/>
  <c r="B32" i="16"/>
  <c r="B46" i="16"/>
  <c r="B103" i="16"/>
  <c r="B121" i="16"/>
  <c r="B13" i="16"/>
  <c r="B24" i="16"/>
  <c r="B5" i="16"/>
  <c r="B93" i="16"/>
  <c r="B99" i="16"/>
  <c r="B72" i="16"/>
  <c r="B45" i="16"/>
  <c r="B38" i="16"/>
  <c r="B17" i="16"/>
  <c r="B113" i="16"/>
  <c r="B75" i="16"/>
  <c r="B91" i="16"/>
  <c r="B27" i="16"/>
  <c r="B120" i="16"/>
  <c r="B86" i="16"/>
  <c r="B118" i="16"/>
  <c r="B100" i="16"/>
  <c r="B61" i="16"/>
  <c r="B21" i="16"/>
  <c r="B8" i="16"/>
  <c r="B105" i="16"/>
  <c r="B28" i="16"/>
  <c r="B53" i="16"/>
  <c r="B63" i="16"/>
  <c r="B12" i="16"/>
  <c r="B101" i="16"/>
  <c r="B60" i="16"/>
  <c r="B43" i="16"/>
  <c r="B11" i="16"/>
  <c r="B106" i="16"/>
  <c r="B52" i="16"/>
  <c r="B94" i="16"/>
  <c r="B69" i="16"/>
  <c r="B104" i="16"/>
  <c r="B76" i="16"/>
  <c r="B80" i="16"/>
  <c r="B71" i="16"/>
  <c r="B3" i="16"/>
  <c r="B57" i="16"/>
  <c r="B51" i="16"/>
  <c r="B58" i="16"/>
  <c r="B84" i="16"/>
  <c r="B41" i="16"/>
  <c r="B127" i="16"/>
  <c r="B123" i="16"/>
  <c r="B102" i="16"/>
  <c r="B115" i="16"/>
  <c r="B25" i="16"/>
  <c r="B125" i="16"/>
  <c r="B50" i="16"/>
  <c r="B126" i="16"/>
  <c r="B33" i="16"/>
  <c r="B9" i="16"/>
  <c r="B39" i="16"/>
  <c r="B88" i="16"/>
  <c r="B68" i="16"/>
  <c r="B89" i="16"/>
  <c r="B7" i="16"/>
  <c r="B23" i="16"/>
  <c r="B108" i="16"/>
  <c r="B82" i="16"/>
  <c r="B16" i="16"/>
  <c r="B67" i="16"/>
  <c r="B70" i="16"/>
  <c r="B73" i="16"/>
  <c r="B44" i="16"/>
  <c r="B66" i="16"/>
  <c r="B110" i="16"/>
  <c r="B117" i="16"/>
  <c r="M53" i="1"/>
  <c r="Q53" i="1" s="1"/>
  <c r="G53" i="15"/>
  <c r="L53" i="15" s="1"/>
  <c r="G53" i="14"/>
  <c r="L53" i="14" s="1"/>
  <c r="H1" i="16"/>
  <c r="M109" i="11"/>
  <c r="I92" i="11"/>
  <c r="G104" i="16"/>
  <c r="L104" i="16" s="1"/>
  <c r="J115" i="16"/>
  <c r="O115" i="16" s="1"/>
  <c r="H92" i="13"/>
  <c r="H92" i="16" s="1"/>
  <c r="I115" i="16"/>
  <c r="N115" i="16" s="1"/>
  <c r="I92" i="13"/>
  <c r="H104" i="13"/>
  <c r="I104" i="13" s="1"/>
  <c r="K115" i="16"/>
  <c r="P115" i="16" s="1"/>
  <c r="H115" i="16"/>
  <c r="M115" i="16" s="1"/>
  <c r="H3" i="16"/>
  <c r="M3" i="16" s="1"/>
  <c r="G115" i="16"/>
  <c r="L115" i="16" s="1"/>
  <c r="I7" i="16"/>
  <c r="N7" i="16" s="1"/>
  <c r="G50" i="16"/>
  <c r="L50" i="16" s="1"/>
  <c r="G51" i="16"/>
  <c r="L51" i="16" s="1"/>
  <c r="P111" i="11"/>
  <c r="H86" i="14"/>
  <c r="M86" i="14" s="1"/>
  <c r="I122" i="11"/>
  <c r="I127" i="11"/>
  <c r="H92" i="11"/>
  <c r="R92" i="11" s="1"/>
  <c r="P72" i="13"/>
  <c r="T72" i="13" s="1"/>
  <c r="P115" i="13"/>
  <c r="T115" i="13" s="1"/>
  <c r="G92" i="13"/>
  <c r="K86" i="14"/>
  <c r="P86" i="11"/>
  <c r="O110" i="11"/>
  <c r="T110" i="11"/>
  <c r="O86" i="1"/>
  <c r="P110" i="11"/>
  <c r="M86" i="11"/>
  <c r="R86" i="11"/>
  <c r="O72" i="13"/>
  <c r="S72" i="13" s="1"/>
  <c r="P72" i="11"/>
  <c r="Q1" i="11"/>
  <c r="M72" i="11"/>
  <c r="R72" i="11"/>
  <c r="I1" i="13"/>
  <c r="R1" i="13" s="1"/>
  <c r="S92" i="11"/>
  <c r="I1" i="11"/>
  <c r="N1" i="11" s="1"/>
  <c r="M111" i="11"/>
  <c r="R111" i="11"/>
  <c r="S86" i="1"/>
  <c r="N86" i="1"/>
  <c r="R86" i="1" s="1"/>
  <c r="M72" i="13"/>
  <c r="Q72" i="13" s="1"/>
  <c r="P86" i="13"/>
  <c r="T86" i="13" s="1"/>
  <c r="T86" i="11"/>
  <c r="O86" i="11"/>
  <c r="J7" i="11"/>
  <c r="N7" i="11"/>
  <c r="R7" i="11" s="1"/>
  <c r="T72" i="11"/>
  <c r="O72" i="11"/>
  <c r="R110" i="11"/>
  <c r="M110" i="11"/>
  <c r="Q110" i="11" s="1"/>
  <c r="H51" i="13"/>
  <c r="M3" i="13"/>
  <c r="Q3" i="13" s="1"/>
  <c r="H86" i="15"/>
  <c r="M86" i="15" s="1"/>
  <c r="J92" i="11"/>
  <c r="J124" i="11" s="1"/>
  <c r="T111" i="11"/>
  <c r="O111" i="11"/>
  <c r="M115" i="11"/>
  <c r="R115" i="11"/>
  <c r="N86" i="11"/>
  <c r="S86" i="11"/>
  <c r="O115" i="13"/>
  <c r="S115" i="13" s="1"/>
  <c r="N115" i="11"/>
  <c r="S115" i="11"/>
  <c r="N115" i="13"/>
  <c r="R115" i="13" s="1"/>
  <c r="J7" i="13"/>
  <c r="N7" i="13"/>
  <c r="R7" i="13" s="1"/>
  <c r="N72" i="13"/>
  <c r="R72" i="13" s="1"/>
  <c r="N110" i="11"/>
  <c r="S110" i="11"/>
  <c r="J92" i="13"/>
  <c r="J92" i="16" s="1"/>
  <c r="O86" i="13"/>
  <c r="S86" i="13" s="1"/>
  <c r="T115" i="11"/>
  <c r="O115" i="11"/>
  <c r="K92" i="13"/>
  <c r="K92" i="16" s="1"/>
  <c r="I104" i="11"/>
  <c r="R104" i="11"/>
  <c r="M104" i="11"/>
  <c r="H51" i="11"/>
  <c r="M3" i="11"/>
  <c r="Q3" i="11" s="1"/>
  <c r="N111" i="11"/>
  <c r="S111" i="11"/>
  <c r="M115" i="13"/>
  <c r="Q115" i="13" s="1"/>
  <c r="N72" i="11"/>
  <c r="S72" i="11"/>
  <c r="N86" i="13"/>
  <c r="R86" i="13" s="1"/>
  <c r="M86" i="13"/>
  <c r="Q86" i="13" s="1"/>
  <c r="G92" i="11"/>
  <c r="G123" i="11" s="1"/>
  <c r="Q123" i="11" s="1"/>
  <c r="Q86" i="11"/>
  <c r="P86" i="1"/>
  <c r="T86" i="1" s="1"/>
  <c r="P115" i="11"/>
  <c r="M1" i="13"/>
  <c r="Q104" i="11"/>
  <c r="I3" i="13"/>
  <c r="H50" i="13"/>
  <c r="H50" i="11"/>
  <c r="I1" i="15"/>
  <c r="M1" i="15"/>
  <c r="K86" i="15"/>
  <c r="P86" i="15" s="1"/>
  <c r="P86" i="14"/>
  <c r="I1" i="14"/>
  <c r="M1" i="14"/>
  <c r="K92" i="11"/>
  <c r="I3" i="11"/>
  <c r="I124" i="11"/>
  <c r="I126" i="11"/>
  <c r="I123" i="11"/>
  <c r="I125" i="11"/>
  <c r="H124" i="11"/>
  <c r="J86" i="14"/>
  <c r="O86" i="14" s="1"/>
  <c r="J86" i="15"/>
  <c r="O86" i="15" s="1"/>
  <c r="I86" i="15"/>
  <c r="N86" i="15" s="1"/>
  <c r="I86" i="14"/>
  <c r="N86" i="14" s="1"/>
  <c r="P109" i="13" l="1"/>
  <c r="T109" i="13" s="1"/>
  <c r="M109" i="13"/>
  <c r="Q109" i="13" s="1"/>
  <c r="N109" i="13"/>
  <c r="R109" i="13" s="1"/>
  <c r="H109" i="16"/>
  <c r="M109" i="16" s="1"/>
  <c r="J109" i="16"/>
  <c r="O109" i="16" s="1"/>
  <c r="O109" i="13"/>
  <c r="S109" i="13" s="1"/>
  <c r="K109" i="16"/>
  <c r="P109" i="16" s="1"/>
  <c r="N111" i="13"/>
  <c r="R111" i="13" s="1"/>
  <c r="K111" i="16"/>
  <c r="P111" i="16" s="1"/>
  <c r="O111" i="13"/>
  <c r="S111" i="13" s="1"/>
  <c r="J111" i="16"/>
  <c r="O111" i="16" s="1"/>
  <c r="P111" i="13"/>
  <c r="T111" i="13" s="1"/>
  <c r="I92" i="16"/>
  <c r="N92" i="16" s="1"/>
  <c r="G111" i="16"/>
  <c r="L111" i="16" s="1"/>
  <c r="M111" i="13"/>
  <c r="Q111" i="13" s="1"/>
  <c r="G109" i="16"/>
  <c r="L109" i="16" s="1"/>
  <c r="G125" i="13"/>
  <c r="G92" i="16"/>
  <c r="L92" i="16" s="1"/>
  <c r="M1" i="16"/>
  <c r="I1" i="16"/>
  <c r="M55" i="1"/>
  <c r="Q55" i="1" s="1"/>
  <c r="G55" i="14"/>
  <c r="L55" i="14" s="1"/>
  <c r="G55" i="15"/>
  <c r="L55" i="15" s="1"/>
  <c r="M54" i="1"/>
  <c r="Q54" i="1" s="1"/>
  <c r="G54" i="14"/>
  <c r="L54" i="14" s="1"/>
  <c r="G54" i="15"/>
  <c r="L54" i="15" s="1"/>
  <c r="I126" i="13"/>
  <c r="I123" i="13"/>
  <c r="I123" i="16" s="1"/>
  <c r="N123" i="16" s="1"/>
  <c r="I124" i="13"/>
  <c r="I122" i="13"/>
  <c r="I125" i="13"/>
  <c r="I125" i="16" s="1"/>
  <c r="N125" i="16" s="1"/>
  <c r="M92" i="16"/>
  <c r="P92" i="16"/>
  <c r="K124" i="13"/>
  <c r="H126" i="13"/>
  <c r="H125" i="13"/>
  <c r="K123" i="13"/>
  <c r="K126" i="13"/>
  <c r="N92" i="13"/>
  <c r="R92" i="13" s="1"/>
  <c r="H124" i="13"/>
  <c r="H104" i="16"/>
  <c r="M104" i="16" s="1"/>
  <c r="M104" i="13"/>
  <c r="Q104" i="13" s="1"/>
  <c r="J124" i="13"/>
  <c r="O92" i="16"/>
  <c r="K125" i="13"/>
  <c r="M92" i="13"/>
  <c r="Q92" i="13" s="1"/>
  <c r="H123" i="13"/>
  <c r="H122" i="13"/>
  <c r="I104" i="16"/>
  <c r="N104" i="16" s="1"/>
  <c r="J7" i="16"/>
  <c r="O7" i="16" s="1"/>
  <c r="H50" i="16"/>
  <c r="M50" i="16" s="1"/>
  <c r="I50" i="13"/>
  <c r="I3" i="16"/>
  <c r="N3" i="16" s="1"/>
  <c r="H51" i="16"/>
  <c r="M51" i="16" s="1"/>
  <c r="H126" i="11"/>
  <c r="H125" i="11"/>
  <c r="R125" i="11" s="1"/>
  <c r="G126" i="13"/>
  <c r="G124" i="13"/>
  <c r="G123" i="13"/>
  <c r="N92" i="11"/>
  <c r="H123" i="11"/>
  <c r="M123" i="11" s="1"/>
  <c r="J126" i="11"/>
  <c r="O126" i="11" s="1"/>
  <c r="J125" i="11"/>
  <c r="O125" i="11" s="1"/>
  <c r="J123" i="11"/>
  <c r="T123" i="11" s="1"/>
  <c r="M92" i="11"/>
  <c r="G122" i="11"/>
  <c r="Q122" i="11" s="1"/>
  <c r="G127" i="11"/>
  <c r="Q127" i="11" s="1"/>
  <c r="G126" i="11"/>
  <c r="Q126" i="11" s="1"/>
  <c r="G124" i="11"/>
  <c r="Q124" i="11" s="1"/>
  <c r="H127" i="11"/>
  <c r="R127" i="11" s="1"/>
  <c r="H122" i="11"/>
  <c r="N122" i="11" s="1"/>
  <c r="G125" i="11"/>
  <c r="Q125" i="11" s="1"/>
  <c r="S127" i="11"/>
  <c r="J3" i="13"/>
  <c r="J125" i="13"/>
  <c r="J123" i="13"/>
  <c r="K127" i="11"/>
  <c r="K122" i="11"/>
  <c r="J126" i="13"/>
  <c r="J127" i="11"/>
  <c r="J122" i="11"/>
  <c r="G122" i="13"/>
  <c r="S122" i="11"/>
  <c r="M50" i="11"/>
  <c r="Q50" i="11" s="1"/>
  <c r="R51" i="11"/>
  <c r="M51" i="11"/>
  <c r="Q51" i="11" s="1"/>
  <c r="J104" i="11"/>
  <c r="N104" i="11"/>
  <c r="S104" i="11"/>
  <c r="K7" i="13"/>
  <c r="O7" i="13"/>
  <c r="S7" i="13" s="1"/>
  <c r="M51" i="13"/>
  <c r="Q51" i="13" s="1"/>
  <c r="I51" i="13"/>
  <c r="N3" i="13"/>
  <c r="R3" i="13" s="1"/>
  <c r="P92" i="13"/>
  <c r="T92" i="13" s="1"/>
  <c r="O92" i="13"/>
  <c r="S92" i="13" s="1"/>
  <c r="R1" i="11"/>
  <c r="N1" i="13"/>
  <c r="O124" i="11"/>
  <c r="T124" i="11"/>
  <c r="N125" i="11"/>
  <c r="S125" i="11"/>
  <c r="I51" i="11"/>
  <c r="N3" i="11"/>
  <c r="R3" i="11" s="1"/>
  <c r="O92" i="11"/>
  <c r="T92" i="11"/>
  <c r="P92" i="11"/>
  <c r="S123" i="11"/>
  <c r="J1" i="11"/>
  <c r="O1" i="11" s="1"/>
  <c r="J1" i="13"/>
  <c r="S1" i="13" s="1"/>
  <c r="M50" i="13"/>
  <c r="Q50" i="13" s="1"/>
  <c r="K7" i="11"/>
  <c r="P7" i="11" s="1"/>
  <c r="T7" i="11" s="1"/>
  <c r="O7" i="11"/>
  <c r="S7" i="11" s="1"/>
  <c r="R126" i="11"/>
  <c r="N126" i="11"/>
  <c r="S126" i="11"/>
  <c r="Q92" i="11"/>
  <c r="J104" i="13"/>
  <c r="J122" i="13" s="1"/>
  <c r="N104" i="13"/>
  <c r="R104" i="13" s="1"/>
  <c r="R124" i="11"/>
  <c r="N124" i="11"/>
  <c r="S124" i="11"/>
  <c r="J1" i="14"/>
  <c r="N1" i="14"/>
  <c r="K125" i="11"/>
  <c r="K123" i="11"/>
  <c r="K126" i="11"/>
  <c r="K124" i="11"/>
  <c r="P124" i="11" s="1"/>
  <c r="J1" i="15"/>
  <c r="N1" i="15"/>
  <c r="J3" i="11"/>
  <c r="J50" i="11" s="1"/>
  <c r="I50" i="11"/>
  <c r="I126" i="16" l="1"/>
  <c r="N126" i="16" s="1"/>
  <c r="N125" i="13"/>
  <c r="R125" i="13" s="1"/>
  <c r="N123" i="13"/>
  <c r="R123" i="13" s="1"/>
  <c r="N122" i="13"/>
  <c r="R122" i="13" s="1"/>
  <c r="I122" i="16"/>
  <c r="N122" i="16" s="1"/>
  <c r="G125" i="16"/>
  <c r="L125" i="16" s="1"/>
  <c r="M125" i="13"/>
  <c r="Q125" i="13" s="1"/>
  <c r="N1" i="16"/>
  <c r="J1" i="16"/>
  <c r="M57" i="1"/>
  <c r="Q57" i="1" s="1"/>
  <c r="G57" i="15"/>
  <c r="L57" i="15" s="1"/>
  <c r="G57" i="14"/>
  <c r="L57" i="14" s="1"/>
  <c r="M56" i="1"/>
  <c r="L56" i="14"/>
  <c r="L56" i="15"/>
  <c r="G56" i="15"/>
  <c r="Q56" i="1"/>
  <c r="G56" i="14"/>
  <c r="N124" i="13"/>
  <c r="R124" i="13" s="1"/>
  <c r="I124" i="16"/>
  <c r="N124" i="16" s="1"/>
  <c r="M126" i="13"/>
  <c r="Q126" i="13" s="1"/>
  <c r="P124" i="13"/>
  <c r="T124" i="13" s="1"/>
  <c r="M124" i="13"/>
  <c r="Q124" i="13" s="1"/>
  <c r="J123" i="16"/>
  <c r="O123" i="16" s="1"/>
  <c r="J122" i="16"/>
  <c r="O122" i="16" s="1"/>
  <c r="J124" i="16"/>
  <c r="O124" i="16" s="1"/>
  <c r="G123" i="16"/>
  <c r="L123" i="16" s="1"/>
  <c r="N126" i="13"/>
  <c r="R126" i="13" s="1"/>
  <c r="G124" i="16"/>
  <c r="L124" i="16" s="1"/>
  <c r="H124" i="16"/>
  <c r="M124" i="16" s="1"/>
  <c r="P126" i="13"/>
  <c r="T126" i="13" s="1"/>
  <c r="J126" i="16"/>
  <c r="O126" i="16" s="1"/>
  <c r="K125" i="16"/>
  <c r="P125" i="16" s="1"/>
  <c r="O124" i="13"/>
  <c r="S124" i="13" s="1"/>
  <c r="K124" i="16"/>
  <c r="P124" i="16" s="1"/>
  <c r="G126" i="16"/>
  <c r="L126" i="16" s="1"/>
  <c r="H126" i="16"/>
  <c r="M126" i="16" s="1"/>
  <c r="T125" i="11"/>
  <c r="O125" i="13"/>
  <c r="S125" i="13" s="1"/>
  <c r="J125" i="16"/>
  <c r="O125" i="16" s="1"/>
  <c r="G122" i="16"/>
  <c r="L122" i="16" s="1"/>
  <c r="H122" i="16"/>
  <c r="M122" i="16" s="1"/>
  <c r="K126" i="16"/>
  <c r="P126" i="16" s="1"/>
  <c r="J104" i="16"/>
  <c r="O104" i="16" s="1"/>
  <c r="K123" i="16"/>
  <c r="P123" i="16" s="1"/>
  <c r="H123" i="16"/>
  <c r="M123" i="16" s="1"/>
  <c r="H125" i="16"/>
  <c r="M125" i="16" s="1"/>
  <c r="N50" i="13"/>
  <c r="R50" i="13" s="1"/>
  <c r="P7" i="13"/>
  <c r="T7" i="13" s="1"/>
  <c r="K7" i="16"/>
  <c r="P7" i="16" s="1"/>
  <c r="J51" i="13"/>
  <c r="J3" i="16"/>
  <c r="O3" i="16" s="1"/>
  <c r="I50" i="16"/>
  <c r="N50" i="16" s="1"/>
  <c r="I51" i="16"/>
  <c r="N51" i="16" s="1"/>
  <c r="O126" i="13"/>
  <c r="S126" i="13" s="1"/>
  <c r="T126" i="11"/>
  <c r="N123" i="11"/>
  <c r="P126" i="11"/>
  <c r="O123" i="13"/>
  <c r="S123" i="13" s="1"/>
  <c r="R122" i="11"/>
  <c r="P123" i="13"/>
  <c r="T123" i="13" s="1"/>
  <c r="M123" i="13"/>
  <c r="Q123" i="13" s="1"/>
  <c r="O123" i="11"/>
  <c r="P125" i="11"/>
  <c r="R123" i="11"/>
  <c r="M126" i="11"/>
  <c r="M122" i="11"/>
  <c r="M125" i="11"/>
  <c r="P123" i="11"/>
  <c r="M122" i="13"/>
  <c r="Q122" i="13" s="1"/>
  <c r="K3" i="11"/>
  <c r="K50" i="11" s="1"/>
  <c r="P50" i="11" s="1"/>
  <c r="P125" i="13"/>
  <c r="T125" i="13" s="1"/>
  <c r="O3" i="13"/>
  <c r="S3" i="13" s="1"/>
  <c r="P122" i="11"/>
  <c r="N127" i="11"/>
  <c r="K3" i="13"/>
  <c r="J50" i="13"/>
  <c r="M127" i="11"/>
  <c r="M124" i="11"/>
  <c r="T127" i="11"/>
  <c r="O127" i="11"/>
  <c r="P127" i="11"/>
  <c r="T50" i="11"/>
  <c r="O50" i="11"/>
  <c r="K1" i="13"/>
  <c r="T1" i="13" s="1"/>
  <c r="N50" i="11"/>
  <c r="R50" i="11" s="1"/>
  <c r="S50" i="11"/>
  <c r="S1" i="11"/>
  <c r="K104" i="13"/>
  <c r="K122" i="13" s="1"/>
  <c r="O104" i="13"/>
  <c r="S104" i="13" s="1"/>
  <c r="K1" i="11"/>
  <c r="T1" i="11" s="1"/>
  <c r="O122" i="13"/>
  <c r="S122" i="13" s="1"/>
  <c r="N51" i="11"/>
  <c r="N51" i="13"/>
  <c r="R51" i="13" s="1"/>
  <c r="J51" i="11"/>
  <c r="O3" i="11"/>
  <c r="S3" i="11" s="1"/>
  <c r="O1" i="13"/>
  <c r="O122" i="11"/>
  <c r="T122" i="11"/>
  <c r="K104" i="11"/>
  <c r="O104" i="11"/>
  <c r="T104" i="11"/>
  <c r="K1" i="15"/>
  <c r="P1" i="15" s="1"/>
  <c r="O1" i="15"/>
  <c r="K1" i="14"/>
  <c r="P1" i="14" s="1"/>
  <c r="O1" i="14"/>
  <c r="P122" i="13" l="1"/>
  <c r="T122" i="13" s="1"/>
  <c r="K122" i="16"/>
  <c r="P122" i="16" s="1"/>
  <c r="K1" i="16"/>
  <c r="P1" i="16" s="1"/>
  <c r="O1" i="16"/>
  <c r="M59" i="1"/>
  <c r="Q59" i="1" s="1"/>
  <c r="G59" i="15"/>
  <c r="L59" i="15" s="1"/>
  <c r="G59" i="14"/>
  <c r="L59" i="14" s="1"/>
  <c r="K104" i="16"/>
  <c r="P104" i="16" s="1"/>
  <c r="P3" i="11"/>
  <c r="T3" i="11" s="1"/>
  <c r="O51" i="13"/>
  <c r="S51" i="13" s="1"/>
  <c r="J51" i="16"/>
  <c r="O51" i="16" s="1"/>
  <c r="J50" i="16"/>
  <c r="O50" i="16" s="1"/>
  <c r="P3" i="13"/>
  <c r="T3" i="13" s="1"/>
  <c r="K3" i="16"/>
  <c r="P3" i="16" s="1"/>
  <c r="K51" i="11"/>
  <c r="P51" i="11" s="1"/>
  <c r="K51" i="13"/>
  <c r="K50" i="13"/>
  <c r="O50" i="13"/>
  <c r="S50" i="13" s="1"/>
  <c r="P104" i="13"/>
  <c r="T104" i="13" s="1"/>
  <c r="P1" i="13"/>
  <c r="P104" i="11"/>
  <c r="P1" i="11"/>
  <c r="O51" i="11"/>
  <c r="S51" i="11" s="1"/>
  <c r="T51" i="11"/>
  <c r="H108" i="1"/>
  <c r="I108" i="1"/>
  <c r="J108" i="1"/>
  <c r="K108" i="1"/>
  <c r="D49" i="1"/>
  <c r="C49" i="1"/>
  <c r="A49" i="1"/>
  <c r="D48" i="1"/>
  <c r="C48" i="1"/>
  <c r="A48" i="1"/>
  <c r="D6" i="1"/>
  <c r="C6" i="1"/>
  <c r="A6" i="1"/>
  <c r="D8" i="1"/>
  <c r="C8" i="1"/>
  <c r="A8" i="1"/>
  <c r="D7" i="1"/>
  <c r="C7" i="1"/>
  <c r="A7" i="1"/>
  <c r="D5" i="1"/>
  <c r="C5" i="1"/>
  <c r="A5" i="1"/>
  <c r="D4" i="1"/>
  <c r="C4" i="1"/>
  <c r="A4" i="1"/>
  <c r="D3" i="1"/>
  <c r="C3" i="1"/>
  <c r="A3" i="1"/>
  <c r="D51" i="1"/>
  <c r="C51" i="1"/>
  <c r="A51" i="1"/>
  <c r="D50" i="1"/>
  <c r="C50" i="1"/>
  <c r="A50" i="1"/>
  <c r="D47" i="1"/>
  <c r="C47" i="1"/>
  <c r="A47" i="1"/>
  <c r="D46" i="1"/>
  <c r="C46" i="1"/>
  <c r="A46" i="1"/>
  <c r="D45" i="1"/>
  <c r="C45" i="1"/>
  <c r="A45" i="1"/>
  <c r="D44" i="1"/>
  <c r="C44" i="1"/>
  <c r="A44" i="1"/>
  <c r="D43" i="1"/>
  <c r="C43" i="1"/>
  <c r="A43" i="1"/>
  <c r="D42" i="1"/>
  <c r="C42" i="1"/>
  <c r="A42" i="1"/>
  <c r="D41" i="1"/>
  <c r="C41" i="1"/>
  <c r="A41" i="1"/>
  <c r="D40" i="1"/>
  <c r="C40" i="1"/>
  <c r="A40" i="1"/>
  <c r="D39" i="1"/>
  <c r="C39" i="1"/>
  <c r="A39" i="1"/>
  <c r="D38" i="1"/>
  <c r="C38" i="1"/>
  <c r="A38" i="1"/>
  <c r="D37" i="1"/>
  <c r="C37" i="1"/>
  <c r="A37" i="1"/>
  <c r="D36" i="1"/>
  <c r="C36" i="1"/>
  <c r="A36" i="1"/>
  <c r="D33" i="1"/>
  <c r="C33" i="1"/>
  <c r="A33" i="1"/>
  <c r="D32" i="1"/>
  <c r="C32" i="1"/>
  <c r="A32" i="1"/>
  <c r="D29" i="1"/>
  <c r="C29" i="1"/>
  <c r="A29" i="1"/>
  <c r="D28" i="1"/>
  <c r="C28" i="1"/>
  <c r="A28" i="1"/>
  <c r="D27" i="1"/>
  <c r="C27" i="1"/>
  <c r="A27" i="1"/>
  <c r="D26" i="1"/>
  <c r="C26" i="1"/>
  <c r="A26" i="1"/>
  <c r="D25" i="1"/>
  <c r="C25" i="1"/>
  <c r="A25" i="1"/>
  <c r="D24" i="1"/>
  <c r="C24" i="1"/>
  <c r="A24" i="1"/>
  <c r="D23" i="1"/>
  <c r="C23" i="1"/>
  <c r="A23" i="1"/>
  <c r="D22" i="1"/>
  <c r="C22" i="1"/>
  <c r="A22" i="1"/>
  <c r="D21" i="1"/>
  <c r="C21" i="1"/>
  <c r="A21" i="1"/>
  <c r="D20" i="1"/>
  <c r="C20" i="1"/>
  <c r="A20" i="1"/>
  <c r="D19" i="1"/>
  <c r="C19" i="1"/>
  <c r="A19" i="1"/>
  <c r="D18" i="1"/>
  <c r="C18" i="1"/>
  <c r="A18" i="1"/>
  <c r="D17" i="1"/>
  <c r="C17" i="1"/>
  <c r="A17" i="1"/>
  <c r="D16" i="1"/>
  <c r="C16" i="1"/>
  <c r="A16" i="1"/>
  <c r="D15" i="1"/>
  <c r="C15" i="1"/>
  <c r="A15" i="1"/>
  <c r="D14" i="1"/>
  <c r="C14" i="1"/>
  <c r="A14" i="1"/>
  <c r="D13" i="1"/>
  <c r="C13" i="1"/>
  <c r="A13" i="1"/>
  <c r="D12" i="1"/>
  <c r="C12" i="1"/>
  <c r="A12" i="1"/>
  <c r="D11" i="1"/>
  <c r="C11" i="1"/>
  <c r="A11" i="1"/>
  <c r="D10" i="1"/>
  <c r="C10" i="1"/>
  <c r="A10" i="1"/>
  <c r="D9" i="1"/>
  <c r="C9" i="1"/>
  <c r="A9" i="1"/>
  <c r="M60" i="1" l="1"/>
  <c r="Q60" i="1" s="1"/>
  <c r="G60" i="14"/>
  <c r="L60" i="14" s="1"/>
  <c r="G60" i="15"/>
  <c r="L60" i="15" s="1"/>
  <c r="M61" i="1"/>
  <c r="Q61" i="1" s="1"/>
  <c r="G61" i="15"/>
  <c r="L61" i="15" s="1"/>
  <c r="G61" i="14"/>
  <c r="L61" i="14" s="1"/>
  <c r="P51" i="13"/>
  <c r="T51" i="13" s="1"/>
  <c r="K51" i="16"/>
  <c r="P51" i="16" s="1"/>
  <c r="P50" i="13"/>
  <c r="T50" i="13" s="1"/>
  <c r="K50" i="16"/>
  <c r="P50" i="16" s="1"/>
  <c r="F4" i="11"/>
  <c r="F4" i="14" s="1"/>
  <c r="F4" i="13"/>
  <c r="F6" i="11"/>
  <c r="F6" i="14" s="1"/>
  <c r="F6" i="13"/>
  <c r="P108" i="1"/>
  <c r="T108" i="1" s="1"/>
  <c r="N108" i="1"/>
  <c r="R108" i="1" s="1"/>
  <c r="O108" i="1"/>
  <c r="S108" i="1" s="1"/>
  <c r="K115" i="1"/>
  <c r="J115" i="1"/>
  <c r="I115" i="1"/>
  <c r="H115" i="1"/>
  <c r="H3" i="1"/>
  <c r="G3" i="14"/>
  <c r="L3" i="14" s="1"/>
  <c r="G3" i="15"/>
  <c r="L3" i="15" s="1"/>
  <c r="K108" i="14"/>
  <c r="P108" i="14" s="1"/>
  <c r="K108" i="15"/>
  <c r="P108" i="15" s="1"/>
  <c r="H7" i="1"/>
  <c r="G7" i="14"/>
  <c r="L7" i="14" s="1"/>
  <c r="G7" i="15"/>
  <c r="L7" i="15" s="1"/>
  <c r="J108" i="14"/>
  <c r="O108" i="14" s="1"/>
  <c r="J108" i="15"/>
  <c r="O108" i="15" s="1"/>
  <c r="I108" i="15"/>
  <c r="N108" i="15" s="1"/>
  <c r="I108" i="14"/>
  <c r="N108" i="14" s="1"/>
  <c r="H108" i="15"/>
  <c r="M108" i="15" s="1"/>
  <c r="H108" i="14"/>
  <c r="M108" i="14" s="1"/>
  <c r="F2" i="14"/>
  <c r="F2" i="15"/>
  <c r="M62" i="1" l="1"/>
  <c r="Q62" i="1" s="1"/>
  <c r="G62" i="15"/>
  <c r="L62" i="15" s="1"/>
  <c r="G62" i="14"/>
  <c r="L62" i="14" s="1"/>
  <c r="M63" i="1"/>
  <c r="Q63" i="1" s="1"/>
  <c r="G63" i="15"/>
  <c r="L63" i="15" s="1"/>
  <c r="G63" i="14"/>
  <c r="L63" i="14" s="1"/>
  <c r="F6" i="15"/>
  <c r="F6" i="16"/>
  <c r="F4" i="15"/>
  <c r="F4" i="16"/>
  <c r="P115" i="1"/>
  <c r="T115" i="1" s="1"/>
  <c r="M7" i="1"/>
  <c r="Q7" i="1" s="1"/>
  <c r="N115" i="1"/>
  <c r="R115" i="1" s="1"/>
  <c r="M3" i="1"/>
  <c r="Q3" i="1" s="1"/>
  <c r="O115" i="1"/>
  <c r="S115" i="1" s="1"/>
  <c r="K115" i="15"/>
  <c r="P115" i="15" s="1"/>
  <c r="K115" i="14"/>
  <c r="P115" i="14" s="1"/>
  <c r="H115" i="15"/>
  <c r="M115" i="15" s="1"/>
  <c r="H115" i="14"/>
  <c r="M115" i="14" s="1"/>
  <c r="I115" i="15"/>
  <c r="N115" i="15" s="1"/>
  <c r="I115" i="14"/>
  <c r="N115" i="14" s="1"/>
  <c r="J115" i="15"/>
  <c r="O115" i="15" s="1"/>
  <c r="J115" i="14"/>
  <c r="O115" i="14" s="1"/>
  <c r="H51" i="1"/>
  <c r="H50" i="1"/>
  <c r="I7" i="1"/>
  <c r="H7" i="14"/>
  <c r="M7" i="14" s="1"/>
  <c r="H7" i="15"/>
  <c r="M7" i="15" s="1"/>
  <c r="G51" i="14"/>
  <c r="L51" i="14" s="1"/>
  <c r="G51" i="15"/>
  <c r="L51" i="15" s="1"/>
  <c r="I3" i="1"/>
  <c r="H3" i="14"/>
  <c r="M3" i="14" s="1"/>
  <c r="H3" i="15"/>
  <c r="M3" i="15" s="1"/>
  <c r="G50" i="14"/>
  <c r="L50" i="14" s="1"/>
  <c r="G50" i="15"/>
  <c r="L50" i="15" s="1"/>
  <c r="M64" i="1" l="1"/>
  <c r="Q64" i="1" s="1"/>
  <c r="G64" i="14"/>
  <c r="L64" i="14" s="1"/>
  <c r="G64" i="15"/>
  <c r="L64" i="15" s="1"/>
  <c r="M65" i="1"/>
  <c r="Q65" i="1" s="1"/>
  <c r="H51" i="14"/>
  <c r="M51" i="14" s="1"/>
  <c r="M51" i="1"/>
  <c r="Q51" i="1" s="1"/>
  <c r="N3" i="1"/>
  <c r="R3" i="1" s="1"/>
  <c r="N7" i="1"/>
  <c r="R7" i="1" s="1"/>
  <c r="M50" i="1"/>
  <c r="Q50" i="1" s="1"/>
  <c r="H51" i="15"/>
  <c r="M51" i="15" s="1"/>
  <c r="I51" i="1"/>
  <c r="H50" i="15"/>
  <c r="M50" i="15" s="1"/>
  <c r="H50" i="14"/>
  <c r="M50" i="14" s="1"/>
  <c r="J7" i="1"/>
  <c r="I7" i="14"/>
  <c r="N7" i="14" s="1"/>
  <c r="I7" i="15"/>
  <c r="N7" i="15" s="1"/>
  <c r="J3" i="1"/>
  <c r="I3" i="14"/>
  <c r="N3" i="14" s="1"/>
  <c r="I3" i="15"/>
  <c r="N3" i="15" s="1"/>
  <c r="I50" i="1"/>
  <c r="M66" i="1" l="1"/>
  <c r="Q66" i="1" s="1"/>
  <c r="G66" i="15"/>
  <c r="L66" i="15" s="1"/>
  <c r="G66" i="14"/>
  <c r="L66" i="14" s="1"/>
  <c r="M67" i="1"/>
  <c r="Q67" i="1" s="1"/>
  <c r="G67" i="15"/>
  <c r="L67" i="15" s="1"/>
  <c r="G67" i="14"/>
  <c r="L67" i="14" s="1"/>
  <c r="O3" i="1"/>
  <c r="S3" i="1" s="1"/>
  <c r="O7" i="1"/>
  <c r="S7" i="1" s="1"/>
  <c r="N51" i="1"/>
  <c r="R51" i="1" s="1"/>
  <c r="N50" i="1"/>
  <c r="R50" i="1" s="1"/>
  <c r="J51" i="1"/>
  <c r="I50" i="14"/>
  <c r="N50" i="14" s="1"/>
  <c r="I50" i="15"/>
  <c r="N50" i="15" s="1"/>
  <c r="I51" i="14"/>
  <c r="N51" i="14" s="1"/>
  <c r="I51" i="15"/>
  <c r="N51" i="15" s="1"/>
  <c r="K3" i="1"/>
  <c r="P3" i="1" s="1"/>
  <c r="T3" i="1" s="1"/>
  <c r="J3" i="15"/>
  <c r="O3" i="15" s="1"/>
  <c r="J3" i="14"/>
  <c r="O3" i="14" s="1"/>
  <c r="J50" i="1"/>
  <c r="K7" i="1"/>
  <c r="P7" i="1" s="1"/>
  <c r="T7" i="1" s="1"/>
  <c r="J7" i="15"/>
  <c r="O7" i="15" s="1"/>
  <c r="J7" i="14"/>
  <c r="O7" i="14" s="1"/>
  <c r="M68" i="1" l="1"/>
  <c r="Q68" i="1" s="1"/>
  <c r="G68" i="14"/>
  <c r="L68" i="14" s="1"/>
  <c r="G68" i="15"/>
  <c r="L68" i="15" s="1"/>
  <c r="O50" i="1"/>
  <c r="S50" i="1" s="1"/>
  <c r="O51" i="1"/>
  <c r="S51" i="1" s="1"/>
  <c r="K51" i="1"/>
  <c r="P51" i="1" s="1"/>
  <c r="T51" i="1" s="1"/>
  <c r="K7" i="15"/>
  <c r="P7" i="15" s="1"/>
  <c r="K7" i="14"/>
  <c r="P7" i="14" s="1"/>
  <c r="K3" i="15"/>
  <c r="P3" i="15" s="1"/>
  <c r="K3" i="14"/>
  <c r="P3" i="14" s="1"/>
  <c r="K50" i="1"/>
  <c r="P50" i="1" s="1"/>
  <c r="T50" i="1" s="1"/>
  <c r="J51" i="14"/>
  <c r="O51" i="14" s="1"/>
  <c r="J51" i="15"/>
  <c r="O51" i="15" s="1"/>
  <c r="J50" i="15"/>
  <c r="O50" i="15" s="1"/>
  <c r="J50" i="14"/>
  <c r="O50" i="14" s="1"/>
  <c r="M71" i="1" l="1"/>
  <c r="Q71" i="1" s="1"/>
  <c r="G71" i="14"/>
  <c r="L71" i="14" s="1"/>
  <c r="G71" i="15"/>
  <c r="L71" i="15" s="1"/>
  <c r="M70" i="1"/>
  <c r="Q70" i="1" s="1"/>
  <c r="G70" i="14"/>
  <c r="L70" i="14" s="1"/>
  <c r="G70" i="15"/>
  <c r="L70" i="15" s="1"/>
  <c r="K50" i="15"/>
  <c r="P50" i="15" s="1"/>
  <c r="K50" i="14"/>
  <c r="P50" i="14" s="1"/>
  <c r="K51" i="14"/>
  <c r="P51" i="14" s="1"/>
  <c r="K51" i="15"/>
  <c r="P51" i="15" s="1"/>
  <c r="M73" i="1" l="1"/>
  <c r="Q73" i="1" s="1"/>
  <c r="G73" i="15"/>
  <c r="L73" i="15" s="1"/>
  <c r="G73" i="14"/>
  <c r="L73" i="14" s="1"/>
  <c r="D117" i="1"/>
  <c r="C117" i="1"/>
  <c r="A117" i="1"/>
  <c r="D112" i="1"/>
  <c r="C112" i="1"/>
  <c r="A112" i="1"/>
  <c r="D111" i="1"/>
  <c r="C111" i="1"/>
  <c r="A111" i="1"/>
  <c r="D110" i="1"/>
  <c r="C110" i="1"/>
  <c r="A110" i="1"/>
  <c r="H111" i="1"/>
  <c r="I111" i="1"/>
  <c r="J111" i="1"/>
  <c r="D108" i="1"/>
  <c r="C108" i="1"/>
  <c r="A108" i="1"/>
  <c r="M74" i="1" l="1"/>
  <c r="Q74" i="1" s="1"/>
  <c r="G74" i="15"/>
  <c r="L74" i="15" s="1"/>
  <c r="G74" i="14"/>
  <c r="L74" i="14" s="1"/>
  <c r="M75" i="1"/>
  <c r="Q75" i="1" s="1"/>
  <c r="G75" i="14"/>
  <c r="L75" i="14" s="1"/>
  <c r="G75" i="15"/>
  <c r="L75" i="15" s="1"/>
  <c r="O111" i="1"/>
  <c r="S111" i="1" s="1"/>
  <c r="N111" i="1"/>
  <c r="R111" i="1" s="1"/>
  <c r="H111" i="14"/>
  <c r="M111" i="14" s="1"/>
  <c r="H111" i="15"/>
  <c r="M111" i="15" s="1"/>
  <c r="J111" i="14"/>
  <c r="O111" i="14" s="1"/>
  <c r="J111" i="15"/>
  <c r="O111" i="15" s="1"/>
  <c r="I111" i="14"/>
  <c r="N111" i="14" s="1"/>
  <c r="I111" i="15"/>
  <c r="N111" i="15" s="1"/>
  <c r="K111" i="1"/>
  <c r="P111" i="1" s="1"/>
  <c r="T111" i="1" s="1"/>
  <c r="Q77" i="1" l="1"/>
  <c r="M77" i="1"/>
  <c r="L77" i="15"/>
  <c r="L77" i="14"/>
  <c r="G77" i="14"/>
  <c r="G77" i="15"/>
  <c r="K111" i="14"/>
  <c r="P111" i="14" s="1"/>
  <c r="K111" i="15"/>
  <c r="P111" i="15" s="1"/>
  <c r="J69" i="1"/>
  <c r="J76" i="1"/>
  <c r="J91" i="1"/>
  <c r="J95" i="1"/>
  <c r="J97" i="1"/>
  <c r="J103" i="1"/>
  <c r="Q79" i="1" l="1"/>
  <c r="M79" i="1"/>
  <c r="L79" i="15"/>
  <c r="L79" i="14"/>
  <c r="G79" i="15"/>
  <c r="G79" i="14"/>
  <c r="M78" i="1"/>
  <c r="Q78" i="1" s="1"/>
  <c r="G78" i="14"/>
  <c r="L78" i="14" s="1"/>
  <c r="G78" i="15"/>
  <c r="L78" i="15" s="1"/>
  <c r="J91" i="14"/>
  <c r="O91" i="14" s="1"/>
  <c r="J91" i="15"/>
  <c r="O91" i="15" s="1"/>
  <c r="J76" i="14"/>
  <c r="O76" i="14" s="1"/>
  <c r="J76" i="15"/>
  <c r="O76" i="15" s="1"/>
  <c r="J103" i="14"/>
  <c r="O103" i="14" s="1"/>
  <c r="J103" i="15"/>
  <c r="O103" i="15" s="1"/>
  <c r="J72" i="1"/>
  <c r="J109" i="1" s="1"/>
  <c r="J69" i="14"/>
  <c r="O69" i="14" s="1"/>
  <c r="J69" i="15"/>
  <c r="O69" i="15" s="1"/>
  <c r="B2" i="1"/>
  <c r="B56" i="1" s="1"/>
  <c r="B2" i="13"/>
  <c r="B56" i="13" s="1"/>
  <c r="B2" i="15"/>
  <c r="B56" i="15" s="1"/>
  <c r="B2" i="14"/>
  <c r="B56" i="14" s="1"/>
  <c r="B2" i="11"/>
  <c r="B56" i="11" s="1"/>
  <c r="J109" i="15" l="1"/>
  <c r="O109" i="15" s="1"/>
  <c r="J109" i="14"/>
  <c r="O109" i="14" s="1"/>
  <c r="M80" i="1"/>
  <c r="Q80" i="1" s="1"/>
  <c r="G80" i="15"/>
  <c r="L80" i="15" s="1"/>
  <c r="G80" i="14"/>
  <c r="L80" i="14" s="1"/>
  <c r="Q81" i="1"/>
  <c r="M81" i="1"/>
  <c r="L81" i="15"/>
  <c r="L81" i="14"/>
  <c r="G81" i="14"/>
  <c r="G81" i="15"/>
  <c r="B34" i="11"/>
  <c r="B30" i="11"/>
  <c r="B35" i="11"/>
  <c r="B31" i="11"/>
  <c r="B35" i="14"/>
  <c r="B34" i="14"/>
  <c r="B30" i="14"/>
  <c r="B31" i="14"/>
  <c r="B34" i="1"/>
  <c r="B30" i="1"/>
  <c r="B35" i="1"/>
  <c r="B31" i="1"/>
  <c r="B34" i="13"/>
  <c r="B30" i="13"/>
  <c r="B31" i="13"/>
  <c r="B35" i="13"/>
  <c r="B30" i="15"/>
  <c r="B35" i="15"/>
  <c r="B34" i="15"/>
  <c r="B31" i="15"/>
  <c r="B106" i="11"/>
  <c r="B105" i="11"/>
  <c r="B127" i="11"/>
  <c r="B105" i="15"/>
  <c r="B106" i="15"/>
  <c r="B127" i="15"/>
  <c r="B105" i="14"/>
  <c r="B106" i="14"/>
  <c r="B127" i="14"/>
  <c r="B106" i="13"/>
  <c r="B105" i="13"/>
  <c r="B127" i="13"/>
  <c r="B105" i="1"/>
  <c r="B106" i="1"/>
  <c r="B127" i="1"/>
  <c r="B107" i="11"/>
  <c r="B99" i="11"/>
  <c r="B120" i="15"/>
  <c r="B112" i="15"/>
  <c r="B125" i="15"/>
  <c r="B119" i="15"/>
  <c r="B111" i="15"/>
  <c r="B126" i="15"/>
  <c r="B118" i="15"/>
  <c r="B110" i="15"/>
  <c r="B124" i="15"/>
  <c r="B116" i="15"/>
  <c r="B123" i="15"/>
  <c r="B115" i="15"/>
  <c r="B114" i="15"/>
  <c r="B99" i="15"/>
  <c r="B122" i="15"/>
  <c r="B121" i="15"/>
  <c r="B113" i="15"/>
  <c r="B117" i="15"/>
  <c r="B109" i="15"/>
  <c r="B99" i="14"/>
  <c r="B114" i="14"/>
  <c r="B111" i="14"/>
  <c r="B120" i="14"/>
  <c r="B117" i="14"/>
  <c r="B118" i="14"/>
  <c r="B124" i="14"/>
  <c r="B126" i="14"/>
  <c r="B123" i="14"/>
  <c r="B110" i="14"/>
  <c r="B116" i="14"/>
  <c r="B109" i="14"/>
  <c r="B121" i="14"/>
  <c r="B113" i="14"/>
  <c r="B112" i="14"/>
  <c r="B122" i="14"/>
  <c r="B119" i="14"/>
  <c r="B125" i="14"/>
  <c r="B115" i="14"/>
  <c r="B107" i="13"/>
  <c r="B99" i="13"/>
  <c r="B107" i="1"/>
  <c r="B99" i="1"/>
  <c r="J92" i="1"/>
  <c r="J92" i="14" s="1"/>
  <c r="B63" i="14"/>
  <c r="B107" i="14"/>
  <c r="B63" i="15"/>
  <c r="B107" i="15"/>
  <c r="B115" i="11"/>
  <c r="B109" i="11"/>
  <c r="B115" i="13"/>
  <c r="B109" i="13"/>
  <c r="B115" i="1"/>
  <c r="B109" i="1"/>
  <c r="B114" i="11"/>
  <c r="B118" i="11"/>
  <c r="B114" i="13"/>
  <c r="B118" i="13"/>
  <c r="B114" i="1"/>
  <c r="B118" i="1"/>
  <c r="B119" i="11"/>
  <c r="B126" i="11"/>
  <c r="B124" i="11"/>
  <c r="B123" i="11"/>
  <c r="B125" i="11"/>
  <c r="B119" i="13"/>
  <c r="B123" i="13"/>
  <c r="B125" i="13"/>
  <c r="B126" i="13"/>
  <c r="B124" i="13"/>
  <c r="B119" i="1"/>
  <c r="B126" i="1"/>
  <c r="B124" i="1"/>
  <c r="B123" i="1"/>
  <c r="B125" i="1"/>
  <c r="B64" i="11"/>
  <c r="B121" i="11"/>
  <c r="B120" i="11"/>
  <c r="B122" i="11"/>
  <c r="B64" i="13"/>
  <c r="B120" i="13"/>
  <c r="B121" i="13"/>
  <c r="B122" i="13"/>
  <c r="B121" i="1"/>
  <c r="B120" i="1"/>
  <c r="B122" i="1"/>
  <c r="B85" i="1"/>
  <c r="B64" i="1"/>
  <c r="B27" i="1"/>
  <c r="B51" i="1"/>
  <c r="B84" i="1"/>
  <c r="B12" i="1"/>
  <c r="B23" i="1"/>
  <c r="B6" i="1"/>
  <c r="B25" i="1"/>
  <c r="B10" i="1"/>
  <c r="B3" i="1"/>
  <c r="B116" i="1"/>
  <c r="B5" i="1"/>
  <c r="B108" i="1"/>
  <c r="B29" i="1"/>
  <c r="B16" i="1"/>
  <c r="B8" i="1"/>
  <c r="B117" i="1"/>
  <c r="B43" i="1"/>
  <c r="B26" i="1"/>
  <c r="B9" i="1"/>
  <c r="B44" i="1"/>
  <c r="B38" i="1"/>
  <c r="B11" i="1"/>
  <c r="B46" i="1"/>
  <c r="B40" i="1"/>
  <c r="B13" i="1"/>
  <c r="B50" i="1"/>
  <c r="B42" i="1"/>
  <c r="B116" i="11"/>
  <c r="B73" i="11"/>
  <c r="B8" i="11"/>
  <c r="B24" i="11"/>
  <c r="B45" i="11"/>
  <c r="B78" i="11"/>
  <c r="B5" i="11"/>
  <c r="B55" i="11"/>
  <c r="B97" i="11"/>
  <c r="B19" i="11"/>
  <c r="B39" i="11"/>
  <c r="B61" i="11"/>
  <c r="B98" i="11"/>
  <c r="B52" i="11"/>
  <c r="B21" i="11"/>
  <c r="B110" i="11"/>
  <c r="B88" i="11"/>
  <c r="B4" i="11"/>
  <c r="B72" i="11"/>
  <c r="B53" i="11"/>
  <c r="B75" i="11"/>
  <c r="B10" i="11"/>
  <c r="B26" i="11"/>
  <c r="B47" i="11"/>
  <c r="B80" i="11"/>
  <c r="B66" i="11"/>
  <c r="B6" i="11"/>
  <c r="B54" i="11"/>
  <c r="B108" i="11"/>
  <c r="B41" i="11"/>
  <c r="B63" i="11"/>
  <c r="B70" i="11"/>
  <c r="B12" i="11"/>
  <c r="B68" i="11"/>
  <c r="B77" i="11"/>
  <c r="B3" i="11"/>
  <c r="B14" i="11"/>
  <c r="B32" i="11"/>
  <c r="B85" i="11"/>
  <c r="B86" i="11"/>
  <c r="B74" i="11"/>
  <c r="B9" i="11"/>
  <c r="B25" i="11"/>
  <c r="B44" i="11"/>
  <c r="B79" i="11"/>
  <c r="B67" i="11"/>
  <c r="B95" i="11"/>
  <c r="B65" i="11"/>
  <c r="B113" i="11"/>
  <c r="B59" i="11"/>
  <c r="B111" i="11"/>
  <c r="B71" i="11"/>
  <c r="B7" i="11"/>
  <c r="B91" i="11"/>
  <c r="B16" i="11"/>
  <c r="B36" i="11"/>
  <c r="B82" i="11"/>
  <c r="B93" i="11"/>
  <c r="B94" i="11"/>
  <c r="B76" i="11"/>
  <c r="B11" i="11"/>
  <c r="B27" i="11"/>
  <c r="B46" i="11"/>
  <c r="B81" i="11"/>
  <c r="B69" i="11"/>
  <c r="B112" i="11"/>
  <c r="B37" i="11"/>
  <c r="B83" i="11"/>
  <c r="B23" i="11"/>
  <c r="B57" i="11"/>
  <c r="B96" i="11"/>
  <c r="B18" i="11"/>
  <c r="B38" i="11"/>
  <c r="B60" i="11"/>
  <c r="B84" i="11"/>
  <c r="B101" i="11"/>
  <c r="B104" i="11"/>
  <c r="B87" i="11"/>
  <c r="B13" i="11"/>
  <c r="B29" i="11"/>
  <c r="B48" i="11"/>
  <c r="B100" i="11"/>
  <c r="B22" i="11"/>
  <c r="B17" i="11"/>
  <c r="B49" i="11"/>
  <c r="B58" i="11"/>
  <c r="B51" i="11"/>
  <c r="B117" i="11"/>
  <c r="B20" i="11"/>
  <c r="B40" i="11"/>
  <c r="B62" i="11"/>
  <c r="B92" i="11"/>
  <c r="B103" i="11"/>
  <c r="B89" i="11"/>
  <c r="B15" i="11"/>
  <c r="B33" i="11"/>
  <c r="B50" i="11"/>
  <c r="B102" i="11"/>
  <c r="B42" i="11"/>
  <c r="B90" i="11"/>
  <c r="B28" i="11"/>
  <c r="B43" i="11"/>
  <c r="B73" i="15"/>
  <c r="B10" i="15"/>
  <c r="B26" i="15"/>
  <c r="B45" i="15"/>
  <c r="B85" i="15"/>
  <c r="B104" i="15"/>
  <c r="B87" i="15"/>
  <c r="B13" i="15"/>
  <c r="B29" i="15"/>
  <c r="B48" i="15"/>
  <c r="B100" i="15"/>
  <c r="B32" i="15"/>
  <c r="B101" i="15"/>
  <c r="B90" i="15"/>
  <c r="B37" i="15"/>
  <c r="B83" i="15"/>
  <c r="B75" i="15"/>
  <c r="B12" i="15"/>
  <c r="B28" i="15"/>
  <c r="B47" i="15"/>
  <c r="B93" i="15"/>
  <c r="B89" i="15"/>
  <c r="B15" i="15"/>
  <c r="B33" i="15"/>
  <c r="B50" i="15"/>
  <c r="B102" i="15"/>
  <c r="B88" i="15"/>
  <c r="B14" i="15"/>
  <c r="B49" i="15"/>
  <c r="B82" i="15"/>
  <c r="B3" i="15"/>
  <c r="B17" i="15"/>
  <c r="B59" i="15"/>
  <c r="B16" i="15"/>
  <c r="B36" i="15"/>
  <c r="B60" i="15"/>
  <c r="B84" i="15"/>
  <c r="B103" i="15"/>
  <c r="B55" i="15"/>
  <c r="B97" i="15"/>
  <c r="B19" i="15"/>
  <c r="B39" i="15"/>
  <c r="B61" i="15"/>
  <c r="B98" i="15"/>
  <c r="B52" i="15"/>
  <c r="B24" i="15"/>
  <c r="B7" i="15"/>
  <c r="B91" i="15"/>
  <c r="B18" i="15"/>
  <c r="B38" i="15"/>
  <c r="B62" i="15"/>
  <c r="B92" i="15"/>
  <c r="B6" i="15"/>
  <c r="B54" i="15"/>
  <c r="B108" i="15"/>
  <c r="B21" i="15"/>
  <c r="B41" i="15"/>
  <c r="B64" i="15"/>
  <c r="B70" i="15"/>
  <c r="B94" i="15"/>
  <c r="B46" i="15"/>
  <c r="B53" i="15"/>
  <c r="B96" i="15"/>
  <c r="B20" i="15"/>
  <c r="B40" i="15"/>
  <c r="B65" i="15"/>
  <c r="B5" i="15"/>
  <c r="B71" i="15"/>
  <c r="B58" i="15"/>
  <c r="B4" i="15"/>
  <c r="B23" i="15"/>
  <c r="B43" i="15"/>
  <c r="B77" i="15"/>
  <c r="B51" i="15"/>
  <c r="B72" i="15"/>
  <c r="B57" i="15"/>
  <c r="B8" i="15"/>
  <c r="B68" i="15"/>
  <c r="B76" i="15"/>
  <c r="B27" i="15"/>
  <c r="B81" i="15"/>
  <c r="B22" i="15"/>
  <c r="B42" i="15"/>
  <c r="B78" i="15"/>
  <c r="B66" i="15"/>
  <c r="B86" i="15"/>
  <c r="B74" i="15"/>
  <c r="B9" i="15"/>
  <c r="B25" i="15"/>
  <c r="B44" i="15"/>
  <c r="B79" i="15"/>
  <c r="B67" i="15"/>
  <c r="B95" i="15"/>
  <c r="B80" i="15"/>
  <c r="B11" i="15"/>
  <c r="B69" i="15"/>
  <c r="B116" i="13"/>
  <c r="B53" i="13"/>
  <c r="B14" i="13"/>
  <c r="B32" i="13"/>
  <c r="B85" i="13"/>
  <c r="B94" i="13"/>
  <c r="B87" i="13"/>
  <c r="B11" i="13"/>
  <c r="B27" i="13"/>
  <c r="B46" i="13"/>
  <c r="B81" i="13"/>
  <c r="B69" i="13"/>
  <c r="B112" i="13"/>
  <c r="B91" i="13"/>
  <c r="B18" i="13"/>
  <c r="B38" i="13"/>
  <c r="B60" i="13"/>
  <c r="B84" i="13"/>
  <c r="B113" i="13"/>
  <c r="B90" i="13"/>
  <c r="B33" i="13"/>
  <c r="B50" i="13"/>
  <c r="B73" i="13"/>
  <c r="B16" i="13"/>
  <c r="B36" i="13"/>
  <c r="B82" i="13"/>
  <c r="B93" i="13"/>
  <c r="B104" i="13"/>
  <c r="B89" i="13"/>
  <c r="B13" i="13"/>
  <c r="B29" i="13"/>
  <c r="B48" i="13"/>
  <c r="B100" i="13"/>
  <c r="B101" i="13"/>
  <c r="B15" i="13"/>
  <c r="B117" i="13"/>
  <c r="B20" i="13"/>
  <c r="B40" i="13"/>
  <c r="B62" i="13"/>
  <c r="B92" i="13"/>
  <c r="B103" i="13"/>
  <c r="B55" i="13"/>
  <c r="B97" i="13"/>
  <c r="B17" i="13"/>
  <c r="B37" i="13"/>
  <c r="B59" i="13"/>
  <c r="B83" i="13"/>
  <c r="B111" i="13"/>
  <c r="B28" i="13"/>
  <c r="B86" i="13"/>
  <c r="B25" i="13"/>
  <c r="B67" i="13"/>
  <c r="B57" i="13"/>
  <c r="B7" i="13"/>
  <c r="B22" i="13"/>
  <c r="B42" i="13"/>
  <c r="B65" i="13"/>
  <c r="B54" i="13"/>
  <c r="B108" i="13"/>
  <c r="B19" i="13"/>
  <c r="B39" i="13"/>
  <c r="B61" i="13"/>
  <c r="B98" i="13"/>
  <c r="B52" i="13"/>
  <c r="B12" i="13"/>
  <c r="B9" i="13"/>
  <c r="B79" i="13"/>
  <c r="B102" i="13"/>
  <c r="B88" i="13"/>
  <c r="B8" i="13"/>
  <c r="B24" i="13"/>
  <c r="B45" i="13"/>
  <c r="B78" i="13"/>
  <c r="B5" i="13"/>
  <c r="B6" i="13"/>
  <c r="B58" i="13"/>
  <c r="B21" i="13"/>
  <c r="B41" i="13"/>
  <c r="B63" i="13"/>
  <c r="B110" i="13"/>
  <c r="B70" i="13"/>
  <c r="B68" i="13"/>
  <c r="B44" i="13"/>
  <c r="B75" i="13"/>
  <c r="B96" i="13"/>
  <c r="B10" i="13"/>
  <c r="B26" i="13"/>
  <c r="B47" i="13"/>
  <c r="B80" i="13"/>
  <c r="B66" i="13"/>
  <c r="B71" i="13"/>
  <c r="B74" i="13"/>
  <c r="B4" i="13"/>
  <c r="B23" i="13"/>
  <c r="B43" i="13"/>
  <c r="B77" i="13"/>
  <c r="B51" i="13"/>
  <c r="B72" i="13"/>
  <c r="B3" i="13"/>
  <c r="B49" i="13"/>
  <c r="B76" i="13"/>
  <c r="B95" i="13"/>
  <c r="J72" i="14"/>
  <c r="O72" i="14" s="1"/>
  <c r="J72" i="15"/>
  <c r="O72" i="15" s="1"/>
  <c r="B57" i="14"/>
  <c r="B5" i="14"/>
  <c r="B91" i="14"/>
  <c r="B96" i="14"/>
  <c r="B47" i="14"/>
  <c r="B89" i="14"/>
  <c r="B26" i="14"/>
  <c r="B82" i="14"/>
  <c r="B21" i="14"/>
  <c r="B41" i="14"/>
  <c r="B64" i="14"/>
  <c r="B67" i="14"/>
  <c r="B70" i="14"/>
  <c r="B7" i="14"/>
  <c r="B71" i="14"/>
  <c r="B55" i="14"/>
  <c r="B40" i="14"/>
  <c r="B25" i="14"/>
  <c r="B79" i="14"/>
  <c r="B100" i="14"/>
  <c r="B53" i="14"/>
  <c r="B66" i="14"/>
  <c r="B6" i="14"/>
  <c r="B3" i="14"/>
  <c r="B90" i="14"/>
  <c r="B32" i="14"/>
  <c r="B4" i="14"/>
  <c r="B23" i="14"/>
  <c r="B43" i="14"/>
  <c r="B77" i="14"/>
  <c r="B8" i="14"/>
  <c r="B69" i="14"/>
  <c r="B72" i="14"/>
  <c r="B68" i="14"/>
  <c r="B10" i="14"/>
  <c r="B97" i="14"/>
  <c r="B9" i="14"/>
  <c r="B44" i="14"/>
  <c r="B20" i="14"/>
  <c r="B95" i="14"/>
  <c r="B85" i="14"/>
  <c r="B86" i="14"/>
  <c r="B18" i="14"/>
  <c r="B54" i="14"/>
  <c r="B108" i="14"/>
  <c r="B11" i="14"/>
  <c r="B27" i="14"/>
  <c r="B46" i="14"/>
  <c r="B81" i="14"/>
  <c r="B60" i="14"/>
  <c r="B102" i="14"/>
  <c r="B87" i="14"/>
  <c r="B52" i="14"/>
  <c r="B93" i="14"/>
  <c r="B94" i="14"/>
  <c r="B24" i="14"/>
  <c r="B58" i="14"/>
  <c r="B88" i="14"/>
  <c r="B45" i="14"/>
  <c r="B13" i="14"/>
  <c r="B29" i="14"/>
  <c r="B48" i="14"/>
  <c r="B65" i="14"/>
  <c r="B92" i="14"/>
  <c r="B22" i="14"/>
  <c r="B39" i="14"/>
  <c r="B51" i="14"/>
  <c r="B80" i="14"/>
  <c r="B101" i="14"/>
  <c r="B104" i="14"/>
  <c r="B28" i="14"/>
  <c r="B74" i="14"/>
  <c r="B12" i="14"/>
  <c r="B49" i="14"/>
  <c r="B15" i="14"/>
  <c r="B33" i="14"/>
  <c r="B50" i="14"/>
  <c r="B78" i="14"/>
  <c r="B14" i="14"/>
  <c r="B75" i="14"/>
  <c r="B42" i="14"/>
  <c r="B19" i="14"/>
  <c r="B98" i="14"/>
  <c r="B84" i="14"/>
  <c r="B103" i="14"/>
  <c r="B36" i="14"/>
  <c r="B76" i="14"/>
  <c r="B16" i="14"/>
  <c r="B62" i="14"/>
  <c r="B17" i="14"/>
  <c r="B37" i="14"/>
  <c r="B59" i="14"/>
  <c r="B83" i="14"/>
  <c r="B38" i="14"/>
  <c r="B73" i="14"/>
  <c r="B61" i="14"/>
  <c r="B15" i="1"/>
  <c r="B33" i="1"/>
  <c r="B32" i="1"/>
  <c r="B18" i="1"/>
  <c r="B45" i="1"/>
  <c r="B49" i="1"/>
  <c r="B82" i="1"/>
  <c r="B110" i="1"/>
  <c r="B17" i="1"/>
  <c r="B37" i="1"/>
  <c r="B14" i="1"/>
  <c r="B20" i="1"/>
  <c r="B47" i="1"/>
  <c r="B48" i="1"/>
  <c r="B113" i="1"/>
  <c r="B112" i="1"/>
  <c r="B19" i="1"/>
  <c r="B39" i="1"/>
  <c r="B28" i="1"/>
  <c r="B22" i="1"/>
  <c r="B4" i="1"/>
  <c r="B81" i="1"/>
  <c r="B111" i="1"/>
  <c r="B21" i="1"/>
  <c r="B41" i="1"/>
  <c r="B36" i="1"/>
  <c r="B24" i="1"/>
  <c r="B7" i="1"/>
  <c r="B79" i="1"/>
  <c r="F1" i="1"/>
  <c r="A59" i="1"/>
  <c r="C59" i="1"/>
  <c r="D59" i="1"/>
  <c r="A60" i="1"/>
  <c r="C60" i="1"/>
  <c r="D60" i="1"/>
  <c r="A61" i="1"/>
  <c r="C61" i="1"/>
  <c r="D61" i="1"/>
  <c r="A62" i="1"/>
  <c r="C62" i="1"/>
  <c r="D62" i="1"/>
  <c r="A63" i="1"/>
  <c r="C63" i="1"/>
  <c r="D63" i="1"/>
  <c r="A65" i="1"/>
  <c r="C65" i="1"/>
  <c r="D65" i="1"/>
  <c r="A66" i="1"/>
  <c r="C66" i="1"/>
  <c r="D66" i="1"/>
  <c r="Q83" i="1" l="1"/>
  <c r="M83" i="1"/>
  <c r="L83" i="15"/>
  <c r="L83" i="14"/>
  <c r="G83" i="15"/>
  <c r="G83" i="14"/>
  <c r="M82" i="1"/>
  <c r="Q82" i="1" s="1"/>
  <c r="G82" i="15"/>
  <c r="L82" i="15" s="1"/>
  <c r="G82" i="14"/>
  <c r="L82" i="14" s="1"/>
  <c r="J92" i="15"/>
  <c r="O92" i="15" s="1"/>
  <c r="J123" i="1"/>
  <c r="J123" i="15" s="1"/>
  <c r="J125" i="1"/>
  <c r="J125" i="14" s="1"/>
  <c r="J126" i="1"/>
  <c r="J124" i="1"/>
  <c r="O92" i="14"/>
  <c r="I65" i="14"/>
  <c r="N65" i="14" s="1"/>
  <c r="I65" i="15"/>
  <c r="N65" i="15" s="1"/>
  <c r="H65" i="14"/>
  <c r="M65" i="14" s="1"/>
  <c r="H65" i="15"/>
  <c r="M65" i="15" s="1"/>
  <c r="G65" i="15"/>
  <c r="L65" i="15" s="1"/>
  <c r="G65" i="14"/>
  <c r="L65" i="14" s="1"/>
  <c r="J65" i="14"/>
  <c r="O65" i="14" s="1"/>
  <c r="J65" i="15"/>
  <c r="O65" i="15" s="1"/>
  <c r="K65" i="14"/>
  <c r="P65" i="14" s="1"/>
  <c r="K65" i="15"/>
  <c r="P65" i="15" s="1"/>
  <c r="K97" i="1"/>
  <c r="I97" i="1"/>
  <c r="H97" i="1"/>
  <c r="K95" i="1"/>
  <c r="I95" i="1"/>
  <c r="H95" i="1"/>
  <c r="G1" i="1"/>
  <c r="G84" i="14" l="1"/>
  <c r="L84" i="14"/>
  <c r="M84" i="1"/>
  <c r="Q84" i="1" s="1"/>
  <c r="G84" i="15"/>
  <c r="L84" i="15" s="1"/>
  <c r="Q85" i="1"/>
  <c r="G85" i="15"/>
  <c r="L85" i="15"/>
  <c r="L85" i="14"/>
  <c r="M85" i="1"/>
  <c r="G85" i="14"/>
  <c r="O125" i="14"/>
  <c r="J123" i="14"/>
  <c r="O123" i="14" s="1"/>
  <c r="O123" i="15"/>
  <c r="J125" i="15"/>
  <c r="O125" i="15" s="1"/>
  <c r="J124" i="15"/>
  <c r="O124" i="15" s="1"/>
  <c r="J124" i="14"/>
  <c r="O124" i="14" s="1"/>
  <c r="J126" i="15"/>
  <c r="O126" i="15" s="1"/>
  <c r="J126" i="14"/>
  <c r="O126" i="14" s="1"/>
  <c r="H1" i="1"/>
  <c r="M1" i="1" s="1"/>
  <c r="B65" i="1"/>
  <c r="B62" i="1"/>
  <c r="B60" i="1"/>
  <c r="B66" i="1"/>
  <c r="B59" i="1"/>
  <c r="B61" i="1"/>
  <c r="B63" i="1"/>
  <c r="F2" i="7" a="1"/>
  <c r="H2" i="7" a="1"/>
  <c r="M86" i="1" l="1"/>
  <c r="Q86" i="1" s="1"/>
  <c r="G86" i="14"/>
  <c r="G86" i="15"/>
  <c r="L86" i="15" s="1"/>
  <c r="L86" i="14"/>
  <c r="M87" i="1"/>
  <c r="Q87" i="1" s="1"/>
  <c r="G87" i="15"/>
  <c r="L87" i="15" s="1"/>
  <c r="G87" i="14"/>
  <c r="L87" i="14" s="1"/>
  <c r="I1" i="1"/>
  <c r="N1" i="1" s="1"/>
  <c r="Q1" i="1"/>
  <c r="D104" i="1"/>
  <c r="D103" i="1"/>
  <c r="D102" i="1"/>
  <c r="D101" i="1"/>
  <c r="D100" i="1"/>
  <c r="D98" i="1"/>
  <c r="D97" i="1"/>
  <c r="D96" i="1"/>
  <c r="D95" i="1"/>
  <c r="D94" i="1"/>
  <c r="D93" i="1"/>
  <c r="D92" i="1"/>
  <c r="D91" i="1"/>
  <c r="D90" i="1"/>
  <c r="D89" i="1"/>
  <c r="D88" i="1"/>
  <c r="D87" i="1"/>
  <c r="D86" i="1"/>
  <c r="D83" i="1"/>
  <c r="D80" i="1"/>
  <c r="D78" i="1"/>
  <c r="D77" i="1"/>
  <c r="D76" i="1"/>
  <c r="D75" i="1"/>
  <c r="D73" i="1"/>
  <c r="D74" i="1"/>
  <c r="D72" i="1"/>
  <c r="D71" i="1"/>
  <c r="D70" i="1"/>
  <c r="D69" i="1"/>
  <c r="D67" i="1"/>
  <c r="D68" i="1"/>
  <c r="D58" i="1"/>
  <c r="D57" i="1"/>
  <c r="D54" i="1"/>
  <c r="D55" i="1"/>
  <c r="D53" i="1"/>
  <c r="D52" i="1"/>
  <c r="I69" i="1"/>
  <c r="C72" i="1"/>
  <c r="A72" i="1"/>
  <c r="Q88" i="1" l="1"/>
  <c r="M88" i="1"/>
  <c r="L88" i="14"/>
  <c r="L88" i="15"/>
  <c r="G88" i="15"/>
  <c r="G88" i="14"/>
  <c r="Q89" i="1"/>
  <c r="M89" i="1"/>
  <c r="L89" i="15"/>
  <c r="L89" i="14"/>
  <c r="G89" i="14"/>
  <c r="G89" i="15"/>
  <c r="R1" i="1"/>
  <c r="O69" i="1"/>
  <c r="S69" i="1" s="1"/>
  <c r="J1" i="1"/>
  <c r="O1" i="1" s="1"/>
  <c r="I69" i="14"/>
  <c r="N69" i="14" s="1"/>
  <c r="I69" i="15"/>
  <c r="N69" i="15" s="1"/>
  <c r="K76" i="1"/>
  <c r="P76" i="1" s="1"/>
  <c r="T76" i="1" s="1"/>
  <c r="K69" i="1"/>
  <c r="P69" i="1" s="1"/>
  <c r="T69" i="1" s="1"/>
  <c r="H76" i="1"/>
  <c r="I76" i="1"/>
  <c r="H69" i="1"/>
  <c r="N69" i="1" s="1"/>
  <c r="I72" i="1"/>
  <c r="I109" i="1" s="1"/>
  <c r="O109" i="1" l="1"/>
  <c r="S109" i="1" s="1"/>
  <c r="I109" i="15"/>
  <c r="N109" i="15" s="1"/>
  <c r="I109" i="14"/>
  <c r="N109" i="14" s="1"/>
  <c r="M90" i="1"/>
  <c r="Q90" i="1" s="1"/>
  <c r="G90" i="15"/>
  <c r="L90" i="15" s="1"/>
  <c r="G90" i="14"/>
  <c r="L90" i="14" s="1"/>
  <c r="N76" i="1"/>
  <c r="R76" i="1" s="1"/>
  <c r="O76" i="1"/>
  <c r="S76" i="1" s="1"/>
  <c r="S1" i="1"/>
  <c r="K1" i="1"/>
  <c r="T1" i="1" s="1"/>
  <c r="O72" i="1"/>
  <c r="S72" i="1" s="1"/>
  <c r="R69" i="1"/>
  <c r="M69" i="1"/>
  <c r="Q69" i="1" s="1"/>
  <c r="H76" i="14"/>
  <c r="M76" i="14" s="1"/>
  <c r="H76" i="15"/>
  <c r="M76" i="15" s="1"/>
  <c r="H72" i="1"/>
  <c r="H69" i="14"/>
  <c r="M69" i="14" s="1"/>
  <c r="H69" i="15"/>
  <c r="M69" i="15" s="1"/>
  <c r="K69" i="14"/>
  <c r="P69" i="14" s="1"/>
  <c r="K69" i="15"/>
  <c r="P69" i="15" s="1"/>
  <c r="I76" i="14"/>
  <c r="N76" i="14" s="1"/>
  <c r="I76" i="15"/>
  <c r="N76" i="15" s="1"/>
  <c r="G69" i="15"/>
  <c r="L69" i="15" s="1"/>
  <c r="G69" i="14"/>
  <c r="L69" i="14" s="1"/>
  <c r="K76" i="14"/>
  <c r="P76" i="14" s="1"/>
  <c r="K76" i="15"/>
  <c r="P76" i="15" s="1"/>
  <c r="I72" i="14"/>
  <c r="N72" i="14" s="1"/>
  <c r="I72" i="15"/>
  <c r="N72" i="15" s="1"/>
  <c r="K72" i="1"/>
  <c r="P72" i="1" l="1"/>
  <c r="T72" i="1" s="1"/>
  <c r="K109" i="1"/>
  <c r="N72" i="1"/>
  <c r="R72" i="1" s="1"/>
  <c r="H109" i="1"/>
  <c r="P1" i="1"/>
  <c r="M76" i="1"/>
  <c r="Q76" i="1" s="1"/>
  <c r="H72" i="14"/>
  <c r="M72" i="14" s="1"/>
  <c r="H72" i="15"/>
  <c r="M72" i="15" s="1"/>
  <c r="K72" i="14"/>
  <c r="P72" i="14" s="1"/>
  <c r="K72" i="15"/>
  <c r="P72" i="15" s="1"/>
  <c r="G76" i="14"/>
  <c r="L76" i="14" s="1"/>
  <c r="G76" i="15"/>
  <c r="L76" i="15" s="1"/>
  <c r="I91" i="1"/>
  <c r="K91" i="1"/>
  <c r="P91" i="1" s="1"/>
  <c r="T91" i="1" s="1"/>
  <c r="H91" i="1"/>
  <c r="K109" i="14" l="1"/>
  <c r="P109" i="14" s="1"/>
  <c r="P109" i="1"/>
  <c r="T109" i="1" s="1"/>
  <c r="K109" i="15"/>
  <c r="P109" i="15" s="1"/>
  <c r="N109" i="1"/>
  <c r="R109" i="1" s="1"/>
  <c r="H109" i="15"/>
  <c r="M109" i="15" s="1"/>
  <c r="H109" i="14"/>
  <c r="M109" i="14" s="1"/>
  <c r="Q94" i="1"/>
  <c r="M94" i="1"/>
  <c r="L94" i="14"/>
  <c r="L94" i="15"/>
  <c r="G94" i="14"/>
  <c r="G94" i="15"/>
  <c r="N91" i="1"/>
  <c r="R91" i="1" s="1"/>
  <c r="O91" i="1"/>
  <c r="S91" i="1" s="1"/>
  <c r="H92" i="1"/>
  <c r="H91" i="14"/>
  <c r="M91" i="14" s="1"/>
  <c r="H91" i="15"/>
  <c r="M91" i="15" s="1"/>
  <c r="K91" i="14"/>
  <c r="P91" i="14" s="1"/>
  <c r="K91" i="15"/>
  <c r="P91" i="15" s="1"/>
  <c r="I92" i="1"/>
  <c r="I91" i="14"/>
  <c r="N91" i="14" s="1"/>
  <c r="I91" i="15"/>
  <c r="N91" i="15" s="1"/>
  <c r="K92" i="1"/>
  <c r="Q96" i="1" l="1"/>
  <c r="M96" i="1"/>
  <c r="L96" i="15"/>
  <c r="L96" i="14"/>
  <c r="G96" i="15"/>
  <c r="G96" i="14"/>
  <c r="N92" i="1"/>
  <c r="R92" i="1" s="1"/>
  <c r="O92" i="1"/>
  <c r="S92" i="1" s="1"/>
  <c r="P92" i="1"/>
  <c r="T92" i="1" s="1"/>
  <c r="H124" i="1"/>
  <c r="H126" i="1"/>
  <c r="H123" i="1"/>
  <c r="H125" i="1"/>
  <c r="K125" i="1"/>
  <c r="P125" i="1" s="1"/>
  <c r="T125" i="1" s="1"/>
  <c r="K124" i="1"/>
  <c r="P124" i="1" s="1"/>
  <c r="T124" i="1" s="1"/>
  <c r="K126" i="1"/>
  <c r="P126" i="1" s="1"/>
  <c r="T126" i="1" s="1"/>
  <c r="K123" i="1"/>
  <c r="P123" i="1" s="1"/>
  <c r="T123" i="1" s="1"/>
  <c r="I124" i="1"/>
  <c r="I126" i="1"/>
  <c r="I123" i="1"/>
  <c r="I125" i="1"/>
  <c r="H92" i="14"/>
  <c r="M92" i="14" s="1"/>
  <c r="H92" i="15"/>
  <c r="M92" i="15" s="1"/>
  <c r="K92" i="14"/>
  <c r="P92" i="14" s="1"/>
  <c r="K92" i="15"/>
  <c r="P92" i="15" s="1"/>
  <c r="I92" i="14"/>
  <c r="N92" i="14" s="1"/>
  <c r="I92" i="15"/>
  <c r="N92" i="15" s="1"/>
  <c r="N123" i="1" l="1"/>
  <c r="R123" i="1" s="1"/>
  <c r="O123" i="1"/>
  <c r="S123" i="1" s="1"/>
  <c r="N125" i="1"/>
  <c r="R125" i="1" s="1"/>
  <c r="O125" i="1"/>
  <c r="S125" i="1" s="1"/>
  <c r="N126" i="1"/>
  <c r="R126" i="1" s="1"/>
  <c r="O126" i="1"/>
  <c r="S126" i="1" s="1"/>
  <c r="N124" i="1"/>
  <c r="R124" i="1" s="1"/>
  <c r="O124" i="1"/>
  <c r="S124" i="1" s="1"/>
  <c r="K124" i="15"/>
  <c r="P124" i="15" s="1"/>
  <c r="K124" i="14"/>
  <c r="P124" i="14" s="1"/>
  <c r="I125" i="15"/>
  <c r="N125" i="15" s="1"/>
  <c r="I125" i="14"/>
  <c r="N125" i="14" s="1"/>
  <c r="I123" i="15"/>
  <c r="N123" i="15" s="1"/>
  <c r="I123" i="14"/>
  <c r="N123" i="14" s="1"/>
  <c r="K125" i="14"/>
  <c r="P125" i="14" s="1"/>
  <c r="K125" i="15"/>
  <c r="P125" i="15" s="1"/>
  <c r="H125" i="15"/>
  <c r="M125" i="15" s="1"/>
  <c r="H125" i="14"/>
  <c r="M125" i="14" s="1"/>
  <c r="I124" i="14"/>
  <c r="N124" i="14" s="1"/>
  <c r="I124" i="15"/>
  <c r="N124" i="15" s="1"/>
  <c r="H124" i="14"/>
  <c r="M124" i="14" s="1"/>
  <c r="H124" i="15"/>
  <c r="M124" i="15" s="1"/>
  <c r="H126" i="15"/>
  <c r="M126" i="15" s="1"/>
  <c r="H126" i="14"/>
  <c r="M126" i="14" s="1"/>
  <c r="K123" i="15"/>
  <c r="P123" i="15" s="1"/>
  <c r="K123" i="14"/>
  <c r="P123" i="14" s="1"/>
  <c r="H123" i="15"/>
  <c r="M123" i="15" s="1"/>
  <c r="H123" i="14"/>
  <c r="M123" i="14" s="1"/>
  <c r="I126" i="15"/>
  <c r="N126" i="15" s="1"/>
  <c r="I126" i="14"/>
  <c r="N126" i="14" s="1"/>
  <c r="K126" i="15"/>
  <c r="P126" i="15" s="1"/>
  <c r="K126" i="14"/>
  <c r="P126" i="14" s="1"/>
  <c r="C75" i="1"/>
  <c r="A75" i="1"/>
  <c r="C73" i="1"/>
  <c r="A73" i="1"/>
  <c r="C74" i="1"/>
  <c r="A74" i="1"/>
  <c r="C71" i="1"/>
  <c r="A71" i="1"/>
  <c r="C70" i="1"/>
  <c r="A70" i="1"/>
  <c r="C67" i="1"/>
  <c r="A67" i="1"/>
  <c r="C68" i="1"/>
  <c r="A68" i="1"/>
  <c r="A52" i="1"/>
  <c r="A53" i="1"/>
  <c r="A55" i="1"/>
  <c r="A54" i="1"/>
  <c r="A57" i="1"/>
  <c r="A58" i="1"/>
  <c r="A69" i="1"/>
  <c r="A76" i="1"/>
  <c r="A77" i="1"/>
  <c r="A78" i="1"/>
  <c r="A80" i="1"/>
  <c r="A83" i="1"/>
  <c r="A86" i="1"/>
  <c r="A87" i="1"/>
  <c r="A88" i="1"/>
  <c r="A89" i="1"/>
  <c r="A90" i="1"/>
  <c r="A91" i="1"/>
  <c r="A92" i="1"/>
  <c r="A93" i="1"/>
  <c r="A94" i="1"/>
  <c r="A95" i="1"/>
  <c r="A96" i="1"/>
  <c r="A97" i="1"/>
  <c r="A98" i="1"/>
  <c r="A100" i="1"/>
  <c r="A101" i="1"/>
  <c r="A102" i="1"/>
  <c r="A103" i="1"/>
  <c r="A104" i="1"/>
  <c r="M101" i="1" l="1"/>
  <c r="Q101" i="1" s="1"/>
  <c r="G101" i="15"/>
  <c r="L101" i="15" s="1"/>
  <c r="G101" i="14"/>
  <c r="L101" i="14" s="1"/>
  <c r="M100" i="1"/>
  <c r="Q100" i="1" s="1"/>
  <c r="G100" i="14"/>
  <c r="L100" i="14" s="1"/>
  <c r="G100" i="15"/>
  <c r="L100" i="15" s="1"/>
  <c r="M72" i="1"/>
  <c r="Q72" i="1" s="1"/>
  <c r="G72" i="14"/>
  <c r="L72" i="14" s="1"/>
  <c r="G72" i="15"/>
  <c r="L72" i="15" s="1"/>
  <c r="K103" i="1"/>
  <c r="P103" i="1" s="1"/>
  <c r="T103" i="1" s="1"/>
  <c r="I103" i="1"/>
  <c r="H103" i="1"/>
  <c r="C104" i="1"/>
  <c r="M102" i="1" l="1"/>
  <c r="Q102" i="1" s="1"/>
  <c r="G102" i="15"/>
  <c r="L102" i="15" s="1"/>
  <c r="G102" i="14"/>
  <c r="L102" i="14" s="1"/>
  <c r="M103" i="1"/>
  <c r="Q103" i="1" s="1"/>
  <c r="N103" i="1"/>
  <c r="R103" i="1" s="1"/>
  <c r="O103" i="1"/>
  <c r="S103" i="1" s="1"/>
  <c r="K103" i="14"/>
  <c r="P103" i="14" s="1"/>
  <c r="K103" i="15"/>
  <c r="P103" i="15" s="1"/>
  <c r="I103" i="14"/>
  <c r="N103" i="14" s="1"/>
  <c r="I103" i="15"/>
  <c r="N103" i="15" s="1"/>
  <c r="G103" i="14"/>
  <c r="L103" i="14" s="1"/>
  <c r="G103" i="15"/>
  <c r="L103" i="15" s="1"/>
  <c r="H103" i="14"/>
  <c r="M103" i="14" s="1"/>
  <c r="H103" i="15"/>
  <c r="M103" i="15" s="1"/>
  <c r="C103" i="1"/>
  <c r="C102" i="1"/>
  <c r="C101" i="1"/>
  <c r="C100" i="1"/>
  <c r="C98" i="1"/>
  <c r="C97" i="1"/>
  <c r="C96" i="1"/>
  <c r="C95" i="1"/>
  <c r="C94" i="1"/>
  <c r="C93" i="1"/>
  <c r="C92" i="1"/>
  <c r="C91" i="1"/>
  <c r="C90" i="1"/>
  <c r="C89" i="1"/>
  <c r="C88" i="1"/>
  <c r="C87" i="1"/>
  <c r="C86" i="1"/>
  <c r="C83" i="1"/>
  <c r="C80" i="1"/>
  <c r="C78" i="1"/>
  <c r="C77" i="1"/>
  <c r="C76" i="1"/>
  <c r="C69" i="1"/>
  <c r="C58" i="1"/>
  <c r="C57" i="1"/>
  <c r="C54" i="1"/>
  <c r="C55" i="1"/>
  <c r="C53" i="1"/>
  <c r="C52" i="1"/>
  <c r="B72" i="1"/>
  <c r="G105" i="15" l="1"/>
  <c r="L105" i="15" s="1"/>
  <c r="M105" i="1"/>
  <c r="Q105" i="1" s="1"/>
  <c r="G105" i="14"/>
  <c r="L105" i="14" s="1"/>
  <c r="M91" i="1"/>
  <c r="Q91" i="1" s="1"/>
  <c r="G104" i="15"/>
  <c r="L104" i="15" s="1"/>
  <c r="G104" i="14"/>
  <c r="L104" i="14" s="1"/>
  <c r="G91" i="14"/>
  <c r="L91" i="14" s="1"/>
  <c r="G91" i="15"/>
  <c r="L91" i="15" s="1"/>
  <c r="H104" i="1"/>
  <c r="H122" i="1" s="1"/>
  <c r="B74" i="1"/>
  <c r="B73" i="1"/>
  <c r="B75" i="1"/>
  <c r="B67" i="1"/>
  <c r="B70" i="1"/>
  <c r="B71" i="1"/>
  <c r="B68" i="1"/>
  <c r="B53" i="1"/>
  <c r="B54" i="1"/>
  <c r="B76" i="1"/>
  <c r="B83" i="1"/>
  <c r="B89" i="1"/>
  <c r="B93" i="1"/>
  <c r="B97" i="1"/>
  <c r="B102" i="1"/>
  <c r="B55" i="1"/>
  <c r="B57" i="1"/>
  <c r="B77" i="1"/>
  <c r="B86" i="1"/>
  <c r="B90" i="1"/>
  <c r="B94" i="1"/>
  <c r="B98" i="1"/>
  <c r="B103" i="1"/>
  <c r="B58" i="1"/>
  <c r="B78" i="1"/>
  <c r="B87" i="1"/>
  <c r="B91" i="1"/>
  <c r="B95" i="1"/>
  <c r="B100" i="1"/>
  <c r="B104" i="1"/>
  <c r="B52" i="1"/>
  <c r="B69" i="1"/>
  <c r="B80" i="1"/>
  <c r="B88" i="1"/>
  <c r="B92" i="1"/>
  <c r="B96" i="1"/>
  <c r="B101" i="1"/>
  <c r="H122" i="14" l="1"/>
  <c r="M122" i="14" s="1"/>
  <c r="H122" i="15"/>
  <c r="M122" i="15" s="1"/>
  <c r="G107" i="15"/>
  <c r="L107" i="15" s="1"/>
  <c r="G107" i="14"/>
  <c r="L107" i="14" s="1"/>
  <c r="M107" i="1"/>
  <c r="Q107" i="1" s="1"/>
  <c r="Q106" i="1"/>
  <c r="M106" i="1"/>
  <c r="G106" i="14"/>
  <c r="G106" i="15"/>
  <c r="L106" i="15" s="1"/>
  <c r="L106" i="14"/>
  <c r="M92" i="1"/>
  <c r="Q92" i="1" s="1"/>
  <c r="M104" i="1"/>
  <c r="Q104" i="1" s="1"/>
  <c r="I104" i="1"/>
  <c r="I122" i="1" s="1"/>
  <c r="H104" i="14"/>
  <c r="M104" i="14" s="1"/>
  <c r="H104" i="15"/>
  <c r="M104" i="15" s="1"/>
  <c r="G92" i="15"/>
  <c r="L92" i="15" s="1"/>
  <c r="G92" i="14"/>
  <c r="L92" i="14" s="1"/>
  <c r="I122" i="15" l="1"/>
  <c r="N122" i="15" s="1"/>
  <c r="I122" i="14"/>
  <c r="N122" i="14" s="1"/>
  <c r="N122" i="1"/>
  <c r="R122" i="1" s="1"/>
  <c r="G109" i="14"/>
  <c r="L109" i="14" s="1"/>
  <c r="M109" i="1"/>
  <c r="Q109" i="1" s="1"/>
  <c r="G109" i="15"/>
  <c r="L109" i="15" s="1"/>
  <c r="G108" i="14"/>
  <c r="L108" i="14" s="1"/>
  <c r="G108" i="15"/>
  <c r="L108" i="15" s="1"/>
  <c r="M108" i="1"/>
  <c r="Q108" i="1" s="1"/>
  <c r="N104" i="1"/>
  <c r="R104" i="1" s="1"/>
  <c r="J104" i="1"/>
  <c r="J122" i="1" s="1"/>
  <c r="I104" i="14"/>
  <c r="N104" i="14" s="1"/>
  <c r="I104" i="15"/>
  <c r="N104" i="15" s="1"/>
  <c r="O122" i="1" l="1"/>
  <c r="S122" i="1" s="1"/>
  <c r="J122" i="14"/>
  <c r="O122" i="14" s="1"/>
  <c r="J122" i="15"/>
  <c r="O122" i="15" s="1"/>
  <c r="G111" i="15"/>
  <c r="L111" i="15" s="1"/>
  <c r="M111" i="1"/>
  <c r="Q111" i="1" s="1"/>
  <c r="G111" i="14"/>
  <c r="L111" i="14" s="1"/>
  <c r="O104" i="1"/>
  <c r="S104" i="1" s="1"/>
  <c r="J104" i="14"/>
  <c r="O104" i="14" s="1"/>
  <c r="J104" i="15"/>
  <c r="O104" i="15" s="1"/>
  <c r="K104" i="1"/>
  <c r="P104" i="1" l="1"/>
  <c r="T104" i="1" s="1"/>
  <c r="K122" i="1"/>
  <c r="M112" i="1"/>
  <c r="Q112" i="1" s="1"/>
  <c r="G112" i="15"/>
  <c r="L112" i="15" s="1"/>
  <c r="G112" i="14"/>
  <c r="L112" i="14" s="1"/>
  <c r="G113" i="14"/>
  <c r="G113" i="15"/>
  <c r="Q113" i="1"/>
  <c r="L113" i="14"/>
  <c r="M113" i="1"/>
  <c r="L113" i="15"/>
  <c r="K104" i="14"/>
  <c r="P104" i="14" s="1"/>
  <c r="K104" i="15"/>
  <c r="P104" i="15" s="1"/>
  <c r="K122" i="15" l="1"/>
  <c r="P122" i="15" s="1"/>
  <c r="K122" i="14"/>
  <c r="P122" i="14" s="1"/>
  <c r="P122" i="1"/>
  <c r="T122" i="1" s="1"/>
  <c r="G115" i="15"/>
  <c r="L115" i="15" s="1"/>
  <c r="M115" i="1"/>
  <c r="Q115" i="1" s="1"/>
  <c r="G115" i="14"/>
  <c r="L115" i="14" s="1"/>
  <c r="G114" i="14"/>
  <c r="L114" i="14" s="1"/>
  <c r="G114" i="15"/>
  <c r="L114" i="15" s="1"/>
  <c r="M114" i="1"/>
  <c r="Q114" i="1" s="1"/>
  <c r="G116" i="14" l="1"/>
  <c r="M116" i="1"/>
  <c r="Q116" i="1" s="1"/>
  <c r="G116" i="15"/>
  <c r="L116" i="15" s="1"/>
  <c r="L116" i="14"/>
  <c r="Q117" i="1"/>
  <c r="G117" i="14"/>
  <c r="L117" i="15"/>
  <c r="M117" i="1"/>
  <c r="L117" i="14"/>
  <c r="G117" i="15"/>
  <c r="G118" i="15" l="1"/>
  <c r="L118" i="15" s="1"/>
  <c r="M118" i="1"/>
  <c r="Q118" i="1" s="1"/>
  <c r="G118" i="14"/>
  <c r="L118" i="14" s="1"/>
  <c r="G122" i="14" l="1"/>
  <c r="L122" i="14" s="1"/>
  <c r="G122" i="15"/>
  <c r="L122" i="15" s="1"/>
  <c r="M122" i="1"/>
  <c r="Q122" i="1" s="1"/>
  <c r="G123" i="15"/>
  <c r="L123" i="15" s="1"/>
  <c r="M123" i="1"/>
  <c r="Q123" i="1" s="1"/>
  <c r="G123" i="14"/>
  <c r="L123" i="14" s="1"/>
  <c r="G125" i="15" l="1"/>
  <c r="L125" i="15" s="1"/>
  <c r="M125" i="1"/>
  <c r="Q125" i="1" s="1"/>
  <c r="G125" i="14"/>
  <c r="L125" i="14" s="1"/>
  <c r="G124" i="15"/>
  <c r="L124" i="15" s="1"/>
  <c r="M124" i="1"/>
  <c r="Q124" i="1" s="1"/>
  <c r="G124" i="14"/>
  <c r="L124" i="14" s="1"/>
  <c r="G126" i="15" l="1"/>
  <c r="L126" i="15" s="1"/>
  <c r="G126" i="14"/>
  <c r="L126" i="14" s="1"/>
  <c r="M126" i="1"/>
  <c r="Q126" i="1" s="1"/>
  <c r="G5" i="1"/>
  <c r="G4" i="11"/>
  <c r="G4" i="13"/>
  <c r="M4" i="1"/>
  <c r="Q4" i="1"/>
  <c r="G52" i="1"/>
  <c r="G110" i="1" s="1"/>
  <c r="L4" i="14"/>
  <c r="L4" i="15"/>
  <c r="G5" i="11"/>
  <c r="Q4" i="13" l="1"/>
  <c r="G4" i="16"/>
  <c r="M4" i="13"/>
  <c r="G4" i="15"/>
  <c r="M4" i="11"/>
  <c r="Q4" i="11"/>
  <c r="G4" i="14"/>
  <c r="H5" i="11"/>
  <c r="G5" i="14"/>
  <c r="L5" i="14" s="1"/>
  <c r="G110" i="14"/>
  <c r="L110" i="14" s="1"/>
  <c r="H5" i="1"/>
  <c r="L4" i="16"/>
  <c r="G5" i="13"/>
  <c r="G5" i="15" s="1"/>
  <c r="L5" i="15" s="1"/>
  <c r="G58" i="1"/>
  <c r="G119" i="1"/>
  <c r="G52" i="11"/>
  <c r="I5" i="11" l="1"/>
  <c r="M5" i="11"/>
  <c r="Q5" i="11" s="1"/>
  <c r="H52" i="11"/>
  <c r="H52" i="1"/>
  <c r="H110" i="1" s="1"/>
  <c r="H5" i="14"/>
  <c r="M5" i="14" s="1"/>
  <c r="I5" i="1"/>
  <c r="M5" i="1"/>
  <c r="Q5" i="1" s="1"/>
  <c r="H5" i="13"/>
  <c r="H5" i="15" s="1"/>
  <c r="M5" i="15" s="1"/>
  <c r="G5" i="16"/>
  <c r="L5" i="16" s="1"/>
  <c r="G52" i="13"/>
  <c r="G110" i="13" s="1"/>
  <c r="G121" i="1"/>
  <c r="G93" i="1"/>
  <c r="G120" i="1" s="1"/>
  <c r="G58" i="11"/>
  <c r="G58" i="14" s="1"/>
  <c r="L58" i="14" s="1"/>
  <c r="Q52" i="11"/>
  <c r="G52" i="14"/>
  <c r="L52" i="14" s="1"/>
  <c r="G119" i="11"/>
  <c r="G110" i="15" l="1"/>
  <c r="L110" i="15" s="1"/>
  <c r="G110" i="16"/>
  <c r="L110" i="16" s="1"/>
  <c r="I52" i="11"/>
  <c r="N5" i="11"/>
  <c r="R5" i="11" s="1"/>
  <c r="J5" i="11"/>
  <c r="H58" i="11"/>
  <c r="R52" i="11"/>
  <c r="M52" i="11"/>
  <c r="H119" i="11"/>
  <c r="M110" i="1"/>
  <c r="Q110" i="1" s="1"/>
  <c r="H110" i="14"/>
  <c r="M110" i="14" s="1"/>
  <c r="H58" i="1"/>
  <c r="H52" i="14"/>
  <c r="M52" i="14" s="1"/>
  <c r="H119" i="1"/>
  <c r="M52" i="1"/>
  <c r="Q52" i="1" s="1"/>
  <c r="I5" i="14"/>
  <c r="N5" i="14" s="1"/>
  <c r="I52" i="1"/>
  <c r="I110" i="1" s="1"/>
  <c r="J5" i="1"/>
  <c r="N5" i="1"/>
  <c r="R5" i="1" s="1"/>
  <c r="M5" i="13"/>
  <c r="Q5" i="13" s="1"/>
  <c r="I5" i="13"/>
  <c r="I5" i="15" s="1"/>
  <c r="N5" i="15" s="1"/>
  <c r="H52" i="13"/>
  <c r="H5" i="16"/>
  <c r="M5" i="16" s="1"/>
  <c r="G52" i="16"/>
  <c r="L52" i="16" s="1"/>
  <c r="G52" i="15"/>
  <c r="L52" i="15" s="1"/>
  <c r="G58" i="13"/>
  <c r="G119" i="13"/>
  <c r="G98" i="1"/>
  <c r="Q58" i="11"/>
  <c r="G121" i="11"/>
  <c r="G120" i="11"/>
  <c r="G93" i="11"/>
  <c r="G93" i="14" s="1"/>
  <c r="L93" i="14" s="1"/>
  <c r="Q119" i="11"/>
  <c r="G119" i="14"/>
  <c r="L119" i="14" s="1"/>
  <c r="H52" i="15" l="1"/>
  <c r="M52" i="15" s="1"/>
  <c r="H110" i="13"/>
  <c r="I58" i="11"/>
  <c r="S52" i="11"/>
  <c r="N52" i="11"/>
  <c r="I119" i="11"/>
  <c r="O5" i="11"/>
  <c r="S5" i="11" s="1"/>
  <c r="K5" i="11"/>
  <c r="J52" i="11"/>
  <c r="H121" i="11"/>
  <c r="R58" i="11"/>
  <c r="H93" i="11"/>
  <c r="M58" i="11"/>
  <c r="H120" i="11"/>
  <c r="R119" i="11"/>
  <c r="M119" i="11"/>
  <c r="N110" i="1"/>
  <c r="R110" i="1" s="1"/>
  <c r="I110" i="14"/>
  <c r="N110" i="14" s="1"/>
  <c r="Q120" i="11"/>
  <c r="G120" i="14"/>
  <c r="L120" i="14" s="1"/>
  <c r="H93" i="1"/>
  <c r="H120" i="1" s="1"/>
  <c r="H58" i="14"/>
  <c r="M58" i="14" s="1"/>
  <c r="M58" i="1"/>
  <c r="Q58" i="1" s="1"/>
  <c r="H121" i="1"/>
  <c r="M119" i="1"/>
  <c r="Q119" i="1" s="1"/>
  <c r="H119" i="14"/>
  <c r="M119" i="14" s="1"/>
  <c r="I58" i="1"/>
  <c r="I119" i="1"/>
  <c r="N52" i="1"/>
  <c r="R52" i="1" s="1"/>
  <c r="I52" i="14"/>
  <c r="N52" i="14" s="1"/>
  <c r="O5" i="1"/>
  <c r="S5" i="1" s="1"/>
  <c r="J52" i="1"/>
  <c r="J110" i="1" s="1"/>
  <c r="J5" i="14"/>
  <c r="O5" i="14" s="1"/>
  <c r="K5" i="1"/>
  <c r="I52" i="13"/>
  <c r="J5" i="13"/>
  <c r="J5" i="15" s="1"/>
  <c r="O5" i="15" s="1"/>
  <c r="N5" i="13"/>
  <c r="R5" i="13" s="1"/>
  <c r="I5" i="16"/>
  <c r="N5" i="16" s="1"/>
  <c r="H119" i="13"/>
  <c r="H119" i="15" s="1"/>
  <c r="M119" i="15" s="1"/>
  <c r="H58" i="13"/>
  <c r="H58" i="15" s="1"/>
  <c r="M58" i="15" s="1"/>
  <c r="M52" i="13"/>
  <c r="Q52" i="13" s="1"/>
  <c r="H52" i="16"/>
  <c r="M52" i="16" s="1"/>
  <c r="G58" i="15"/>
  <c r="L58" i="15" s="1"/>
  <c r="G121" i="13"/>
  <c r="G93" i="13"/>
  <c r="G120" i="13" s="1"/>
  <c r="G58" i="16"/>
  <c r="L58" i="16" s="1"/>
  <c r="G119" i="15"/>
  <c r="L119" i="15" s="1"/>
  <c r="G119" i="16"/>
  <c r="L119" i="16" s="1"/>
  <c r="G99" i="1"/>
  <c r="G127" i="1" s="1"/>
  <c r="Q93" i="11"/>
  <c r="G98" i="11"/>
  <c r="G98" i="14" s="1"/>
  <c r="L98" i="14" s="1"/>
  <c r="Q121" i="11"/>
  <c r="G121" i="14"/>
  <c r="L121" i="14" s="1"/>
  <c r="I52" i="15" l="1"/>
  <c r="N52" i="15" s="1"/>
  <c r="I110" i="13"/>
  <c r="N110" i="13" s="1"/>
  <c r="R110" i="13" s="1"/>
  <c r="H110" i="15"/>
  <c r="M110" i="15" s="1"/>
  <c r="M110" i="13"/>
  <c r="Q110" i="13" s="1"/>
  <c r="H110" i="16"/>
  <c r="M110" i="16" s="1"/>
  <c r="N58" i="11"/>
  <c r="I93" i="11"/>
  <c r="I121" i="11"/>
  <c r="I120" i="11"/>
  <c r="S119" i="11"/>
  <c r="N119" i="11"/>
  <c r="K52" i="11"/>
  <c r="P5" i="11"/>
  <c r="T5" i="11" s="1"/>
  <c r="O52" i="11"/>
  <c r="J58" i="11"/>
  <c r="J119" i="11"/>
  <c r="T52" i="11"/>
  <c r="M121" i="11"/>
  <c r="R121" i="11"/>
  <c r="R93" i="11"/>
  <c r="H98" i="11"/>
  <c r="M93" i="11"/>
  <c r="R120" i="11"/>
  <c r="M120" i="11"/>
  <c r="O110" i="1"/>
  <c r="S110" i="1" s="1"/>
  <c r="J110" i="14"/>
  <c r="O110" i="14" s="1"/>
  <c r="G127" i="14"/>
  <c r="L127" i="14" s="1"/>
  <c r="H120" i="14"/>
  <c r="M120" i="14" s="1"/>
  <c r="M120" i="1"/>
  <c r="Q120" i="1" s="1"/>
  <c r="H93" i="14"/>
  <c r="M93" i="14" s="1"/>
  <c r="M93" i="1"/>
  <c r="Q93" i="1" s="1"/>
  <c r="H98" i="1"/>
  <c r="H99" i="1" s="1"/>
  <c r="H127" i="1" s="1"/>
  <c r="M121" i="1"/>
  <c r="Q121" i="1" s="1"/>
  <c r="H121" i="14"/>
  <c r="M121" i="14" s="1"/>
  <c r="I93" i="1"/>
  <c r="I120" i="1" s="1"/>
  <c r="I58" i="14"/>
  <c r="N58" i="14" s="1"/>
  <c r="I121" i="1"/>
  <c r="N58" i="1"/>
  <c r="R58" i="1" s="1"/>
  <c r="I119" i="14"/>
  <c r="N119" i="14" s="1"/>
  <c r="N119" i="1"/>
  <c r="R119" i="1" s="1"/>
  <c r="J52" i="14"/>
  <c r="O52" i="14" s="1"/>
  <c r="J58" i="1"/>
  <c r="J119" i="1"/>
  <c r="O52" i="1"/>
  <c r="S52" i="1" s="1"/>
  <c r="K52" i="1"/>
  <c r="K110" i="1" s="1"/>
  <c r="K5" i="14"/>
  <c r="P5" i="14" s="1"/>
  <c r="P5" i="1"/>
  <c r="T5" i="1" s="1"/>
  <c r="N52" i="13"/>
  <c r="R52" i="13" s="1"/>
  <c r="I119" i="13"/>
  <c r="I119" i="15" s="1"/>
  <c r="N119" i="15" s="1"/>
  <c r="I52" i="16"/>
  <c r="N52" i="16" s="1"/>
  <c r="I58" i="13"/>
  <c r="I58" i="15" s="1"/>
  <c r="N58" i="15" s="1"/>
  <c r="O5" i="13"/>
  <c r="S5" i="13" s="1"/>
  <c r="J52" i="13"/>
  <c r="K5" i="13"/>
  <c r="K5" i="15" s="1"/>
  <c r="P5" i="15" s="1"/>
  <c r="J5" i="16"/>
  <c r="O5" i="16" s="1"/>
  <c r="M119" i="13"/>
  <c r="Q119" i="13" s="1"/>
  <c r="H119" i="16"/>
  <c r="M119" i="16" s="1"/>
  <c r="H58" i="16"/>
  <c r="M58" i="16" s="1"/>
  <c r="H121" i="13"/>
  <c r="H121" i="15" s="1"/>
  <c r="M121" i="15" s="1"/>
  <c r="H93" i="13"/>
  <c r="M58" i="13"/>
  <c r="Q58" i="13" s="1"/>
  <c r="G121" i="15"/>
  <c r="L121" i="15" s="1"/>
  <c r="G121" i="16"/>
  <c r="L121" i="16" s="1"/>
  <c r="G93" i="15"/>
  <c r="L93" i="15" s="1"/>
  <c r="G98" i="13"/>
  <c r="G93" i="16"/>
  <c r="L93" i="16" s="1"/>
  <c r="G120" i="15"/>
  <c r="L120" i="15" s="1"/>
  <c r="G120" i="16"/>
  <c r="L120" i="16" s="1"/>
  <c r="Q98" i="11"/>
  <c r="G99" i="11"/>
  <c r="G99" i="14" s="1"/>
  <c r="L99" i="14" s="1"/>
  <c r="J52" i="15" l="1"/>
  <c r="O52" i="15" s="1"/>
  <c r="J110" i="13"/>
  <c r="O110" i="13" s="1"/>
  <c r="S110" i="13" s="1"/>
  <c r="I110" i="15"/>
  <c r="N110" i="15" s="1"/>
  <c r="I110" i="16"/>
  <c r="N110" i="16" s="1"/>
  <c r="H93" i="15"/>
  <c r="M93" i="15" s="1"/>
  <c r="H120" i="13"/>
  <c r="N93" i="11"/>
  <c r="I98" i="11"/>
  <c r="N121" i="11"/>
  <c r="S121" i="11"/>
  <c r="N120" i="11"/>
  <c r="K119" i="11"/>
  <c r="P119" i="11" s="1"/>
  <c r="K58" i="11"/>
  <c r="P52" i="11"/>
  <c r="J93" i="11"/>
  <c r="J121" i="11"/>
  <c r="O58" i="11"/>
  <c r="S58" i="11" s="1"/>
  <c r="T58" i="11"/>
  <c r="J120" i="11"/>
  <c r="O119" i="11"/>
  <c r="T119" i="11"/>
  <c r="R98" i="11"/>
  <c r="M98" i="11"/>
  <c r="P110" i="1"/>
  <c r="T110" i="1" s="1"/>
  <c r="K110" i="14"/>
  <c r="P110" i="14" s="1"/>
  <c r="M127" i="1"/>
  <c r="Q127" i="1" s="1"/>
  <c r="H127" i="14"/>
  <c r="M127" i="14" s="1"/>
  <c r="M98" i="1"/>
  <c r="Q98" i="1" s="1"/>
  <c r="H98" i="14"/>
  <c r="M98" i="14" s="1"/>
  <c r="I120" i="14"/>
  <c r="N120" i="14" s="1"/>
  <c r="N120" i="1"/>
  <c r="R120" i="1" s="1"/>
  <c r="I98" i="1"/>
  <c r="I99" i="1" s="1"/>
  <c r="I127" i="1" s="1"/>
  <c r="I93" i="14"/>
  <c r="N93" i="14" s="1"/>
  <c r="N93" i="1"/>
  <c r="R93" i="1" s="1"/>
  <c r="I121" i="14"/>
  <c r="N121" i="14" s="1"/>
  <c r="N121" i="1"/>
  <c r="R121" i="1" s="1"/>
  <c r="J58" i="14"/>
  <c r="O58" i="14" s="1"/>
  <c r="J121" i="1"/>
  <c r="O58" i="1"/>
  <c r="S58" i="1" s="1"/>
  <c r="J93" i="1"/>
  <c r="J120" i="1" s="1"/>
  <c r="J119" i="14"/>
  <c r="O119" i="14" s="1"/>
  <c r="O119" i="1"/>
  <c r="S119" i="1" s="1"/>
  <c r="K52" i="14"/>
  <c r="P52" i="14" s="1"/>
  <c r="K58" i="1"/>
  <c r="K119" i="1"/>
  <c r="P52" i="1"/>
  <c r="T52" i="1" s="1"/>
  <c r="N119" i="13"/>
  <c r="R119" i="13" s="1"/>
  <c r="I119" i="16"/>
  <c r="N119" i="16" s="1"/>
  <c r="I93" i="13"/>
  <c r="I121" i="13"/>
  <c r="I121" i="15" s="1"/>
  <c r="N121" i="15" s="1"/>
  <c r="N58" i="13"/>
  <c r="R58" i="13" s="1"/>
  <c r="I58" i="16"/>
  <c r="N58" i="16" s="1"/>
  <c r="J52" i="16"/>
  <c r="O52" i="16" s="1"/>
  <c r="J119" i="13"/>
  <c r="J119" i="15" s="1"/>
  <c r="O119" i="15" s="1"/>
  <c r="J58" i="13"/>
  <c r="J58" i="15" s="1"/>
  <c r="O58" i="15" s="1"/>
  <c r="O52" i="13"/>
  <c r="S52" i="13" s="1"/>
  <c r="P5" i="13"/>
  <c r="T5" i="13" s="1"/>
  <c r="K5" i="16"/>
  <c r="P5" i="16" s="1"/>
  <c r="K52" i="13"/>
  <c r="H121" i="16"/>
  <c r="M121" i="16" s="1"/>
  <c r="M121" i="13"/>
  <c r="Q121" i="13" s="1"/>
  <c r="M93" i="13"/>
  <c r="Q93" i="13" s="1"/>
  <c r="H98" i="13"/>
  <c r="H98" i="15" s="1"/>
  <c r="M98" i="15" s="1"/>
  <c r="H93" i="16"/>
  <c r="M93" i="16" s="1"/>
  <c r="G98" i="15"/>
  <c r="L98" i="15" s="1"/>
  <c r="G98" i="16"/>
  <c r="L98" i="16" s="1"/>
  <c r="G99" i="13"/>
  <c r="G127" i="13" s="1"/>
  <c r="M99" i="1"/>
  <c r="Q99" i="1" s="1"/>
  <c r="H99" i="11"/>
  <c r="H99" i="14" s="1"/>
  <c r="M99" i="14" s="1"/>
  <c r="Q99" i="11"/>
  <c r="G127" i="15" l="1"/>
  <c r="L127" i="15" s="1"/>
  <c r="G127" i="16"/>
  <c r="L127" i="16" s="1"/>
  <c r="I93" i="15"/>
  <c r="N93" i="15" s="1"/>
  <c r="I120" i="13"/>
  <c r="K52" i="15"/>
  <c r="P52" i="15" s="1"/>
  <c r="K110" i="13"/>
  <c r="P110" i="13" s="1"/>
  <c r="T110" i="13" s="1"/>
  <c r="J110" i="15"/>
  <c r="O110" i="15" s="1"/>
  <c r="J110" i="16"/>
  <c r="O110" i="16" s="1"/>
  <c r="H120" i="15"/>
  <c r="M120" i="15" s="1"/>
  <c r="H120" i="16"/>
  <c r="M120" i="16" s="1"/>
  <c r="M120" i="13"/>
  <c r="Q120" i="13" s="1"/>
  <c r="N98" i="11"/>
  <c r="K120" i="11"/>
  <c r="P120" i="11" s="1"/>
  <c r="K121" i="11"/>
  <c r="P121" i="11" s="1"/>
  <c r="P58" i="11"/>
  <c r="K93" i="11"/>
  <c r="T93" i="11"/>
  <c r="O93" i="11"/>
  <c r="S93" i="11" s="1"/>
  <c r="J98" i="11"/>
  <c r="T121" i="11"/>
  <c r="O121" i="11"/>
  <c r="T120" i="11"/>
  <c r="O120" i="11"/>
  <c r="S120" i="11" s="1"/>
  <c r="N127" i="1"/>
  <c r="R127" i="1" s="1"/>
  <c r="I127" i="14"/>
  <c r="N127" i="14" s="1"/>
  <c r="N98" i="1"/>
  <c r="R98" i="1" s="1"/>
  <c r="I98" i="14"/>
  <c r="N98" i="14" s="1"/>
  <c r="O120" i="1"/>
  <c r="S120" i="1" s="1"/>
  <c r="J120" i="14"/>
  <c r="O120" i="14" s="1"/>
  <c r="J121" i="14"/>
  <c r="O121" i="14" s="1"/>
  <c r="O121" i="1"/>
  <c r="S121" i="1" s="1"/>
  <c r="J98" i="1"/>
  <c r="J99" i="1" s="1"/>
  <c r="J127" i="1" s="1"/>
  <c r="O93" i="1"/>
  <c r="S93" i="1" s="1"/>
  <c r="J93" i="14"/>
  <c r="O93" i="14" s="1"/>
  <c r="K93" i="1"/>
  <c r="K120" i="1" s="1"/>
  <c r="K58" i="14"/>
  <c r="P58" i="14" s="1"/>
  <c r="P58" i="1"/>
  <c r="T58" i="1" s="1"/>
  <c r="K121" i="1"/>
  <c r="K119" i="14"/>
  <c r="P119" i="14" s="1"/>
  <c r="P119" i="1"/>
  <c r="T119" i="1" s="1"/>
  <c r="I93" i="16"/>
  <c r="N93" i="16" s="1"/>
  <c r="I98" i="13"/>
  <c r="I98" i="15" s="1"/>
  <c r="N98" i="15" s="1"/>
  <c r="N93" i="13"/>
  <c r="R93" i="13" s="1"/>
  <c r="I121" i="16"/>
  <c r="N121" i="16" s="1"/>
  <c r="N121" i="13"/>
  <c r="R121" i="13" s="1"/>
  <c r="J119" i="16"/>
  <c r="O119" i="16" s="1"/>
  <c r="O119" i="13"/>
  <c r="S119" i="13" s="1"/>
  <c r="O58" i="13"/>
  <c r="S58" i="13" s="1"/>
  <c r="J121" i="13"/>
  <c r="J121" i="15" s="1"/>
  <c r="O121" i="15" s="1"/>
  <c r="J93" i="13"/>
  <c r="J58" i="16"/>
  <c r="O58" i="16" s="1"/>
  <c r="K58" i="13"/>
  <c r="K58" i="15" s="1"/>
  <c r="P58" i="15" s="1"/>
  <c r="K52" i="16"/>
  <c r="P52" i="16" s="1"/>
  <c r="P52" i="13"/>
  <c r="T52" i="13" s="1"/>
  <c r="K119" i="13"/>
  <c r="K119" i="15" s="1"/>
  <c r="P119" i="15" s="1"/>
  <c r="M98" i="13"/>
  <c r="Q98" i="13" s="1"/>
  <c r="H98" i="16"/>
  <c r="M98" i="16" s="1"/>
  <c r="G99" i="15"/>
  <c r="L99" i="15" s="1"/>
  <c r="H99" i="13"/>
  <c r="H127" i="13" s="1"/>
  <c r="G99" i="16"/>
  <c r="L99" i="16" s="1"/>
  <c r="N99" i="1"/>
  <c r="R99" i="1" s="1"/>
  <c r="R99" i="11"/>
  <c r="M99" i="11"/>
  <c r="I99" i="11"/>
  <c r="I99" i="14" s="1"/>
  <c r="N99" i="14" s="1"/>
  <c r="M127" i="13" l="1"/>
  <c r="Q127" i="13" s="1"/>
  <c r="H127" i="15"/>
  <c r="M127" i="15" s="1"/>
  <c r="H127" i="16"/>
  <c r="M127" i="16" s="1"/>
  <c r="I120" i="15"/>
  <c r="N120" i="15" s="1"/>
  <c r="I120" i="16"/>
  <c r="N120" i="16" s="1"/>
  <c r="N120" i="13"/>
  <c r="R120" i="13" s="1"/>
  <c r="J93" i="15"/>
  <c r="O93" i="15" s="1"/>
  <c r="J120" i="13"/>
  <c r="K110" i="15"/>
  <c r="P110" i="15" s="1"/>
  <c r="K110" i="16"/>
  <c r="P110" i="16" s="1"/>
  <c r="P93" i="11"/>
  <c r="K98" i="11"/>
  <c r="P98" i="11" s="1"/>
  <c r="O98" i="11"/>
  <c r="S98" i="11" s="1"/>
  <c r="T98" i="11"/>
  <c r="O127" i="1"/>
  <c r="S127" i="1" s="1"/>
  <c r="J127" i="14"/>
  <c r="O127" i="14" s="1"/>
  <c r="J98" i="14"/>
  <c r="O98" i="14" s="1"/>
  <c r="O98" i="1"/>
  <c r="S98" i="1" s="1"/>
  <c r="K93" i="14"/>
  <c r="P93" i="14" s="1"/>
  <c r="P93" i="1"/>
  <c r="T93" i="1" s="1"/>
  <c r="K98" i="1"/>
  <c r="K99" i="1" s="1"/>
  <c r="K127" i="1" s="1"/>
  <c r="K121" i="14"/>
  <c r="P121" i="14" s="1"/>
  <c r="P121" i="1"/>
  <c r="T121" i="1" s="1"/>
  <c r="K120" i="14"/>
  <c r="P120" i="14" s="1"/>
  <c r="P120" i="1"/>
  <c r="T120" i="1" s="1"/>
  <c r="I98" i="16"/>
  <c r="N98" i="16" s="1"/>
  <c r="N98" i="13"/>
  <c r="R98" i="13" s="1"/>
  <c r="J121" i="16"/>
  <c r="O121" i="16" s="1"/>
  <c r="O121" i="13"/>
  <c r="S121" i="13" s="1"/>
  <c r="J98" i="13"/>
  <c r="J98" i="15" s="1"/>
  <c r="O98" i="15" s="1"/>
  <c r="O93" i="13"/>
  <c r="S93" i="13" s="1"/>
  <c r="J93" i="16"/>
  <c r="O93" i="16" s="1"/>
  <c r="K58" i="16"/>
  <c r="P58" i="16" s="1"/>
  <c r="P58" i="13"/>
  <c r="T58" i="13" s="1"/>
  <c r="K121" i="13"/>
  <c r="K121" i="15" s="1"/>
  <c r="P121" i="15" s="1"/>
  <c r="K93" i="13"/>
  <c r="K119" i="16"/>
  <c r="P119" i="16" s="1"/>
  <c r="P119" i="13"/>
  <c r="T119" i="13" s="1"/>
  <c r="H99" i="15"/>
  <c r="M99" i="15" s="1"/>
  <c r="H99" i="16"/>
  <c r="M99" i="16" s="1"/>
  <c r="I99" i="13"/>
  <c r="I127" i="13" s="1"/>
  <c r="M99" i="13"/>
  <c r="Q99" i="13" s="1"/>
  <c r="O99" i="1"/>
  <c r="S99" i="1" s="1"/>
  <c r="N99" i="11"/>
  <c r="J99" i="11"/>
  <c r="J99" i="14" s="1"/>
  <c r="O99" i="14" s="1"/>
  <c r="N127" i="13" l="1"/>
  <c r="R127" i="13" s="1"/>
  <c r="I127" i="15"/>
  <c r="N127" i="15" s="1"/>
  <c r="I127" i="16"/>
  <c r="N127" i="16" s="1"/>
  <c r="J120" i="15"/>
  <c r="O120" i="15" s="1"/>
  <c r="O120" i="13"/>
  <c r="S120" i="13" s="1"/>
  <c r="J120" i="16"/>
  <c r="O120" i="16" s="1"/>
  <c r="K93" i="15"/>
  <c r="P93" i="15" s="1"/>
  <c r="K120" i="13"/>
  <c r="P127" i="1"/>
  <c r="T127" i="1" s="1"/>
  <c r="K127" i="14"/>
  <c r="P127" i="14" s="1"/>
  <c r="P98" i="1"/>
  <c r="T98" i="1" s="1"/>
  <c r="K98" i="14"/>
  <c r="P98" i="14" s="1"/>
  <c r="J98" i="16"/>
  <c r="O98" i="16" s="1"/>
  <c r="O98" i="13"/>
  <c r="S98" i="13" s="1"/>
  <c r="K121" i="16"/>
  <c r="P121" i="16" s="1"/>
  <c r="P121" i="13"/>
  <c r="T121" i="13" s="1"/>
  <c r="P93" i="13"/>
  <c r="T93" i="13" s="1"/>
  <c r="K98" i="13"/>
  <c r="K98" i="15" s="1"/>
  <c r="P98" i="15" s="1"/>
  <c r="K93" i="16"/>
  <c r="P93" i="16" s="1"/>
  <c r="I99" i="15"/>
  <c r="N99" i="15" s="1"/>
  <c r="J99" i="13"/>
  <c r="J127" i="13" s="1"/>
  <c r="N99" i="13"/>
  <c r="R99" i="13" s="1"/>
  <c r="I99" i="16"/>
  <c r="N99" i="16" s="1"/>
  <c r="P99" i="1"/>
  <c r="T99" i="1" s="1"/>
  <c r="O99" i="11"/>
  <c r="S99" i="11" s="1"/>
  <c r="K99" i="11"/>
  <c r="O127" i="13" l="1"/>
  <c r="S127" i="13" s="1"/>
  <c r="J127" i="15"/>
  <c r="O127" i="15" s="1"/>
  <c r="J127" i="16"/>
  <c r="O127" i="16" s="1"/>
  <c r="K120" i="15"/>
  <c r="P120" i="15" s="1"/>
  <c r="K120" i="16"/>
  <c r="P120" i="16" s="1"/>
  <c r="P120" i="13"/>
  <c r="T120" i="13" s="1"/>
  <c r="P99" i="11"/>
  <c r="T99" i="11" s="1"/>
  <c r="K99" i="14"/>
  <c r="P99" i="14" s="1"/>
  <c r="K98" i="16"/>
  <c r="P98" i="16" s="1"/>
  <c r="P98" i="13"/>
  <c r="T98" i="13" s="1"/>
  <c r="J99" i="15"/>
  <c r="O99" i="15" s="1"/>
  <c r="J99" i="16"/>
  <c r="O99" i="16" s="1"/>
  <c r="K99" i="13"/>
  <c r="K127" i="13" s="1"/>
  <c r="O99" i="13"/>
  <c r="S99" i="13" s="1"/>
  <c r="P127" i="13" l="1"/>
  <c r="T127" i="13" s="1"/>
  <c r="K127" i="15"/>
  <c r="P127" i="15" s="1"/>
  <c r="K127" i="16"/>
  <c r="P127" i="16" s="1"/>
  <c r="K99" i="15"/>
  <c r="P99" i="15" s="1"/>
  <c r="P99" i="13"/>
  <c r="T99" i="13" s="1"/>
  <c r="K99" i="16"/>
  <c r="P9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79D9758F-D159-E842-92D3-924BFD9A004F}">
      <text>
        <r>
          <rPr>
            <sz val="10"/>
            <color rgb="FF000000"/>
            <rFont val="Tahoma"/>
            <family val="2"/>
          </rPr>
          <t>Cells G8:K43 should be student enrollment budgeted for each category</t>
        </r>
      </text>
    </comment>
    <comment ref="E64" authorId="1" shapeId="0" xr:uid="{2CF937F9-170F-1A41-AE91-490D2181F935}">
      <text>
        <r>
          <rPr>
            <sz val="10"/>
            <color rgb="FF000000"/>
            <rFont val="Montserrat"/>
          </rPr>
          <t>Associated expense should be included in Occupancy Expenses</t>
        </r>
      </text>
    </comment>
    <comment ref="E66" authorId="1" shapeId="0" xr:uid="{ADCC152F-F84F-EC45-A79F-54376E08F61F}">
      <text>
        <r>
          <rPr>
            <sz val="10"/>
            <color rgb="FF000000"/>
            <rFont val="Montserrat"/>
          </rPr>
          <t>Teachers and Special Education Salaries and Benefits</t>
        </r>
      </text>
    </comment>
    <comment ref="E67" authorId="1" shapeId="0" xr:uid="{7BB46C02-FD77-FB40-9F6F-926A75C792F5}">
      <text>
        <r>
          <rPr>
            <sz val="10"/>
            <color rgb="FF000000"/>
            <rFont val="Montserrat"/>
          </rPr>
          <t>Other Education Professionals Salaries and Benefits</t>
        </r>
      </text>
    </comment>
    <comment ref="E68" authorId="1" shapeId="0" xr:uid="{B067A9D8-FD81-7740-9B0F-55BA9475BD3E}">
      <text>
        <r>
          <rPr>
            <sz val="10"/>
            <color rgb="FF000000"/>
            <rFont val="Montserrat"/>
          </rPr>
          <t>Principal/Executive Salary and Benefits</t>
        </r>
      </text>
    </comment>
    <comment ref="E70" authorId="1" shapeId="0" xr:uid="{B23B5A83-C04A-0647-A49C-CAD379DF3D43}">
      <text>
        <r>
          <rPr>
            <sz val="10"/>
            <color rgb="FF000000"/>
            <rFont val="Montserrat"/>
          </rPr>
          <t>Should not include facility salaries and benefits; these should be included in the appropriate row in Occupancy Expenses.</t>
        </r>
      </text>
    </comment>
    <comment ref="E73" authorId="1" shapeId="0" xr:uid="{962C8C8D-DE3E-5E4E-9A59-F07BA129B720}">
      <text>
        <r>
          <rPr>
            <sz val="10"/>
            <color rgb="FF000000"/>
            <rFont val="Montserrat"/>
          </rPr>
          <t>Contracted Student Services and Other Direct Student Expense</t>
        </r>
      </text>
    </comment>
    <comment ref="E74" authorId="1" shapeId="0" xr:uid="{CF7D0637-E0D9-0744-8B07-92F79AC98990}">
      <text>
        <r>
          <rPr>
            <sz val="10"/>
            <color rgb="FF000000"/>
            <rFont val="Montserrat"/>
          </rPr>
          <t>Educational Supplies and Textbooks and Student Assessment Materials/Program Evaluation</t>
        </r>
      </text>
    </comment>
    <comment ref="E83" authorId="1" shapeId="0" xr:uid="{80E53238-F8DC-CC4F-AA21-DB93759F3AD2}">
      <text>
        <r>
          <rPr>
            <sz val="10"/>
            <color rgb="FF000000"/>
            <rFont val="Montserrat"/>
          </rPr>
          <t>Includes Building Maintenance and Repairs, Contracted Building Services, and Other Occupancy Expenses</t>
        </r>
      </text>
    </comment>
    <comment ref="E90" authorId="1" shapeId="0" xr:uid="{D9F21F55-59C8-2B43-98F3-065A36D31922}">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59746B6A-6774-7243-969D-51E42E60D2AE}">
      <text>
        <r>
          <rPr>
            <sz val="10"/>
            <color rgb="FF000000"/>
            <rFont val="Montserrat"/>
          </rPr>
          <t>From 5-Yr PCSB Enrollment Budget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16285A91-984E-904E-B750-22520C4F13D6}">
      <text>
        <r>
          <rPr>
            <sz val="10"/>
            <color rgb="FF000000"/>
            <rFont val="Tahoma"/>
            <family val="2"/>
          </rPr>
          <t>Cells G8:K43 should be student enrollment budgeted for each category</t>
        </r>
      </text>
    </comment>
    <comment ref="E64" authorId="1" shapeId="0" xr:uid="{CF005D77-29DB-CD49-9749-FEF2D0D6BD3B}">
      <text>
        <r>
          <rPr>
            <sz val="10"/>
            <color rgb="FF000000"/>
            <rFont val="Montserrat"/>
          </rPr>
          <t>Associated expense should be included in Occupancy Expenses</t>
        </r>
      </text>
    </comment>
    <comment ref="E66" authorId="1" shapeId="0" xr:uid="{B36BB376-1EEB-0C47-BA86-CEF867E2B2A9}">
      <text>
        <r>
          <rPr>
            <sz val="10"/>
            <color rgb="FF000000"/>
            <rFont val="Montserrat"/>
          </rPr>
          <t>Teachers and Special Education Salaries and Benefits</t>
        </r>
      </text>
    </comment>
    <comment ref="E67" authorId="1" shapeId="0" xr:uid="{22DE03B4-6A82-FB4C-87D1-8D4036D836B2}">
      <text>
        <r>
          <rPr>
            <sz val="10"/>
            <color rgb="FF000000"/>
            <rFont val="Montserrat"/>
          </rPr>
          <t>Other Education Professionals Salaries and Benefits</t>
        </r>
      </text>
    </comment>
    <comment ref="E68" authorId="1" shapeId="0" xr:uid="{5FC2D56E-CF9A-DD4B-8AF9-E0315CC02738}">
      <text>
        <r>
          <rPr>
            <sz val="10"/>
            <color rgb="FF000000"/>
            <rFont val="Montserrat"/>
          </rPr>
          <t>Principal/Executive Salary and Benefits</t>
        </r>
      </text>
    </comment>
    <comment ref="E70" authorId="1" shapeId="0" xr:uid="{3072C9F3-1E86-1F47-BD1D-09915083D148}">
      <text>
        <r>
          <rPr>
            <sz val="10"/>
            <color rgb="FF000000"/>
            <rFont val="Montserrat"/>
          </rPr>
          <t>Should not include facility salaries and benefits; these should be included in the appropriate row in Occupancy Expenses.</t>
        </r>
      </text>
    </comment>
    <comment ref="E73" authorId="1" shapeId="0" xr:uid="{F7DC4F2A-A1B4-634B-9FD0-B28625B54CC4}">
      <text>
        <r>
          <rPr>
            <sz val="10"/>
            <color rgb="FF000000"/>
            <rFont val="Montserrat"/>
          </rPr>
          <t>Contracted Student Services and Other Direct Student Expense</t>
        </r>
      </text>
    </comment>
    <comment ref="E74" authorId="1" shapeId="0" xr:uid="{037A0ABB-B902-C444-BB7B-B3DEF0CB489C}">
      <text>
        <r>
          <rPr>
            <sz val="10"/>
            <color rgb="FF000000"/>
            <rFont val="Montserrat"/>
          </rPr>
          <t>Educational Supplies and Textbooks and Student Assessment Materials/Program Evaluation</t>
        </r>
      </text>
    </comment>
    <comment ref="E83" authorId="1" shapeId="0" xr:uid="{03505577-B59C-A440-B021-84E96278B5AF}">
      <text>
        <r>
          <rPr>
            <sz val="10"/>
            <color rgb="FF000000"/>
            <rFont val="Montserrat"/>
          </rPr>
          <t>Includes Building Maintenance and Repairs, Contracted Building Services, and Other Occupancy Expenses</t>
        </r>
      </text>
    </comment>
    <comment ref="E90" authorId="1" shapeId="0" xr:uid="{94EFCF1F-39EC-2E41-9657-7FFCD7DC6EBD}">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EBE6C148-743F-B743-AC9D-E8CB1BFC97C3}">
      <text>
        <r>
          <rPr>
            <sz val="10"/>
            <color rgb="FF000000"/>
            <rFont val="Montserrat"/>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2CE359EA-6C59-6049-9AE7-B81FCC907462}">
      <text>
        <r>
          <rPr>
            <sz val="10"/>
            <color rgb="FF000000"/>
            <rFont val="Tahoma"/>
            <family val="2"/>
          </rPr>
          <t>Cells G8:K43 should be student enrollment budgeted for each category</t>
        </r>
      </text>
    </comment>
    <comment ref="H8" authorId="0" shapeId="0" xr:uid="{122D1E74-C2CC-4931-94C6-1D818CE18DF2}">
      <text>
        <r>
          <rPr>
            <sz val="10"/>
            <color rgb="FF000000"/>
            <rFont val="Tahoma"/>
            <family val="2"/>
          </rPr>
          <t>Cells G8:K43 should be student enrollment budgeted for each category</t>
        </r>
      </text>
    </comment>
    <comment ref="E64" authorId="1" shapeId="0" xr:uid="{F931BD76-47D4-8943-A4BB-08A69DA6F3C3}">
      <text>
        <r>
          <rPr>
            <sz val="10"/>
            <color rgb="FF000000"/>
            <rFont val="Montserrat"/>
          </rPr>
          <t>Associated expense should be included in Occupancy Expenses</t>
        </r>
      </text>
    </comment>
    <comment ref="E66" authorId="1" shapeId="0" xr:uid="{51B07494-4C1E-8543-AD52-5DA9EA386059}">
      <text>
        <r>
          <rPr>
            <sz val="10"/>
            <color rgb="FF000000"/>
            <rFont val="Montserrat"/>
          </rPr>
          <t>Teachers and Special Education Salaries and Benefits</t>
        </r>
      </text>
    </comment>
    <comment ref="E67" authorId="1" shapeId="0" xr:uid="{E1324693-73D7-BE49-8825-D24DB7A919F6}">
      <text>
        <r>
          <rPr>
            <sz val="10"/>
            <color rgb="FF000000"/>
            <rFont val="Montserrat"/>
          </rPr>
          <t>Other Education Professionals Salaries and Benefits</t>
        </r>
      </text>
    </comment>
    <comment ref="E68" authorId="1" shapeId="0" xr:uid="{0579902C-95A3-F94A-BED5-9008B2D2BFC6}">
      <text>
        <r>
          <rPr>
            <sz val="10"/>
            <color rgb="FF000000"/>
            <rFont val="Montserrat"/>
          </rPr>
          <t>Principal/Executive Salary and Benefits</t>
        </r>
      </text>
    </comment>
    <comment ref="E70" authorId="1" shapeId="0" xr:uid="{E69209FC-2CF7-D54C-9140-2DFDEA445F4D}">
      <text>
        <r>
          <rPr>
            <sz val="10"/>
            <color rgb="FF000000"/>
            <rFont val="Montserrat"/>
          </rPr>
          <t>Should not include facility salaries and benefits; these should be included in the appropriate row in Occupancy Expenses.</t>
        </r>
      </text>
    </comment>
    <comment ref="E73" authorId="1" shapeId="0" xr:uid="{DA61C286-C640-1542-9F82-1C3AC45297EF}">
      <text>
        <r>
          <rPr>
            <sz val="10"/>
            <color rgb="FF000000"/>
            <rFont val="Montserrat"/>
          </rPr>
          <t>Contracted Student Services and Other Direct Student Expense</t>
        </r>
      </text>
    </comment>
    <comment ref="E74" authorId="1" shapeId="0" xr:uid="{1246F048-515B-A040-A115-3BE5C7173F76}">
      <text>
        <r>
          <rPr>
            <sz val="10"/>
            <color rgb="FF000000"/>
            <rFont val="Montserrat"/>
          </rPr>
          <t>Educational Supplies and Textbooks and Student Assessment Materials/Program Evaluation</t>
        </r>
      </text>
    </comment>
    <comment ref="E83" authorId="1" shapeId="0" xr:uid="{2CC76C29-B802-D944-A76B-A49DFDC4077C}">
      <text>
        <r>
          <rPr>
            <sz val="10"/>
            <color rgb="FF000000"/>
            <rFont val="Montserrat"/>
          </rPr>
          <t>Includes Building Maintenance and Repairs, Contracted Building Services, and Other Occupancy Expenses</t>
        </r>
      </text>
    </comment>
    <comment ref="E90" authorId="1" shapeId="0" xr:uid="{908B8AB2-F5D2-BD44-AAA9-1AA157EE0471}">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D41E5289-9B1C-4042-B248-15688238F883}">
      <text>
        <r>
          <rPr>
            <sz val="10"/>
            <color rgb="FF000000"/>
            <rFont val="Montserrat"/>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40ABC5ED-B18D-7748-8F0F-D67C254394FD}">
      <text>
        <r>
          <rPr>
            <sz val="10"/>
            <color rgb="FF000000"/>
            <rFont val="Montserrat"/>
          </rPr>
          <t>Associated expense should be included in Occupancy Expenses</t>
        </r>
      </text>
    </comment>
    <comment ref="E66" authorId="0" shapeId="0" xr:uid="{4AA02756-AB80-9644-BF44-C93E660E21D5}">
      <text>
        <r>
          <rPr>
            <sz val="10"/>
            <color rgb="FF000000"/>
            <rFont val="Montserrat"/>
          </rPr>
          <t>Teachers and Special Education Salaries and Benefits</t>
        </r>
      </text>
    </comment>
    <comment ref="E67" authorId="0" shapeId="0" xr:uid="{8E0861B1-3082-1247-91B2-9C750A4E5841}">
      <text>
        <r>
          <rPr>
            <sz val="10"/>
            <color rgb="FF000000"/>
            <rFont val="Montserrat"/>
          </rPr>
          <t>Other Education Professionals Salaries and Benefits</t>
        </r>
      </text>
    </comment>
    <comment ref="E68" authorId="0" shapeId="0" xr:uid="{90CFFC6E-90E8-F14C-8CFA-9AD2EBB933AB}">
      <text>
        <r>
          <rPr>
            <sz val="10"/>
            <color rgb="FF000000"/>
            <rFont val="Montserrat"/>
          </rPr>
          <t>Principal/Executive Salary and Benefits</t>
        </r>
      </text>
    </comment>
    <comment ref="E70" authorId="0" shapeId="0" xr:uid="{E70D6EAD-71C3-164B-98B9-14A324E04D94}">
      <text>
        <r>
          <rPr>
            <sz val="10"/>
            <color rgb="FF000000"/>
            <rFont val="Montserrat"/>
          </rPr>
          <t>Should not include facility salaries and benefits; these should be included in the appropriate row in Occupancy Expenses.</t>
        </r>
      </text>
    </comment>
    <comment ref="E73" authorId="0" shapeId="0" xr:uid="{785D51C6-EBE8-1746-9A3C-9203CE8052BD}">
      <text>
        <r>
          <rPr>
            <sz val="10"/>
            <color rgb="FF000000"/>
            <rFont val="Montserrat"/>
          </rPr>
          <t>Contracted Student Services and Other Direct Student Expense</t>
        </r>
      </text>
    </comment>
    <comment ref="E74" authorId="0" shapeId="0" xr:uid="{3F295E78-BB93-AB4D-AFB2-3C4F7456A14A}">
      <text>
        <r>
          <rPr>
            <sz val="10"/>
            <color rgb="FF000000"/>
            <rFont val="Montserrat"/>
          </rPr>
          <t>Educational Supplies and Textbooks and Student Assessment Materials/Program Evaluation</t>
        </r>
      </text>
    </comment>
    <comment ref="E83" authorId="0" shapeId="0" xr:uid="{F0F5D438-6519-1440-9051-C71DBC885ABD}">
      <text>
        <r>
          <rPr>
            <sz val="10"/>
            <color rgb="FF000000"/>
            <rFont val="Montserrat"/>
          </rPr>
          <t>Includes Building Maintenance and Repairs, Contracted Building Services, and Other Occupancy Expenses</t>
        </r>
      </text>
    </comment>
    <comment ref="E90" authorId="0" shapeId="0" xr:uid="{458118BF-8C68-7C42-9407-CA99A24A29E7}">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1C0FFF85-C689-F54B-860F-173CFA619D81}">
      <text>
        <r>
          <rPr>
            <sz val="10"/>
            <color rgb="FF000000"/>
            <rFont val="Montserrat"/>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95EB2CF0-2D06-5548-9485-BDA69CB713ED}">
      <text>
        <r>
          <rPr>
            <sz val="10"/>
            <color rgb="FF000000"/>
            <rFont val="Montserrat"/>
          </rPr>
          <t>Associated expense should be included in Occupancy Expenses</t>
        </r>
      </text>
    </comment>
    <comment ref="E66" authorId="0" shapeId="0" xr:uid="{5358296F-AC0F-2042-96FC-C86BF9C8752E}">
      <text>
        <r>
          <rPr>
            <sz val="10"/>
            <color rgb="FF000000"/>
            <rFont val="Montserrat"/>
          </rPr>
          <t>Teachers and Special Education Salaries and Benefits</t>
        </r>
      </text>
    </comment>
    <comment ref="E67" authorId="0" shapeId="0" xr:uid="{FC3CE23D-4763-0742-B4B3-D1BD88710BAE}">
      <text>
        <r>
          <rPr>
            <sz val="10"/>
            <color rgb="FF000000"/>
            <rFont val="Montserrat"/>
          </rPr>
          <t>Other Education Professionals Salaries and Benefits</t>
        </r>
      </text>
    </comment>
    <comment ref="E68" authorId="0" shapeId="0" xr:uid="{483A8ED4-F1B0-3C4E-A3B8-EA98F212FA46}">
      <text>
        <r>
          <rPr>
            <sz val="10"/>
            <color rgb="FF000000"/>
            <rFont val="Montserrat"/>
          </rPr>
          <t>Principal/Executive Salary and Benefits</t>
        </r>
      </text>
    </comment>
    <comment ref="E70" authorId="0" shapeId="0" xr:uid="{9E163E9C-5512-4F4B-A7DB-3DCF0BA512C8}">
      <text>
        <r>
          <rPr>
            <sz val="10"/>
            <color rgb="FF000000"/>
            <rFont val="Montserrat"/>
          </rPr>
          <t>Should not include facility salaries and benefits; these should be included in the appropriate row in Occupancy Expenses.</t>
        </r>
      </text>
    </comment>
    <comment ref="E73" authorId="0" shapeId="0" xr:uid="{39394FCD-C2F4-3242-86E7-3986C026D3AD}">
      <text>
        <r>
          <rPr>
            <sz val="10"/>
            <color rgb="FF000000"/>
            <rFont val="Montserrat"/>
          </rPr>
          <t>Contracted Student Services and Other Direct Student Expense</t>
        </r>
      </text>
    </comment>
    <comment ref="E74" authorId="0" shapeId="0" xr:uid="{3BAFEE51-670E-D648-B41C-28ED4747649C}">
      <text>
        <r>
          <rPr>
            <sz val="10"/>
            <color rgb="FF000000"/>
            <rFont val="Montserrat"/>
          </rPr>
          <t>Educational Supplies and Textbooks and Student Assessment Materials/Program Evaluation</t>
        </r>
      </text>
    </comment>
    <comment ref="E83" authorId="0" shapeId="0" xr:uid="{C85457BA-A64C-BC4B-BAC2-0ED53F641E3B}">
      <text>
        <r>
          <rPr>
            <sz val="10"/>
            <color rgb="FF000000"/>
            <rFont val="Montserrat"/>
          </rPr>
          <t>Includes Building Maintenance and Repairs, Contracted Building Services, and Other Occupancy Expenses</t>
        </r>
      </text>
    </comment>
    <comment ref="E90" authorId="0" shapeId="0" xr:uid="{87CC82F9-1A59-3248-9982-488654EE8AD5}">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48B07CC9-EA8E-8B40-90B2-87E03A8D7D7B}">
      <text>
        <r>
          <rPr>
            <sz val="10"/>
            <color rgb="FF000000"/>
            <rFont val="Montserrat"/>
          </rPr>
          <t>From 5-Yr PCSB Enrollment Budget worksheet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8C488653-F884-4617-A71F-7D7AACAF218D}">
      <text>
        <r>
          <rPr>
            <sz val="10"/>
            <color rgb="FF000000"/>
            <rFont val="Montserrat"/>
          </rPr>
          <t>Associated expense should be included in Occupancy Expenses</t>
        </r>
      </text>
    </comment>
    <comment ref="E66" authorId="0" shapeId="0" xr:uid="{90D3B583-95B8-4D80-AEAE-7C3C27C6420E}">
      <text>
        <r>
          <rPr>
            <sz val="10"/>
            <color rgb="FF000000"/>
            <rFont val="Montserrat"/>
          </rPr>
          <t>Teachers and Special Education Salaries and Benefits</t>
        </r>
      </text>
    </comment>
    <comment ref="E67" authorId="0" shapeId="0" xr:uid="{3DDDFA8F-CCF7-4846-9508-F608406F9F5B}">
      <text>
        <r>
          <rPr>
            <sz val="10"/>
            <color rgb="FF000000"/>
            <rFont val="Montserrat"/>
          </rPr>
          <t>Other Education Professionals Salaries and Benefits</t>
        </r>
      </text>
    </comment>
    <comment ref="E68" authorId="0" shapeId="0" xr:uid="{639B9639-62C5-48CA-AB63-1586EF7E483E}">
      <text>
        <r>
          <rPr>
            <sz val="10"/>
            <color rgb="FF000000"/>
            <rFont val="Montserrat"/>
          </rPr>
          <t>Principal/Executive Salary and Benefits</t>
        </r>
      </text>
    </comment>
    <comment ref="E70" authorId="0" shapeId="0" xr:uid="{6D4A7273-BFFB-4E26-A602-4188F1104904}">
      <text>
        <r>
          <rPr>
            <sz val="10"/>
            <color rgb="FF000000"/>
            <rFont val="Montserrat"/>
          </rPr>
          <t>Should not include facility salaries and benefits; these should be included in the appropriate row in Occupancy Expenses.</t>
        </r>
      </text>
    </comment>
    <comment ref="E73" authorId="0" shapeId="0" xr:uid="{4BE8F5C2-8C40-45E1-84F3-9D5E4800A546}">
      <text>
        <r>
          <rPr>
            <sz val="10"/>
            <color rgb="FF000000"/>
            <rFont val="Montserrat"/>
          </rPr>
          <t>Contracted Student Services and Other Direct Student Expense</t>
        </r>
      </text>
    </comment>
    <comment ref="E74" authorId="0" shapeId="0" xr:uid="{D05EFF0A-33FC-490F-A730-770E03C3706F}">
      <text>
        <r>
          <rPr>
            <sz val="10"/>
            <color rgb="FF000000"/>
            <rFont val="Montserrat"/>
          </rPr>
          <t>Educational Supplies and Textbooks and Student Assessment Materials/Program Evaluation</t>
        </r>
      </text>
    </comment>
    <comment ref="E83" authorId="0" shapeId="0" xr:uid="{45E42C2D-5360-4342-93BB-B93D61B27EF6}">
      <text>
        <r>
          <rPr>
            <sz val="10"/>
            <color rgb="FF000000"/>
            <rFont val="Montserrat"/>
          </rPr>
          <t>Includes Building Maintenance and Repairs, Contracted Building Services, and Other Occupancy Expenses</t>
        </r>
      </text>
    </comment>
    <comment ref="E90" authorId="0" shapeId="0" xr:uid="{0F69A038-11F4-4253-AE14-4E8B43C621EA}">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ADEB0CD7-17C4-47AC-A03F-8165AB42AD7D}">
      <text>
        <r>
          <rPr>
            <sz val="10"/>
            <color rgb="FF000000"/>
            <rFont val="Montserrat"/>
          </rPr>
          <t>From 5-Yr PCSB Enrollment Budget worksheet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<sst xmlns="http://schemas.openxmlformats.org/spreadsheetml/2006/main" count="1395" uniqueCount="312">
  <si>
    <t>Data Type</t>
  </si>
  <si>
    <t>LEA ID</t>
  </si>
  <si>
    <t>LEA</t>
  </si>
  <si>
    <t>Element</t>
  </si>
  <si>
    <t>Academy of Hope Adult PCS</t>
  </si>
  <si>
    <t>Federal Entitlements and Other Federal Funds</t>
  </si>
  <si>
    <t>Other Income</t>
  </si>
  <si>
    <t>Operating Revenues</t>
  </si>
  <si>
    <t>Occupancy Expenses Subtotal</t>
  </si>
  <si>
    <t>Management Organization Fee</t>
  </si>
  <si>
    <t>Other General Expenses</t>
  </si>
  <si>
    <t>General Expenses Subtotal</t>
  </si>
  <si>
    <t>Operating Expenses</t>
  </si>
  <si>
    <t>Operating Income (Loss)</t>
  </si>
  <si>
    <t>Girls Global Academy PCS</t>
  </si>
  <si>
    <t>Nonoperating Income (Loss)</t>
  </si>
  <si>
    <t>Change in Net Assets</t>
  </si>
  <si>
    <t>Net Change in Cash, Cash Equivalents, and Restricted Cash</t>
  </si>
  <si>
    <t>Achievement Preparatory Academy PCS</t>
  </si>
  <si>
    <t>AppleTree Early Learning PCS</t>
  </si>
  <si>
    <t>BASIS DC PCS</t>
  </si>
  <si>
    <t>Breakthrough Montessori PCS</t>
  </si>
  <si>
    <t>Bridges PCS</t>
  </si>
  <si>
    <t>Briya PCS</t>
  </si>
  <si>
    <t>Capital City PCS</t>
  </si>
  <si>
    <t>Capital Village PCS</t>
  </si>
  <si>
    <t>Carlos Rosario International PCS</t>
  </si>
  <si>
    <t>Cedar Tree Academy PCS</t>
  </si>
  <si>
    <t>Center City PCS</t>
  </si>
  <si>
    <t>Cesar Chavez PCS for Public Policy</t>
  </si>
  <si>
    <t>Community College Preparatory Academy PCS</t>
  </si>
  <si>
    <t>Creative Minds International PCS</t>
  </si>
  <si>
    <t>DC Bilingual PCS</t>
  </si>
  <si>
    <t>DC Prep PCS</t>
  </si>
  <si>
    <t>DC Scholars PCS</t>
  </si>
  <si>
    <t>Digital Pioneers Academy PCS</t>
  </si>
  <si>
    <t>District of Columbia International School</t>
  </si>
  <si>
    <t>E.L. Haynes PCS</t>
  </si>
  <si>
    <t>Early Childhood Academy PCS</t>
  </si>
  <si>
    <t>Elsie Whitlow Stokes Community Freedom PCS</t>
  </si>
  <si>
    <t>Friendship PCS</t>
  </si>
  <si>
    <t>Global Citizens PCS</t>
  </si>
  <si>
    <t>Goodwill Excel Center PCS</t>
  </si>
  <si>
    <t>Harmony DC PCS</t>
  </si>
  <si>
    <t>Howard University Middle School of Mathematics and Science PCS</t>
  </si>
  <si>
    <t>IDEA PCS</t>
  </si>
  <si>
    <t>Ingenuity Prep PCS</t>
  </si>
  <si>
    <t>Inspired Teaching Demonstration PCS</t>
  </si>
  <si>
    <t>Kingsman Academy PCS</t>
  </si>
  <si>
    <t>KIPP DC PCS</t>
  </si>
  <si>
    <t>Latin American Montessori Bilingual PCS</t>
  </si>
  <si>
    <t>LAYC Career Academy PCS</t>
  </si>
  <si>
    <t>LEARN DC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</si>
  <si>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</si>
  <si>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</si>
  <si>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</si>
  <si>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</si>
  <si>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</si>
  <si>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</si>
  <si>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</si>
  <si>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</si>
  <si>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</si>
  <si>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</si>
  <si>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</si>
  <si>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</si>
  <si>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</si>
  <si>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</si>
  <si>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</si>
  <si>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</si>
  <si>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</si>
  <si>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</si>
  <si>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Family Place PCS</t>
  </si>
  <si>
    <t>The Sojourner Truth School PCS</t>
  </si>
  <si>
    <t>Thurgood Marshall Academy PCS</t>
  </si>
  <si>
    <t>Two Rivers PCS</t>
  </si>
  <si>
    <t>Washington Global PCS</t>
  </si>
  <si>
    <t>Washington Latin PCS</t>
  </si>
  <si>
    <t>Washington Leadership Academy PCS</t>
  </si>
  <si>
    <t>Washington Yu Ying PCS</t>
  </si>
  <si>
    <t>YouthBuild DC PCS</t>
  </si>
  <si>
    <t>Categorical Enhancements, DC Funding Allocation</t>
  </si>
  <si>
    <t>Facilities Allowance, DC Funding Allocation</t>
  </si>
  <si>
    <t>Description of Nonoperating Income (Loss)</t>
  </si>
  <si>
    <t>Other Increases (Decreases) in Net Assets</t>
  </si>
  <si>
    <t>Description of Other Increases (Decreases) in Net Assets</t>
  </si>
  <si>
    <t>Net Cash Provided by (Used In) Operating Activities</t>
  </si>
  <si>
    <t>Net Cash Provided by (Used In) Investing Activities</t>
  </si>
  <si>
    <t>Net Cash Provided by (Used In) Financing Activities</t>
  </si>
  <si>
    <t>Step</t>
  </si>
  <si>
    <t>DC Wildflower PCS</t>
  </si>
  <si>
    <t>Food Service</t>
  </si>
  <si>
    <t>Personnel Salaries and Benefits Subtotal</t>
  </si>
  <si>
    <t>Cash, Cash Equivalents, and Restricted Cash</t>
  </si>
  <si>
    <t>Education Personnel Salaries and Benefits Subtotal</t>
  </si>
  <si>
    <t>School Administrators</t>
  </si>
  <si>
    <t>Instructional Staff</t>
  </si>
  <si>
    <t>Student Supports Staff</t>
  </si>
  <si>
    <t>Business/Operations Salaries and Benefits</t>
  </si>
  <si>
    <t>Administrative/Other Staff Salaries and Benefits</t>
  </si>
  <si>
    <t>-</t>
  </si>
  <si>
    <t>Instructional Supports</t>
  </si>
  <si>
    <t>Educational Materials</t>
  </si>
  <si>
    <t>Washington Latin PCS - Upper School</t>
  </si>
  <si>
    <t>Washington Latin PCS - Middle School</t>
  </si>
  <si>
    <t>Two Rivers PCS - Young Middle School</t>
  </si>
  <si>
    <t>Two Rivers PCS - Young Elementary School</t>
  </si>
  <si>
    <t>Two Rivers PCS - 4th Street</t>
  </si>
  <si>
    <t>Statesmen College Preparatory  Academy for Boys PCS</t>
  </si>
  <si>
    <t>The SEED PCS of Washington DC</t>
  </si>
  <si>
    <t>Rocketship PCS - Rise Academy</t>
  </si>
  <si>
    <t>Rocketship PCS - Legacy Prep</t>
  </si>
  <si>
    <t>Rocketship PCS - Infinity Community Prep</t>
  </si>
  <si>
    <t>Paul PCS - Middle School</t>
  </si>
  <si>
    <t>Paul PCS - International High School</t>
  </si>
  <si>
    <t>Mundo Verde Bilingual PCS - J.F. Cook</t>
  </si>
  <si>
    <t>Mundo Verde Bilingual PCS - Calle Ocho</t>
  </si>
  <si>
    <t>Maya Angelou PCS - Young Adult Learning Center</t>
  </si>
  <si>
    <t>Maya Angelou PCS - High School</t>
  </si>
  <si>
    <t>Lee Montessori PCS - East End</t>
  </si>
  <si>
    <t>Lee Montessori PCS - Brookland</t>
  </si>
  <si>
    <t>KIPP DC PCS - Legacy College Preparatory PCS</t>
  </si>
  <si>
    <t>KIPP DC - WILL Academy PCS</t>
  </si>
  <si>
    <t>KIPP DC - Valor Academy PCS</t>
  </si>
  <si>
    <t>KIPP DC - Spring Academy PCS</t>
  </si>
  <si>
    <t>KIPP DC - Quest Academy PCS</t>
  </si>
  <si>
    <t>KIPP DC - Promise Academy PCS</t>
  </si>
  <si>
    <t>KIPP DC - Pride Academy PCS</t>
  </si>
  <si>
    <t>KIPP DC - Northeast Academy PCS</t>
  </si>
  <si>
    <t>KIPP DC - LEAP Academy PCS</t>
  </si>
  <si>
    <t>KIPP DC - Lead Academy PCS</t>
  </si>
  <si>
    <t>KIPP DC - KEY Academy PCS</t>
  </si>
  <si>
    <t>KIPP DC - Inspire Academy PCS</t>
  </si>
  <si>
    <t>KIPP DC - Honor Academy PCS</t>
  </si>
  <si>
    <t>KIPP DC - Heights Academy PCS</t>
  </si>
  <si>
    <t>KIPP DC - Grow Academy PCS</t>
  </si>
  <si>
    <t>KIPP DC - Discover Academy PCS</t>
  </si>
  <si>
    <t>KIPP DC - Connect Academy PCS</t>
  </si>
  <si>
    <t>KIPP DC - College Preparatory PCS</t>
  </si>
  <si>
    <t>KIPP DC - Arts and Technology Academy PCS</t>
  </si>
  <si>
    <t>KIPP DC - AIM Academy PCS</t>
  </si>
  <si>
    <t>Harmony DC PCS - School of Excellence</t>
  </si>
  <si>
    <t>Friendship PCS - Woodridge International Middle</t>
  </si>
  <si>
    <t>Friendship PCS - Woodridge International Elementary</t>
  </si>
  <si>
    <t>Friendship PCS - Technology Preparatory High School</t>
  </si>
  <si>
    <t>Friendship PCS - Southeast Middle</t>
  </si>
  <si>
    <t>Friendship PCS - Southeast Elementary</t>
  </si>
  <si>
    <t>Friendship PCS - Online Academy</t>
  </si>
  <si>
    <t>Friendship PCS - Ideal Middle</t>
  </si>
  <si>
    <t>Friendship PCS - Ideal Elementary</t>
  </si>
  <si>
    <t>Friendship PCS - Collegiate Academy</t>
  </si>
  <si>
    <t>Friendship PCS - Chamberlain Middle</t>
  </si>
  <si>
    <t>Friendship PCS - Chamberlain Elementary</t>
  </si>
  <si>
    <t>Friendship PCS - Blow Pierce Middle</t>
  </si>
  <si>
    <t>Friendship PCS - Blow Pierce Elementary</t>
  </si>
  <si>
    <t>Friendship PCS - Armstrong Middle</t>
  </si>
  <si>
    <t>Friendship PCS - Armstrong Elementary</t>
  </si>
  <si>
    <t>Elsie Whitlow Stokes Community Freedom PCS - East End</t>
  </si>
  <si>
    <t>Elsie Whitlow Stokes Community Freedom PCS - Brookland</t>
  </si>
  <si>
    <t>E.L. Haynes PCS - Middle School</t>
  </si>
  <si>
    <t>E.L. Haynes PCS - High School</t>
  </si>
  <si>
    <t>E.L. Haynes PCS - Elementary School</t>
  </si>
  <si>
    <t>Digital Pioneers Academy PCS - Johenning</t>
  </si>
  <si>
    <t>Digital Pioneers Academy PCS - Capitol Hill</t>
  </si>
  <si>
    <t>DC Prep PCS - Edgewood Middle School</t>
  </si>
  <si>
    <t>DC Prep PCS - Edgewood Elementary School</t>
  </si>
  <si>
    <t>DC Prep PCS - Benning Middle School</t>
  </si>
  <si>
    <t>DC Prep PCS - Benning Elementary School</t>
  </si>
  <si>
    <t>DC Prep PCS - Anacostia Middle School</t>
  </si>
  <si>
    <t>DC Prep PCS - Anacostia Elementary School</t>
  </si>
  <si>
    <t>Cesar Chavez Public Charter Schools for Public Policy</t>
  </si>
  <si>
    <t>Center City PCS - Trinidad</t>
  </si>
  <si>
    <t>Center City PCS - Shaw</t>
  </si>
  <si>
    <t>Center City PCS - Petworth</t>
  </si>
  <si>
    <t>Center City PCS - Congress Heights</t>
  </si>
  <si>
    <t>Center City PCS - Capitol Hill</t>
  </si>
  <si>
    <t>Center City PCS - Brightwood</t>
  </si>
  <si>
    <t>Capital City PCS - Middle School</t>
  </si>
  <si>
    <t>Capital City PCS - Lower School</t>
  </si>
  <si>
    <t>Capital City PCS - High School</t>
  </si>
  <si>
    <t>AppleTree Early Learning Center PCS - Southwest</t>
  </si>
  <si>
    <t>AppleTree Early Learning Center PCS - Parklands at THEARC</t>
  </si>
  <si>
    <t>AppleTree Early Learning Center PCS - Oklahoma Avenue</t>
  </si>
  <si>
    <t>AppleTree Early Learning Center PCS - Lincoln Park</t>
  </si>
  <si>
    <t>AppleTree Early Learning Center PCS - Douglas Knoll</t>
  </si>
  <si>
    <t>AppleTree Early Learning Center PCS - Columbia Heights</t>
  </si>
  <si>
    <t>Achievement Preparatory Academy PCS - Wahler Place Elementary School</t>
  </si>
  <si>
    <t>Campus</t>
  </si>
  <si>
    <t>Campus ID</t>
  </si>
  <si>
    <t>Assumption Comments</t>
  </si>
  <si>
    <t>Total FTE Headcount</t>
  </si>
  <si>
    <t>Extended School Year - Students with Disabilities - Level 4</t>
  </si>
  <si>
    <t>Extended School Year - Students with Disabilities - Level 3</t>
  </si>
  <si>
    <t>Extended School Year - Students with Disabilities - Level 2</t>
  </si>
  <si>
    <t>Extended School Year - Students with Disabilities - Level 1</t>
  </si>
  <si>
    <t>Residential - Students with Disabilities Level 4</t>
  </si>
  <si>
    <t>Residential - Students with Disabilities Level 3</t>
  </si>
  <si>
    <t>Residential - Students with Disabilities Level 2</t>
  </si>
  <si>
    <t>Residential - Students with Disabilities Level 1</t>
  </si>
  <si>
    <t>Residential</t>
  </si>
  <si>
    <t>English Learner - All Grades Excluding 6-12</t>
  </si>
  <si>
    <t>English Learner - Grades 6-12</t>
  </si>
  <si>
    <t>At Risk - Over-Age Students Grades 9-12</t>
  </si>
  <si>
    <t>Students with Disabilities - Level 4</t>
  </si>
  <si>
    <t>Students with Disabilities - Level 3</t>
  </si>
  <si>
    <t>Students with Disabilities - Level 2</t>
  </si>
  <si>
    <t>Students with Disabilities - Level 1</t>
  </si>
  <si>
    <t>Adult</t>
  </si>
  <si>
    <t>Ungraded - Special Education</t>
  </si>
  <si>
    <t>Alternative</t>
  </si>
  <si>
    <t>K</t>
  </si>
  <si>
    <t>PK4</t>
  </si>
  <si>
    <t>PK3</t>
  </si>
  <si>
    <t>PCSB 5-Year Budget</t>
  </si>
  <si>
    <t>First of Five Budgeted Fiscal Years</t>
  </si>
  <si>
    <t>Additional Assumptions</t>
  </si>
  <si>
    <t>Instructional Staff FTE and Contractor Headcount</t>
  </si>
  <si>
    <t>Student Supports Staff FTE and Contractor Headcount</t>
  </si>
  <si>
    <t>School Administrators FTE and Contractor Headcount</t>
  </si>
  <si>
    <t>Per Pupil Facilities Allowance</t>
  </si>
  <si>
    <t>Per Pupil Occupancy Expenses</t>
  </si>
  <si>
    <t>Per Pupil Non-Residential Facilities Allotment</t>
  </si>
  <si>
    <t>Per Pupil Residential Facilities Allotment</t>
  </si>
  <si>
    <t>Other Adjustment to General Allocation, DC Funding Allocation</t>
  </si>
  <si>
    <t>Other Adjustment to Categorical Enhancements, DC Funding Allocation</t>
  </si>
  <si>
    <r>
      <rPr>
        <sz val="11"/>
        <color rgb="FF00B050"/>
        <rFont val="Montserrat"/>
      </rPr>
      <t>Per Pupil Funding</t>
    </r>
    <r>
      <rPr>
        <sz val="11"/>
        <color theme="1"/>
        <rFont val="Montserrat"/>
        <family val="2"/>
      </rPr>
      <t xml:space="preserve"> </t>
    </r>
    <r>
      <rPr>
        <sz val="11"/>
        <color rgb="FF00B0F0"/>
        <rFont val="Montserrat"/>
      </rPr>
      <t>Foundation Level</t>
    </r>
    <r>
      <rPr>
        <sz val="11"/>
        <color theme="1"/>
        <rFont val="Montserrat"/>
        <family val="2"/>
      </rPr>
      <t xml:space="preserve"> % Increase from Prior Fiscal Year</t>
    </r>
  </si>
  <si>
    <r>
      <rPr>
        <sz val="11"/>
        <color rgb="FF00B050"/>
        <rFont val="Montserrat"/>
      </rPr>
      <t>Per Pupil Funding</t>
    </r>
    <r>
      <rPr>
        <sz val="11"/>
        <color theme="1"/>
        <rFont val="Montserrat"/>
        <family val="2"/>
      </rPr>
      <t xml:space="preserve"> </t>
    </r>
    <r>
      <rPr>
        <sz val="11"/>
        <color rgb="FF00B0F0"/>
        <rFont val="Montserrat"/>
      </rPr>
      <t>Foundation Level</t>
    </r>
  </si>
  <si>
    <r>
      <t>Per Pupil Funding Non-Residential Facilities</t>
    </r>
    <r>
      <rPr>
        <sz val="11"/>
        <rFont val="Montserrat"/>
      </rPr>
      <t xml:space="preserve"> % Increase from Prior Fiscal Year</t>
    </r>
  </si>
  <si>
    <r>
      <t xml:space="preserve">Per Pupil Funding Residential Facilities </t>
    </r>
    <r>
      <rPr>
        <sz val="11"/>
        <rFont val="Montserrat"/>
      </rPr>
      <t>% Increase from Prior Fiscal Year</t>
    </r>
  </si>
  <si>
    <t>Depreciation, Owned Facilities</t>
  </si>
  <si>
    <t>Amortization, Leased Facilities</t>
  </si>
  <si>
    <t>Interest Expense, Owned Facilities</t>
  </si>
  <si>
    <t>Interest Expense, Leased Facilities</t>
  </si>
  <si>
    <t>Other Occupancy Expenses, Owned Facilities</t>
  </si>
  <si>
    <t>Other Occupancy Expenses, Leased Facilities</t>
  </si>
  <si>
    <t>Average Usable Square Footage, Leased Facilities</t>
  </si>
  <si>
    <t>Average Usable Square Footage, Owned Facilities</t>
  </si>
  <si>
    <t>Occupancy Expenses per Average Usable Square Foot, Owned Facilities</t>
  </si>
  <si>
    <t>Occupancy Expenses per Average Usable Square Foot, Leased Facilities</t>
  </si>
  <si>
    <t>Occupancy Expenses Subtotal, Owned Facilities</t>
  </si>
  <si>
    <t>Occupancy Expenses Subtotal, Leased Facilities</t>
  </si>
  <si>
    <t>Residential - English Learner</t>
  </si>
  <si>
    <r>
      <t xml:space="preserve">In worksheet </t>
    </r>
    <r>
      <rPr>
        <b/>
        <i/>
        <sz val="11"/>
        <color theme="1"/>
        <rFont val="Montserrat"/>
      </rPr>
      <t>5-Yr PCSB Enrollment Budget Base Case</t>
    </r>
    <r>
      <rPr>
        <sz val="11"/>
        <color theme="1"/>
        <rFont val="Montserrat"/>
        <family val="2"/>
      </rPr>
      <t>, select your LEA from the dropdown menu in cell C2</t>
    </r>
  </si>
  <si>
    <t>If your LEA has more than one campus, combine the numbers and amounts from all campuses in each of the three budget versions</t>
  </si>
  <si>
    <t>PCSB 5-Year Budget Template Instructions</t>
  </si>
  <si>
    <t>Days of Cash on Hand</t>
  </si>
  <si>
    <t>Change in Net Assets Margin</t>
  </si>
  <si>
    <t>Cash Flow from Operations Margin</t>
  </si>
  <si>
    <t>Personnel Salaries and Benefits as % of Operating Expenses</t>
  </si>
  <si>
    <t>Direct Student Expenses as % of Operating Expenses</t>
  </si>
  <si>
    <t>Occupancy Expenses as % of Operating Expenses</t>
  </si>
  <si>
    <t>General Expenses as % of Operating Expenses</t>
  </si>
  <si>
    <t>Occupancy Expenses as % of Facilities Allowance</t>
  </si>
  <si>
    <t>Average Usable Square Footage, Combined Facilities</t>
  </si>
  <si>
    <t>Occupancy Expenses per Average Usable Square Foot, Combined Facilities</t>
  </si>
  <si>
    <t>Average Usable Square Footage per Student</t>
  </si>
  <si>
    <t>Investments</t>
  </si>
  <si>
    <t>Net Assets</t>
  </si>
  <si>
    <t>Primary Reserve Ratio</t>
  </si>
  <si>
    <r>
      <t xml:space="preserve">No cells within the data input ranges should be left blank (they will be appear </t>
    </r>
    <r>
      <rPr>
        <b/>
        <sz val="11"/>
        <color rgb="FFFF0000"/>
        <rFont val="Montserrat"/>
      </rPr>
      <t>red-shaded</t>
    </r>
    <r>
      <rPr>
        <sz val="11"/>
        <rFont val="Montserrat"/>
      </rPr>
      <t xml:space="preserve"> and will be unacceptable)</t>
    </r>
  </si>
  <si>
    <r>
      <t xml:space="preserve">Provide key assumptions (to minimize questions from DC PCSB) in column L of each budget and any additional assumption details in blue-tabbed worksheet </t>
    </r>
    <r>
      <rPr>
        <b/>
        <i/>
        <sz val="11"/>
        <color theme="1"/>
        <rFont val="Montserrat"/>
      </rPr>
      <t>Additional Assumptions</t>
    </r>
  </si>
  <si>
    <r>
      <t xml:space="preserve">Resave this file as "PCSB 5-Yr Budget - </t>
    </r>
    <r>
      <rPr>
        <b/>
        <i/>
        <sz val="11"/>
        <color theme="1"/>
        <rFont val="Montserrat"/>
      </rPr>
      <t>LEA Name</t>
    </r>
    <r>
      <rPr>
        <sz val="11"/>
        <color theme="1"/>
        <rFont val="Montserrat"/>
        <family val="2"/>
      </rPr>
      <t>"and email the completed file to DC PCSB</t>
    </r>
  </si>
  <si>
    <t>Restricted Cash and Cash Equivalents</t>
  </si>
  <si>
    <t>Noncurrent Restricted Cash and Cash Equivalents</t>
  </si>
  <si>
    <t>Direct Student Expenses Subtotal</t>
  </si>
  <si>
    <t>Rent Expense</t>
  </si>
  <si>
    <t>General Education, DC Funding Allocation</t>
  </si>
  <si>
    <t>State and Local Government Contributions and Grants</t>
  </si>
  <si>
    <t>Private Contributions, Donations, and Grants</t>
  </si>
  <si>
    <t>[LEA?]</t>
  </si>
  <si>
    <t>[CAMPUS?]</t>
  </si>
  <si>
    <t>[SELECT LEA NAME FOR CAMPUS LIST]</t>
  </si>
  <si>
    <r>
      <t xml:space="preserve">In worksheet </t>
    </r>
    <r>
      <rPr>
        <b/>
        <i/>
        <sz val="11"/>
        <color theme="1"/>
        <rFont val="Montserrat"/>
      </rPr>
      <t>5-Yr PCSB Enrollment Budget Base Case</t>
    </r>
    <r>
      <rPr>
        <sz val="11"/>
        <color theme="1"/>
        <rFont val="Montserrat"/>
        <family val="2"/>
      </rPr>
      <t>, select the first of the five budgeted fiscal years from the dropdown menu in cell D2</t>
    </r>
  </si>
  <si>
    <t>Instructional Staff Headcount</t>
  </si>
  <si>
    <t>Student Supports Staff Headcount</t>
  </si>
  <si>
    <t>School Administrators Headcount</t>
  </si>
  <si>
    <t>Total Headcount</t>
  </si>
  <si>
    <t>Depreciation and Amortization, Non-Facilities</t>
  </si>
  <si>
    <t>Interest Expense, Non-Facilities</t>
  </si>
  <si>
    <t>Per Pupil Education Personnel Salaries and Benefits</t>
  </si>
  <si>
    <t>If you prefer, the cells where you enter or paste whole numbers may be entered as formulas linked to other files</t>
  </si>
  <si>
    <r>
      <t xml:space="preserve">By entering budgeted </t>
    </r>
    <r>
      <rPr>
        <sz val="11"/>
        <color rgb="FF00B050"/>
        <rFont val="Montserrat"/>
      </rPr>
      <t>enrollment</t>
    </r>
    <r>
      <rPr>
        <sz val="11"/>
        <color theme="1"/>
        <rFont val="Montserrat"/>
        <family val="2"/>
      </rPr>
      <t xml:space="preserve"> assumptions by grade level and special populations in columns G:K, the UPSFF revenues rows 46:48 will calculate automatically, and any adjustments entered on rows 44 and 45 should be described in cells L44 and L45 (e.g., stabilization funds)</t>
    </r>
  </si>
  <si>
    <t>Business/Operations Headcount</t>
  </si>
  <si>
    <t>Administrative/Other Staff Headcount</t>
  </si>
  <si>
    <t>Facilities Headcount</t>
  </si>
  <si>
    <t>Enrollment</t>
  </si>
  <si>
    <t>At Risk - All Students</t>
  </si>
  <si>
    <r>
      <t xml:space="preserve">Populate unfilled (i.e., white) cells in columns F:L in the </t>
    </r>
    <r>
      <rPr>
        <sz val="11"/>
        <color rgb="FF00B050"/>
        <rFont val="Montserrat"/>
      </rPr>
      <t>green</t>
    </r>
    <r>
      <rPr>
        <sz val="11"/>
        <color theme="1"/>
        <rFont val="Montserrat"/>
        <family val="2"/>
      </rPr>
      <t xml:space="preserve">, </t>
    </r>
    <r>
      <rPr>
        <sz val="11"/>
        <color rgb="FFFF0000"/>
        <rFont val="Montserrat"/>
      </rPr>
      <t>red</t>
    </r>
    <r>
      <rPr>
        <sz val="11"/>
        <color theme="1"/>
        <rFont val="Montserrat"/>
        <family val="2"/>
      </rPr>
      <t xml:space="preserve">, and </t>
    </r>
    <r>
      <rPr>
        <sz val="11"/>
        <color theme="5"/>
        <rFont val="Montserrat"/>
      </rPr>
      <t>orange</t>
    </r>
    <r>
      <rPr>
        <sz val="11"/>
        <color theme="1"/>
        <rFont val="Montserrat"/>
        <family val="2"/>
      </rPr>
      <t xml:space="preserve">-tabbed  </t>
    </r>
    <r>
      <rPr>
        <b/>
        <i/>
        <sz val="11"/>
        <color theme="1"/>
        <rFont val="Montserrat"/>
      </rPr>
      <t>5-Yr PCSB Budget</t>
    </r>
    <r>
      <rPr>
        <sz val="11"/>
        <color theme="1"/>
        <rFont val="Montserrat"/>
        <family val="2"/>
      </rPr>
      <t xml:space="preserve"> worksheets per all the following instructions:
- The </t>
    </r>
    <r>
      <rPr>
        <b/>
        <i/>
        <sz val="11"/>
        <color theme="1"/>
        <rFont val="Montserrat"/>
      </rPr>
      <t>Base Case</t>
    </r>
    <r>
      <rPr>
        <sz val="11"/>
        <color theme="1"/>
        <rFont val="Montserrat"/>
        <family val="2"/>
      </rPr>
      <t xml:space="preserve"> budget is your best estimate for your school opening or expansion plan.
- The </t>
    </r>
    <r>
      <rPr>
        <b/>
        <i/>
        <sz val="11"/>
        <color theme="1"/>
        <rFont val="Montserrat"/>
      </rPr>
      <t>No Expansion</t>
    </r>
    <r>
      <rPr>
        <sz val="11"/>
        <color theme="1"/>
        <rFont val="Montserrat"/>
        <family val="2"/>
      </rPr>
      <t xml:space="preserve"> budget is your best estimate for your existing school(s) to continue operations without expanding.
- The </t>
    </r>
    <r>
      <rPr>
        <b/>
        <i/>
        <sz val="11"/>
        <color theme="1"/>
        <rFont val="Montserrat"/>
      </rPr>
      <t>Contingency</t>
    </r>
    <r>
      <rPr>
        <sz val="11"/>
        <color theme="1"/>
        <rFont val="Montserrat"/>
        <family val="2"/>
      </rPr>
      <t xml:space="preserve">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t>
    </r>
    <r>
      <rPr>
        <b/>
        <i/>
        <sz val="11"/>
        <color theme="1"/>
        <rFont val="Montserrat"/>
      </rPr>
      <t>Contingency</t>
    </r>
    <r>
      <rPr>
        <sz val="11"/>
        <color theme="1"/>
        <rFont val="Montserrat"/>
        <family val="2"/>
      </rPr>
      <t xml:space="preserve"> budget after reducing revenues.
Please enter the number of students budgeted for enrollment in the </t>
    </r>
    <r>
      <rPr>
        <sz val="11"/>
        <color rgb="FF00B050"/>
        <rFont val="Montserrat"/>
      </rPr>
      <t>green</t>
    </r>
    <r>
      <rPr>
        <sz val="11"/>
        <color theme="1"/>
        <rFont val="Montserrat"/>
        <family val="2"/>
      </rPr>
      <t>-shaded cells G8:K43.</t>
    </r>
  </si>
  <si>
    <t>AppleTree Early Learning Center PCS - Spring Valley</t>
  </si>
  <si>
    <t>AppleTree Early Learning Center PCS - Waterfront Station</t>
  </si>
  <si>
    <t>The Next Step/El Próximo Paso PCS</t>
  </si>
  <si>
    <t>Washington Latin PCS - The Anna Julia Cooper Campus Middle School</t>
  </si>
  <si>
    <t>The Anna Julia Cooper Campus High School</t>
  </si>
  <si>
    <r>
      <t xml:space="preserve">Do not edit protected cells that are </t>
    </r>
    <r>
      <rPr>
        <i/>
        <sz val="11"/>
        <color rgb="FF7030A0"/>
        <rFont val="Montserrat"/>
      </rPr>
      <t>purple shaded</t>
    </r>
    <r>
      <rPr>
        <sz val="11"/>
        <color theme="1"/>
        <rFont val="Montserrat"/>
        <family val="2"/>
      </rPr>
      <t xml:space="preserve"> (containing protected formulas), </t>
    </r>
    <r>
      <rPr>
        <i/>
        <sz val="11"/>
        <color theme="1"/>
        <rFont val="Montserrat"/>
      </rPr>
      <t>black shaded</t>
    </r>
    <r>
      <rPr>
        <sz val="11"/>
        <color theme="1"/>
        <rFont val="Montserrat"/>
        <family val="2"/>
      </rPr>
      <t xml:space="preserve">, or any cells in </t>
    </r>
    <r>
      <rPr>
        <b/>
        <i/>
        <sz val="11"/>
        <color theme="1"/>
        <rFont val="Montserrat"/>
      </rPr>
      <t>Base Case Minus No Expansion, Base Case Minus Contingency, or Contingency Minus No Expansion.</t>
    </r>
  </si>
  <si>
    <t>Please contact DC PCSB's Finance Managers if you encounter any issues or have any questions</t>
  </si>
  <si>
    <t>Rental Income</t>
  </si>
  <si>
    <t>Special Ed Compliance</t>
  </si>
  <si>
    <t>Attorney's Fees Supplement</t>
  </si>
  <si>
    <t>At-Risk Concentration &gt;40%</t>
  </si>
  <si>
    <t>At-Risk Concentration &gt;70%</t>
  </si>
  <si>
    <t>Version 2025-10-15</t>
  </si>
  <si>
    <t>2026-2027</t>
  </si>
  <si>
    <t>Soar Grant budgeted for $750k, awarded $330K</t>
  </si>
  <si>
    <t>Interest income reduced since using $1M cash for reno.</t>
  </si>
  <si>
    <t>Interest expense from 2 pinnancle loans and one OSSE loan</t>
  </si>
  <si>
    <t xml:space="preserve">Interest expense on Bond and OSSE loan only. </t>
  </si>
  <si>
    <t>Summer Boost Grant each summer</t>
  </si>
  <si>
    <t>Earnings of rental income from child development center 18 months after buildout.</t>
  </si>
  <si>
    <t>Flat for Federal Funds: consist of SWP, IDEA, SOAR, NSLP, HAS &amp; Donated Commodities</t>
  </si>
  <si>
    <t>Increase in FY27-28 is SOAR Facilities Grant Awarded in August 26 of $330,000 to be used over 2 fiscal years. We will used to replace HVAC in FY27-28</t>
  </si>
  <si>
    <t>If  ECA pays for reno then Interest income for $4.3M invested at 3.75% annually. Also other income from student copays of $160 monthly for 60 children.</t>
  </si>
  <si>
    <t>Cash outlay for Renovation of $5,049,475 in FY26-27 &amp; $100K of equipment purchases.</t>
  </si>
  <si>
    <t>Principal Payment Debt on  2 loans of $10M with Pinnancle &amp; $2M loan with OSSE.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</si>
</sst>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Red]_(* \(#,##0\);_(* &quot;-&quot;_);_(@_)"/>
    <numFmt numFmtId="165" formatCode="_(&quot;$&quot;* #,##0_);[Red]_(&quot;$&quot;* \(#,##0\);_(&quot;$&quot;* &quot;-&quot;_);_(@_)"/>
    <numFmt numFmtId="166" formatCode="_(* #,##0.000_);[Red]_(* \(#,##0.000\);_(* &quot;-&quot;_);_(@_)"/>
    <numFmt numFmtId="167" formatCode="#,##0.00%;[Red]\(#,##0.00%\);&quot;-  &quot;"/>
    <numFmt numFmtId="168" formatCode="#,##0&quot; days&quot;"/>
    <numFmt numFmtId="169" formatCode="_(* #,##0%_);[Red]_(* \(#,##0%\);_(* &quot;-&quot;_);_(@_)"/>
    <numFmt numFmtId="170" formatCode="_(* #,##0.0_);[Red]_(* \(#,##0.0\);_(* &quot;-&quot;_);_(@_)"/>
    <numFmt numFmtId="171" formatCode="####;\-####"/>
  </numFmts>
  <fonts count="34" x14ac:knownFonts="1">
    <font>
      <sz val="11"/>
      <color theme="1"/>
      <name val="Montserrat"/>
      <family val="2"/>
    </font>
    <font>
      <b/>
      <sz val="11"/>
      <color theme="1"/>
      <name val="Montserrat"/>
    </font>
    <font>
      <b/>
      <sz val="11"/>
      <color rgb="FF7030A0"/>
      <name val="Montserrat"/>
    </font>
    <font>
      <sz val="11"/>
      <color rgb="FF0432FF"/>
      <name val="Montserrat"/>
      <family val="2"/>
    </font>
    <font>
      <sz val="11"/>
      <name val="Montserrat"/>
      <family val="2"/>
    </font>
    <font>
      <sz val="11"/>
      <color theme="5" tint="-0.499984740745262"/>
      <name val="Montserrat"/>
      <family val="2"/>
    </font>
    <font>
      <b/>
      <i/>
      <sz val="11"/>
      <color theme="1"/>
      <name val="Montserrat"/>
    </font>
    <font>
      <sz val="8"/>
      <name val="Montserrat"/>
      <family val="2"/>
    </font>
    <font>
      <b/>
      <sz val="11"/>
      <name val="Montserrat"/>
    </font>
    <font>
      <sz val="10"/>
      <name val="Arial"/>
      <family val="2"/>
    </font>
    <font>
      <sz val="10"/>
      <name val="Times New Roman"/>
      <family val="1"/>
    </font>
    <font>
      <sz val="11"/>
      <color theme="1"/>
      <name val="Calibri"/>
      <family val="2"/>
      <scheme val="minor"/>
    </font>
    <font>
      <sz val="11"/>
      <color indexed="8"/>
      <name val="Calibri"/>
      <family val="2"/>
    </font>
    <font>
      <sz val="11"/>
      <color theme="7" tint="-0.499984740745262"/>
      <name val="Montserrat"/>
      <family val="2"/>
    </font>
    <font>
      <b/>
      <sz val="11"/>
      <color theme="0"/>
      <name val="Montserrat"/>
    </font>
    <font>
      <sz val="11"/>
      <name val="Montserrat"/>
    </font>
    <font>
      <sz val="12"/>
      <color theme="1"/>
      <name val="Arial"/>
      <family val="2"/>
    </font>
    <font>
      <b/>
      <sz val="16"/>
      <color theme="1"/>
      <name val="Montserrat"/>
    </font>
    <font>
      <b/>
      <sz val="11"/>
      <color rgb="FFFF0000"/>
      <name val="Montserrat"/>
    </font>
    <font>
      <sz val="11"/>
      <color rgb="FF7030A0"/>
      <name val="Montserrat"/>
      <family val="2"/>
    </font>
    <font>
      <sz val="11"/>
      <color rgb="FF00B050"/>
      <name val="Montserrat"/>
      <family val="2"/>
    </font>
    <font>
      <sz val="11"/>
      <color rgb="FF00B0F0"/>
      <name val="Montserrat"/>
      <family val="2"/>
    </font>
    <font>
      <sz val="11"/>
      <color rgb="FFFF40FF"/>
      <name val="Montserrat"/>
      <family val="2"/>
    </font>
    <font>
      <sz val="11"/>
      <color rgb="FF00B050"/>
      <name val="Montserrat"/>
    </font>
    <font>
      <sz val="11"/>
      <color rgb="FF00B0F0"/>
      <name val="Montserrat"/>
    </font>
    <font>
      <sz val="11"/>
      <color theme="1"/>
      <name val="Montserrat"/>
    </font>
    <font>
      <i/>
      <sz val="11"/>
      <color rgb="FF7030A0"/>
      <name val="Montserrat"/>
    </font>
    <font>
      <i/>
      <sz val="11"/>
      <color theme="1"/>
      <name val="Montserrat"/>
    </font>
    <font>
      <sz val="11"/>
      <color theme="1"/>
      <name val="Montserrat Regular"/>
    </font>
    <font>
      <sz val="11"/>
      <color rgb="FFFF0000"/>
      <name val="Montserrat"/>
    </font>
    <font>
      <sz val="11"/>
      <color theme="5"/>
      <name val="Montserrat"/>
    </font>
    <font>
      <sz val="10"/>
      <color rgb="FF000000"/>
      <name val="Tahoma"/>
      <family val="2"/>
    </font>
    <font>
      <b/>
      <sz val="11"/>
      <color rgb="FF0432FF"/>
      <name val="Montserrat"/>
      <family val="2"/>
    </font>
    <font>
      <sz val="10"/>
      <color rgb="FF000000"/>
      <name val="Montserrat"/>
    </font>
  </fonts>
  <fills count="16">
    <fill>
      <patternFill patternType="none"/>
    </fill>
    <fill>
      <patternFill patternType="gray125"/>
    </fill>
    <fill>
      <patternFill patternType="solid">
        <fgColor rgb="FFE4CAFF"/>
        <bgColor indexed="64"/>
      </patternFill>
    </fill>
    <fill>
      <patternFill patternType="solid">
        <fgColor theme="5" tint="0.39997558519241921"/>
        <bgColor indexed="64"/>
      </patternFill>
    </fill>
    <fill>
      <patternFill patternType="solid">
        <fgColor rgb="FF7030A0"/>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auto="1"/>
      </top>
      <bottom/>
      <diagonal/>
    </border>
    <border>
      <left/>
      <right/>
      <top/>
      <bottom style="double">
        <color indexed="64"/>
      </bottom>
      <diagonal/>
    </border>
    <border>
      <left/>
      <right/>
      <top/>
      <bottom style="thin">
        <color indexed="64"/>
      </bottom>
      <diagonal/>
    </border>
    <border>
      <left style="medium">
        <color indexed="64"/>
      </left>
      <right/>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double">
        <color indexed="64"/>
      </bottom>
      <diagonal/>
    </border>
    <border>
      <left/>
      <right/>
      <top style="double">
        <color indexed="64"/>
      </top>
      <bottom style="double">
        <color indexed="64"/>
      </bottom>
      <diagonal/>
    </border>
  </borders>
  <cellStyleXfs count="10">
    <xf numFmtId="0" fontId="0" fillId="0" borderId="0"/>
    <xf numFmtId="44" fontId="11" fillId="0" borderId="0" applyFont="0" applyFill="0" applyBorder="0" applyAlignment="0" applyProtection="0"/>
    <xf numFmtId="43" fontId="12"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0" fontId="11" fillId="0" borderId="0"/>
    <xf numFmtId="0" fontId="16" fillId="0" borderId="0"/>
    <xf numFmtId="44" fontId="16" fillId="0" borderId="0" applyFont="0" applyFill="0" applyBorder="0" applyAlignment="0" applyProtection="0"/>
    <xf numFmtId="43" fontId="16" fillId="0" borderId="0" applyFont="0" applyFill="0" applyBorder="0" applyAlignment="0" applyProtection="0"/>
  </cellStyleXfs>
  <cellXfs count="168">
    <xf numFmtId="0" fontId="0" fillId="0" borderId="0" xfId="0"/>
    <xf numFmtId="164" fontId="0" fillId="0" borderId="0" xfId="0" applyNumberFormat="1"/>
    <xf numFmtId="164" fontId="1" fillId="0" borderId="0" xfId="0" applyNumberFormat="1" applyFont="1" applyAlignment="1">
      <alignment horizontal="center" vertical="top"/>
    </xf>
    <xf numFmtId="164" fontId="0" fillId="0" borderId="0" xfId="0" applyNumberFormat="1" applyAlignment="1">
      <alignment horizontal="center"/>
    </xf>
    <xf numFmtId="164" fontId="8" fillId="3" borderId="0" xfId="0" applyNumberFormat="1" applyFont="1" applyFill="1" applyAlignment="1">
      <alignment horizontal="center" vertical="top" wrapText="1"/>
    </xf>
    <xf numFmtId="164" fontId="13" fillId="0" borderId="0" xfId="0" applyNumberFormat="1" applyFont="1"/>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wrapText="1"/>
    </xf>
    <xf numFmtId="0" fontId="14" fillId="4" borderId="0" xfId="0" applyFont="1" applyFill="1"/>
    <xf numFmtId="0" fontId="14" fillId="5" borderId="0" xfId="0" applyFont="1" applyFill="1"/>
    <xf numFmtId="165" fontId="0" fillId="0" borderId="0" xfId="0" applyNumberFormat="1"/>
    <xf numFmtId="0" fontId="1" fillId="0" borderId="0" xfId="0" applyFont="1" applyAlignment="1">
      <alignment horizontal="center" vertical="top"/>
    </xf>
    <xf numFmtId="164" fontId="0" fillId="0" borderId="0" xfId="0" applyNumberFormat="1" applyAlignment="1">
      <alignment horizontal="left"/>
    </xf>
    <xf numFmtId="0" fontId="5" fillId="0" borderId="0" xfId="0" applyFont="1"/>
    <xf numFmtId="0" fontId="3" fillId="0" borderId="0" xfId="0" applyFont="1" applyProtection="1">
      <protection locked="0"/>
    </xf>
    <xf numFmtId="0" fontId="2" fillId="0" borderId="0" xfId="0" applyFont="1"/>
    <xf numFmtId="0" fontId="4" fillId="0" borderId="0" xfId="0" applyFont="1"/>
    <xf numFmtId="164" fontId="0" fillId="0" borderId="0" xfId="0" applyNumberFormat="1" applyAlignment="1" applyProtection="1">
      <alignment horizontal="left"/>
      <protection locked="0"/>
    </xf>
    <xf numFmtId="165" fontId="0" fillId="0" borderId="0" xfId="0" applyNumberFormat="1" applyProtection="1">
      <protection locked="0"/>
    </xf>
    <xf numFmtId="165" fontId="2" fillId="2" borderId="0" xfId="0" applyNumberFormat="1" applyFont="1" applyFill="1"/>
    <xf numFmtId="165" fontId="2" fillId="2" borderId="1" xfId="0" applyNumberFormat="1" applyFont="1" applyFill="1" applyBorder="1"/>
    <xf numFmtId="165" fontId="2" fillId="2" borderId="4" xfId="0" applyNumberFormat="1" applyFont="1" applyFill="1" applyBorder="1"/>
    <xf numFmtId="165" fontId="2" fillId="2" borderId="2" xfId="0" applyNumberFormat="1" applyFont="1" applyFill="1" applyBorder="1"/>
    <xf numFmtId="165" fontId="1" fillId="7" borderId="0" xfId="0" applyNumberFormat="1" applyFont="1" applyFill="1" applyAlignment="1">
      <alignment horizontal="center" vertical="top"/>
    </xf>
    <xf numFmtId="164" fontId="8" fillId="0" borderId="0" xfId="0" applyNumberFormat="1" applyFont="1" applyAlignment="1">
      <alignment horizontal="center" vertical="top" wrapText="1"/>
    </xf>
    <xf numFmtId="164" fontId="2" fillId="6" borderId="0" xfId="0" applyNumberFormat="1" applyFont="1" applyFill="1" applyProtection="1">
      <protection locked="0"/>
    </xf>
    <xf numFmtId="0" fontId="15" fillId="0" borderId="0" xfId="0" applyFont="1"/>
    <xf numFmtId="164" fontId="2" fillId="2" borderId="1" xfId="0" applyNumberFormat="1" applyFont="1" applyFill="1" applyBorder="1"/>
    <xf numFmtId="165" fontId="0" fillId="0" borderId="5" xfId="0" applyNumberFormat="1" applyBorder="1" applyProtection="1">
      <protection locked="0"/>
    </xf>
    <xf numFmtId="0" fontId="17" fillId="8" borderId="3" xfId="0" applyFont="1" applyFill="1" applyBorder="1" applyAlignment="1">
      <alignment horizontal="center" vertical="top" wrapText="1"/>
    </xf>
    <xf numFmtId="0" fontId="1" fillId="0" borderId="0" xfId="0" applyFont="1" applyAlignment="1">
      <alignment horizontal="center" vertical="top" wrapText="1"/>
    </xf>
    <xf numFmtId="0" fontId="17" fillId="0" borderId="0" xfId="0" applyFont="1"/>
    <xf numFmtId="0" fontId="15" fillId="0" borderId="0" xfId="0" applyFont="1" applyAlignment="1">
      <alignment horizontal="left" vertical="top" wrapText="1"/>
    </xf>
    <xf numFmtId="164" fontId="0" fillId="0" borderId="0" xfId="0" applyNumberFormat="1" applyProtection="1">
      <protection locked="0"/>
    </xf>
    <xf numFmtId="167" fontId="19" fillId="0" borderId="0" xfId="0" applyNumberFormat="1" applyFont="1"/>
    <xf numFmtId="166" fontId="19" fillId="0" borderId="0" xfId="0" applyNumberFormat="1" applyFont="1"/>
    <xf numFmtId="165" fontId="2" fillId="0" borderId="0" xfId="0" applyNumberFormat="1" applyFont="1"/>
    <xf numFmtId="0" fontId="20" fillId="0" borderId="0" xfId="0" applyFont="1"/>
    <xf numFmtId="0" fontId="20" fillId="0" borderId="0" xfId="0" applyFont="1" applyAlignment="1">
      <alignment horizontal="left"/>
    </xf>
    <xf numFmtId="0" fontId="21" fillId="0" borderId="0" xfId="0" applyFont="1"/>
    <xf numFmtId="0" fontId="22" fillId="0" borderId="0" xfId="0" applyFont="1"/>
    <xf numFmtId="0" fontId="25" fillId="0" borderId="0" xfId="0" applyFont="1"/>
    <xf numFmtId="165" fontId="19" fillId="0" borderId="5" xfId="0" applyNumberFormat="1" applyFont="1" applyBorder="1"/>
    <xf numFmtId="165" fontId="19" fillId="0" borderId="6" xfId="0" applyNumberFormat="1" applyFont="1" applyBorder="1"/>
    <xf numFmtId="166" fontId="19" fillId="0" borderId="6" xfId="0" applyNumberFormat="1" applyFont="1" applyBorder="1"/>
    <xf numFmtId="165" fontId="0" fillId="0" borderId="6" xfId="0" applyNumberFormat="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167" fontId="0" fillId="0" borderId="0" xfId="0" applyNumberFormat="1" applyProtection="1">
      <protection locked="0"/>
    </xf>
    <xf numFmtId="167" fontId="0" fillId="0" borderId="0" xfId="0" applyNumberFormat="1"/>
    <xf numFmtId="41" fontId="0" fillId="9" borderId="0" xfId="0" applyNumberFormat="1" applyFill="1"/>
    <xf numFmtId="41" fontId="0" fillId="9" borderId="6" xfId="0" applyNumberFormat="1" applyFill="1" applyBorder="1"/>
    <xf numFmtId="165" fontId="0" fillId="0" borderId="6" xfId="0" applyNumberFormat="1" applyBorder="1"/>
    <xf numFmtId="164" fontId="2" fillId="6" borderId="0" xfId="0" applyNumberFormat="1" applyFont="1" applyFill="1"/>
    <xf numFmtId="165" fontId="0" fillId="0" borderId="5" xfId="0" applyNumberFormat="1" applyBorder="1"/>
    <xf numFmtId="0" fontId="13" fillId="0" borderId="0" xfId="0" applyFont="1"/>
    <xf numFmtId="169" fontId="2" fillId="2" borderId="0" xfId="0" applyNumberFormat="1" applyFont="1" applyFill="1"/>
    <xf numFmtId="165" fontId="2" fillId="2" borderId="6" xfId="0" applyNumberFormat="1" applyFont="1" applyFill="1" applyBorder="1"/>
    <xf numFmtId="164" fontId="2" fillId="2" borderId="5" xfId="0" applyNumberFormat="1" applyFont="1" applyFill="1" applyBorder="1"/>
    <xf numFmtId="169" fontId="2" fillId="2" borderId="2" xfId="0" applyNumberFormat="1" applyFont="1" applyFill="1" applyBorder="1"/>
    <xf numFmtId="168" fontId="2" fillId="2" borderId="6" xfId="0" applyNumberFormat="1" applyFont="1" applyFill="1" applyBorder="1"/>
    <xf numFmtId="169" fontId="19" fillId="0" borderId="6" xfId="0" applyNumberFormat="1" applyFont="1" applyBorder="1"/>
    <xf numFmtId="169" fontId="0" fillId="0" borderId="0" xfId="0" applyNumberFormat="1"/>
    <xf numFmtId="169" fontId="19" fillId="0" borderId="5" xfId="0" applyNumberFormat="1" applyFont="1" applyBorder="1"/>
    <xf numFmtId="169" fontId="0" fillId="9" borderId="0" xfId="0" applyNumberFormat="1" applyFill="1"/>
    <xf numFmtId="169" fontId="0" fillId="9" borderId="6" xfId="0" applyNumberFormat="1" applyFill="1" applyBorder="1"/>
    <xf numFmtId="169" fontId="0" fillId="0" borderId="6" xfId="0" applyNumberFormat="1" applyBorder="1"/>
    <xf numFmtId="169" fontId="2" fillId="0" borderId="0" xfId="0" applyNumberFormat="1" applyFont="1"/>
    <xf numFmtId="169" fontId="2" fillId="2" borderId="1" xfId="0" applyNumberFormat="1" applyFont="1" applyFill="1" applyBorder="1"/>
    <xf numFmtId="169" fontId="2" fillId="6" borderId="0" xfId="0" applyNumberFormat="1" applyFont="1" applyFill="1"/>
    <xf numFmtId="169" fontId="2" fillId="2" borderId="4" xfId="0" applyNumberFormat="1" applyFont="1" applyFill="1" applyBorder="1"/>
    <xf numFmtId="165" fontId="1" fillId="10" borderId="0" xfId="0" applyNumberFormat="1" applyFont="1" applyFill="1" applyAlignment="1">
      <alignment horizontal="center" vertical="top" wrapText="1"/>
    </xf>
    <xf numFmtId="165" fontId="1" fillId="10" borderId="8" xfId="0" applyNumberFormat="1" applyFont="1" applyFill="1" applyBorder="1" applyAlignment="1">
      <alignment horizontal="center" vertical="top" wrapText="1"/>
    </xf>
    <xf numFmtId="167" fontId="0" fillId="0" borderId="8" xfId="0" applyNumberFormat="1" applyBorder="1"/>
    <xf numFmtId="169" fontId="19" fillId="0" borderId="9" xfId="0" applyNumberFormat="1" applyFont="1" applyBorder="1"/>
    <xf numFmtId="169" fontId="0" fillId="0" borderId="8" xfId="0" applyNumberFormat="1" applyBorder="1"/>
    <xf numFmtId="169" fontId="19" fillId="0" borderId="7" xfId="0" applyNumberFormat="1" applyFont="1" applyBorder="1"/>
    <xf numFmtId="169" fontId="0" fillId="9" borderId="8" xfId="0" applyNumberFormat="1" applyFill="1" applyBorder="1"/>
    <xf numFmtId="169" fontId="0" fillId="9" borderId="9" xfId="0" applyNumberFormat="1" applyFill="1" applyBorder="1"/>
    <xf numFmtId="169" fontId="0" fillId="0" borderId="9" xfId="0" applyNumberFormat="1" applyBorder="1"/>
    <xf numFmtId="169" fontId="2" fillId="0" borderId="8" xfId="0" applyNumberFormat="1" applyFont="1" applyBorder="1"/>
    <xf numFmtId="169" fontId="2" fillId="2" borderId="10" xfId="0" applyNumberFormat="1" applyFont="1" applyFill="1" applyBorder="1"/>
    <xf numFmtId="169" fontId="2" fillId="6" borderId="8" xfId="0" applyNumberFormat="1" applyFont="1" applyFill="1" applyBorder="1"/>
    <xf numFmtId="169" fontId="2" fillId="2" borderId="11" xfId="0" applyNumberFormat="1" applyFont="1" applyFill="1" applyBorder="1"/>
    <xf numFmtId="169" fontId="2" fillId="2" borderId="8" xfId="0" applyNumberFormat="1" applyFont="1" applyFill="1" applyBorder="1"/>
    <xf numFmtId="169" fontId="2" fillId="2" borderId="12" xfId="0" applyNumberFormat="1" applyFont="1" applyFill="1" applyBorder="1"/>
    <xf numFmtId="165" fontId="1" fillId="10" borderId="14" xfId="0" applyNumberFormat="1" applyFont="1" applyFill="1" applyBorder="1" applyAlignment="1">
      <alignment horizontal="center" vertical="top" wrapText="1"/>
    </xf>
    <xf numFmtId="167" fontId="0" fillId="0" borderId="14" xfId="0" applyNumberFormat="1" applyBorder="1"/>
    <xf numFmtId="169" fontId="19" fillId="0" borderId="15" xfId="0" applyNumberFormat="1" applyFont="1" applyBorder="1"/>
    <xf numFmtId="169" fontId="0" fillId="0" borderId="14" xfId="0" applyNumberFormat="1" applyBorder="1"/>
    <xf numFmtId="169" fontId="19" fillId="0" borderId="13" xfId="0" applyNumberFormat="1" applyFont="1" applyBorder="1"/>
    <xf numFmtId="169" fontId="0" fillId="9" borderId="14" xfId="0" applyNumberFormat="1" applyFill="1" applyBorder="1"/>
    <xf numFmtId="169" fontId="0" fillId="9" borderId="15" xfId="0" applyNumberFormat="1" applyFill="1" applyBorder="1"/>
    <xf numFmtId="169" fontId="0" fillId="0" borderId="15" xfId="0" applyNumberFormat="1" applyBorder="1"/>
    <xf numFmtId="169" fontId="2" fillId="0" borderId="14" xfId="0" applyNumberFormat="1" applyFont="1" applyBorder="1"/>
    <xf numFmtId="169" fontId="2" fillId="2" borderId="16" xfId="0" applyNumberFormat="1" applyFont="1" applyFill="1" applyBorder="1"/>
    <xf numFmtId="169" fontId="2" fillId="6" borderId="14" xfId="0" applyNumberFormat="1" applyFont="1" applyFill="1" applyBorder="1"/>
    <xf numFmtId="169" fontId="2" fillId="2" borderId="17" xfId="0" applyNumberFormat="1" applyFont="1" applyFill="1" applyBorder="1"/>
    <xf numFmtId="169" fontId="2" fillId="2" borderId="14" xfId="0" applyNumberFormat="1" applyFont="1" applyFill="1" applyBorder="1"/>
    <xf numFmtId="169" fontId="2" fillId="2" borderId="18" xfId="0" applyNumberFormat="1" applyFont="1" applyFill="1" applyBorder="1"/>
    <xf numFmtId="164" fontId="2" fillId="2" borderId="6" xfId="0" applyNumberFormat="1" applyFont="1" applyFill="1" applyBorder="1"/>
    <xf numFmtId="169" fontId="2" fillId="2" borderId="7" xfId="0" applyNumberFormat="1" applyFont="1" applyFill="1" applyBorder="1"/>
    <xf numFmtId="169" fontId="2" fillId="2" borderId="5" xfId="0" applyNumberFormat="1" applyFont="1" applyFill="1" applyBorder="1"/>
    <xf numFmtId="169" fontId="2" fillId="2" borderId="13" xfId="0" applyNumberFormat="1" applyFont="1" applyFill="1" applyBorder="1"/>
    <xf numFmtId="169" fontId="2" fillId="2" borderId="9" xfId="0" applyNumberFormat="1" applyFont="1" applyFill="1" applyBorder="1"/>
    <xf numFmtId="169" fontId="2" fillId="2" borderId="6" xfId="0" applyNumberFormat="1" applyFont="1" applyFill="1" applyBorder="1"/>
    <xf numFmtId="169" fontId="2" fillId="2" borderId="15" xfId="0" applyNumberFormat="1" applyFont="1" applyFill="1" applyBorder="1"/>
    <xf numFmtId="170" fontId="2" fillId="2" borderId="19" xfId="0" applyNumberFormat="1" applyFont="1" applyFill="1" applyBorder="1"/>
    <xf numFmtId="164" fontId="2" fillId="2" borderId="19" xfId="0" applyNumberFormat="1" applyFont="1" applyFill="1" applyBorder="1"/>
    <xf numFmtId="164" fontId="1" fillId="11" borderId="0" xfId="0" applyNumberFormat="1" applyFont="1" applyFill="1" applyAlignment="1">
      <alignment horizontal="center" vertical="top" wrapText="1"/>
    </xf>
    <xf numFmtId="164" fontId="1" fillId="12" borderId="0" xfId="0" applyNumberFormat="1" applyFont="1" applyFill="1" applyAlignment="1">
      <alignment horizontal="center" vertical="top" wrapText="1"/>
    </xf>
    <xf numFmtId="167" fontId="0" fillId="13" borderId="0" xfId="0" applyNumberFormat="1" applyFill="1"/>
    <xf numFmtId="169" fontId="0" fillId="13" borderId="0" xfId="0" applyNumberFormat="1" applyFill="1"/>
    <xf numFmtId="165" fontId="19" fillId="13" borderId="6" xfId="0" applyNumberFormat="1" applyFont="1" applyFill="1" applyBorder="1"/>
    <xf numFmtId="169" fontId="19" fillId="13" borderId="6" xfId="0" applyNumberFormat="1" applyFont="1" applyFill="1" applyBorder="1"/>
    <xf numFmtId="165" fontId="19" fillId="13" borderId="5" xfId="0" applyNumberFormat="1" applyFont="1" applyFill="1" applyBorder="1"/>
    <xf numFmtId="169" fontId="19" fillId="13" borderId="5" xfId="0" applyNumberFormat="1" applyFont="1" applyFill="1" applyBorder="1"/>
    <xf numFmtId="41" fontId="0" fillId="13" borderId="0" xfId="0" applyNumberFormat="1" applyFill="1"/>
    <xf numFmtId="41" fontId="0" fillId="13" borderId="6" xfId="0" applyNumberFormat="1" applyFill="1" applyBorder="1"/>
    <xf numFmtId="169" fontId="0" fillId="13" borderId="6" xfId="0" applyNumberFormat="1" applyFill="1" applyBorder="1"/>
    <xf numFmtId="165" fontId="0" fillId="13" borderId="0" xfId="0" applyNumberFormat="1" applyFill="1"/>
    <xf numFmtId="165" fontId="0" fillId="13" borderId="6" xfId="0" applyNumberFormat="1" applyFill="1" applyBorder="1"/>
    <xf numFmtId="165" fontId="2" fillId="13" borderId="0" xfId="0" applyNumberFormat="1" applyFont="1" applyFill="1"/>
    <xf numFmtId="169" fontId="2" fillId="13" borderId="0" xfId="0" applyNumberFormat="1" applyFont="1" applyFill="1"/>
    <xf numFmtId="165" fontId="2" fillId="13" borderId="1" xfId="0" applyNumberFormat="1" applyFont="1" applyFill="1" applyBorder="1"/>
    <xf numFmtId="169" fontId="2" fillId="13" borderId="1" xfId="0" applyNumberFormat="1" applyFont="1" applyFill="1" applyBorder="1"/>
    <xf numFmtId="164" fontId="2" fillId="13" borderId="0" xfId="0" applyNumberFormat="1" applyFont="1" applyFill="1"/>
    <xf numFmtId="164" fontId="2" fillId="13" borderId="1" xfId="0" applyNumberFormat="1" applyFont="1" applyFill="1" applyBorder="1"/>
    <xf numFmtId="165" fontId="2" fillId="13" borderId="4" xfId="0" applyNumberFormat="1" applyFont="1" applyFill="1" applyBorder="1"/>
    <xf numFmtId="169" fontId="2" fillId="13" borderId="4" xfId="0" applyNumberFormat="1" applyFont="1" applyFill="1" applyBorder="1"/>
    <xf numFmtId="165" fontId="2" fillId="13" borderId="2" xfId="0" applyNumberFormat="1" applyFont="1" applyFill="1" applyBorder="1"/>
    <xf numFmtId="169" fontId="2" fillId="13" borderId="2" xfId="0" applyNumberFormat="1" applyFont="1" applyFill="1" applyBorder="1"/>
    <xf numFmtId="164" fontId="2" fillId="13" borderId="6" xfId="0" applyNumberFormat="1" applyFont="1" applyFill="1" applyBorder="1"/>
    <xf numFmtId="169" fontId="2" fillId="13" borderId="6" xfId="0" applyNumberFormat="1" applyFont="1" applyFill="1" applyBorder="1"/>
    <xf numFmtId="164" fontId="0" fillId="13" borderId="0" xfId="0" applyNumberFormat="1" applyFill="1"/>
    <xf numFmtId="164" fontId="2" fillId="13" borderId="5" xfId="0" applyNumberFormat="1" applyFont="1" applyFill="1" applyBorder="1"/>
    <xf numFmtId="169" fontId="2" fillId="13" borderId="5" xfId="0" applyNumberFormat="1" applyFont="1" applyFill="1" applyBorder="1"/>
    <xf numFmtId="165" fontId="2" fillId="13" borderId="6" xfId="0" applyNumberFormat="1" applyFont="1" applyFill="1" applyBorder="1"/>
    <xf numFmtId="168" fontId="2" fillId="13" borderId="6" xfId="0" applyNumberFormat="1" applyFont="1" applyFill="1" applyBorder="1"/>
    <xf numFmtId="164" fontId="2" fillId="13" borderId="19" xfId="0" applyNumberFormat="1" applyFont="1" applyFill="1" applyBorder="1"/>
    <xf numFmtId="169" fontId="2" fillId="13" borderId="19" xfId="0" applyNumberFormat="1" applyFont="1" applyFill="1" applyBorder="1"/>
    <xf numFmtId="165" fontId="0" fillId="13" borderId="5" xfId="0" applyNumberFormat="1" applyFill="1" applyBorder="1"/>
    <xf numFmtId="169" fontId="0" fillId="13" borderId="5" xfId="0" applyNumberFormat="1" applyFill="1" applyBorder="1"/>
    <xf numFmtId="169" fontId="2" fillId="0" borderId="7" xfId="0" applyNumberFormat="1" applyFont="1" applyBorder="1"/>
    <xf numFmtId="169" fontId="2" fillId="0" borderId="5" xfId="0" applyNumberFormat="1" applyFont="1" applyBorder="1"/>
    <xf numFmtId="169" fontId="2" fillId="0" borderId="13" xfId="0" applyNumberFormat="1" applyFont="1" applyBorder="1"/>
    <xf numFmtId="171" fontId="0" fillId="0" borderId="0" xfId="0" applyNumberFormat="1"/>
    <xf numFmtId="171" fontId="0" fillId="0" borderId="0" xfId="0" applyNumberFormat="1" applyAlignment="1">
      <alignment horizontal="right"/>
    </xf>
    <xf numFmtId="171" fontId="14" fillId="4" borderId="0" xfId="0" applyNumberFormat="1" applyFont="1" applyFill="1"/>
    <xf numFmtId="171" fontId="1" fillId="0" borderId="0" xfId="0" applyNumberFormat="1" applyFont="1" applyAlignment="1">
      <alignment horizontal="center" vertical="top"/>
    </xf>
    <xf numFmtId="171" fontId="5" fillId="0" borderId="0" xfId="0" applyNumberFormat="1" applyFont="1"/>
    <xf numFmtId="0" fontId="28" fillId="0" borderId="0" xfId="0" quotePrefix="1" applyFont="1" applyAlignment="1">
      <alignment horizontal="left"/>
    </xf>
    <xf numFmtId="165" fontId="19" fillId="9" borderId="5" xfId="0" applyNumberFormat="1" applyFont="1" applyFill="1" applyBorder="1" applyProtection="1">
      <protection locked="0"/>
    </xf>
    <xf numFmtId="167" fontId="19" fillId="9" borderId="0" xfId="0" applyNumberFormat="1" applyFont="1" applyFill="1" applyProtection="1">
      <protection locked="0"/>
    </xf>
    <xf numFmtId="165" fontId="19" fillId="9" borderId="6" xfId="0" applyNumberFormat="1" applyFont="1" applyFill="1" applyBorder="1" applyProtection="1">
      <protection locked="0"/>
    </xf>
    <xf numFmtId="166" fontId="19" fillId="9" borderId="0" xfId="0" applyNumberFormat="1" applyFont="1" applyFill="1" applyProtection="1">
      <protection locked="0"/>
    </xf>
    <xf numFmtId="166" fontId="19" fillId="9" borderId="6" xfId="0" applyNumberFormat="1" applyFont="1" applyFill="1" applyBorder="1" applyProtection="1">
      <protection locked="0"/>
    </xf>
    <xf numFmtId="164" fontId="3" fillId="0" borderId="0" xfId="0" applyNumberFormat="1" applyFont="1" applyProtection="1">
      <protection locked="0"/>
    </xf>
    <xf numFmtId="167" fontId="19" fillId="0" borderId="0" xfId="0" applyNumberFormat="1" applyFont="1" applyProtection="1">
      <protection locked="0"/>
    </xf>
    <xf numFmtId="14" fontId="0" fillId="0" borderId="0" xfId="0" applyNumberFormat="1"/>
    <xf numFmtId="0" fontId="28" fillId="0" borderId="0" xfId="0" applyFont="1"/>
    <xf numFmtId="171" fontId="28" fillId="0" borderId="0" xfId="0" applyNumberFormat="1" applyFont="1"/>
    <xf numFmtId="171" fontId="28" fillId="14" borderId="0" xfId="0" applyNumberFormat="1" applyFont="1" applyFill="1"/>
    <xf numFmtId="167" fontId="0" fillId="9" borderId="0" xfId="0" applyNumberFormat="1" applyFill="1" applyProtection="1">
      <protection locked="0"/>
    </xf>
    <xf numFmtId="164" fontId="0" fillId="15" borderId="0" xfId="0" applyNumberFormat="1" applyFill="1" applyAlignment="1">
      <alignment horizontal="center"/>
    </xf>
    <xf numFmtId="14" fontId="32" fillId="0" borderId="0" xfId="0" quotePrefix="1" applyNumberFormat="1" applyFont="1" applyAlignment="1">
      <alignment horizontal="left"/>
    </xf>
    <xf numFmtId="14" fontId="32" fillId="0" borderId="0" xfId="0" applyNumberFormat="1" applyFont="1" applyAlignment="1">
      <alignment horizontal="left"/>
    </xf>
  </cellXfs>
  <cellStyles count="10">
    <cellStyle name="Comma 2" xfId="2" xr:uid="{BF52FA9F-C7DD-9C4D-BA0C-9798BBE7EDAF}"/>
    <cellStyle name="Comma 2 2" xfId="9" xr:uid="{EDDBE982-0CBD-1940-889B-DD54E5A7BF8C}"/>
    <cellStyle name="Currency 2" xfId="1" xr:uid="{9B891474-81B5-D749-9E58-90E0098822B6}"/>
    <cellStyle name="Currency 2 2" xfId="5" xr:uid="{53603AB1-A85D-BB41-BC1E-5626E64903A3}"/>
    <cellStyle name="Currency 2 3" xfId="8" xr:uid="{5CC7E134-BD51-EB40-A666-4212FA9EB676}"/>
    <cellStyle name="Normal" xfId="0" builtinId="0"/>
    <cellStyle name="Normal 2" xfId="6" xr:uid="{3D75D44B-1960-1544-82EF-1D795379EBD3}"/>
    <cellStyle name="Normal 2 2" xfId="7" xr:uid="{86D54C07-C9F6-EB46-8DF3-1051350AE133}"/>
    <cellStyle name="Normal 2 2 2" xfId="4" xr:uid="{2F7B67D4-E4BB-7B46-B3F8-2A4C3D119E6F}"/>
    <cellStyle name="Normal 2 2 2 2" xfId="3" xr:uid="{4316DB4E-D67C-A84A-A68B-F6C720D7ED1A}"/>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FFFF00"/>
        </patternFill>
      </fill>
    </dxf>
    <dxf>
      <fill>
        <patternFill>
          <bgColor rgb="FFFF0000"/>
        </patternFill>
      </fill>
    </dxf>
    <dxf>
      <numFmt numFmtId="171" formatCode="####;\-####"/>
    </dxf>
    <dxf>
      <numFmt numFmtId="171" formatCode="####;\-####"/>
    </dxf>
  </dxfs>
  <tableStyles count="0" defaultTableStyle="TableStyleMedium2" defaultPivotStyle="PivotStyleLight16"/>
  <colors>
    <mruColors>
      <color rgb="FF0432FF"/>
      <color rgb="FFFF40FF"/>
      <color rgb="FF00FDFF"/>
      <color rgb="FFE4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127000</xdr:rowOff>
    </xdr:from>
    <xdr:to>
      <xdr:col>6</xdr:col>
      <xdr:colOff>0</xdr:colOff>
      <xdr:row>0</xdr:row>
      <xdr:rowOff>927100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ABE0C5C-62C5-1B4C-8021-EEBA05DDCC06}"/>
            </a:ext>
          </a:extLst>
        </xdr:cNvPr>
        <xdr:cNvSpPr txBox="1"/>
      </xdr:nvSpPr>
      <xdr:spPr>
        <a:xfrm>
          <a:off x="13817600" y="127000"/>
          <a:ext cx="1371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914400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EFF3121A-23C9-1544-9FE1-E21CE1BF5884}"/>
            </a:ext>
          </a:extLst>
        </xdr:cNvPr>
        <xdr:cNvSpPr txBox="1"/>
      </xdr:nvSpPr>
      <xdr:spPr>
        <a:xfrm>
          <a:off x="13817600" y="127000"/>
          <a:ext cx="13462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0</xdr:row>
      <xdr:rowOff>127000</xdr:rowOff>
    </xdr:from>
    <xdr:to>
      <xdr:col>6</xdr:col>
      <xdr:colOff>25400</xdr:colOff>
      <xdr:row>0</xdr:row>
      <xdr:rowOff>927100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9DF46FE2-3A7A-B642-AC52-82B20B894A3A}"/>
            </a:ext>
          </a:extLst>
        </xdr:cNvPr>
        <xdr:cNvSpPr txBox="1"/>
      </xdr:nvSpPr>
      <xdr:spPr>
        <a:xfrm>
          <a:off x="13868400" y="127000"/>
          <a:ext cx="13462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889000</xdr:rowOff>
    </xdr:to>
    <xdr:sp macro="" textlink="">
      <xdr:nvSpPr>
        <xdr:cNvPr id="3" name="TextBox 2">
          <a:extLst>
            <a:ext uri="{FF2B5EF4-FFF2-40B4-BE49-F238E27FC236}">
              <a16:creationId xmlns:a16="http://schemas.microsoft.com/office/drawing/2014/main" id="{29A870CA-06F8-524A-A133-CAAD15AE0F9E}"/>
            </a:ext>
          </a:extLst>
        </xdr:cNvPr>
        <xdr:cNvSpPr txBox="1"/>
      </xdr:nvSpPr>
      <xdr:spPr>
        <a:xfrm>
          <a:off x="13639800" y="127000"/>
          <a:ext cx="13462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3" name="TextBox 2">
          <a:extLst>
            <a:ext uri="{FF2B5EF4-FFF2-40B4-BE49-F238E27FC236}">
              <a16:creationId xmlns:a16="http://schemas.microsoft.com/office/drawing/2014/main" id="{CB9632A4-671D-BF46-8C44-E41DAEF34C39}"/>
            </a:ext>
          </a:extLst>
        </xdr:cNvPr>
        <xdr:cNvSpPr txBox="1"/>
      </xdr:nvSpPr>
      <xdr:spPr>
        <a:xfrm>
          <a:off x="1363980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2" name="TextBox 1">
          <a:extLst>
            <a:ext uri="{FF2B5EF4-FFF2-40B4-BE49-F238E27FC236}">
              <a16:creationId xmlns:a16="http://schemas.microsoft.com/office/drawing/2014/main" id="{2A403D56-29BE-42BE-A17C-EC94DFC7AE93}"/>
            </a:ext>
          </a:extLst>
        </xdr:cNvPr>
        <xdr:cNvSpPr txBox="1"/>
      </xdr:nvSpPr>
      <xdr:spPr>
        <a:xfrm>
          <a:off x="1461135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29820F-E979-D045-B5D8-1135CA12DE16}" name="LEA_and_Campus_List" displayName="LEA_and_Campus_List" ref="A1:D135" totalsRowShown="0">
  <autoFilter ref="A1:D135" xr:uid="{A986EFA7-F4FD-9347-BF45-E7EF0D820037}"/>
  <tableColumns count="4">
    <tableColumn id="3" xr3:uid="{8BF10679-D163-914C-B3B3-339050100F81}" name="LEA"/>
    <tableColumn id="4" xr3:uid="{328117BA-46A1-4C4A-B8F3-64518A0819A9}" name="LEA ID" dataDxfId="11">
      <calculatedColumnFormula>VLOOKUP(LEA_and_Campus_List[[#This Row],[LEA]],#REF!,2,FALSE)</calculatedColumnFormula>
    </tableColumn>
    <tableColumn id="1" xr3:uid="{77103D09-B337-CD4D-9537-DFB386C8A481}" name="Campus"/>
    <tableColumn id="2" xr3:uid="{214885B4-4ABD-CE4B-878F-504401EB789E}" name="Campus ID"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2E3D-9D06-B546-82AC-CF89F412025E}">
  <sheetPr>
    <tabColor rgb="FF00B050"/>
  </sheetPr>
  <dimension ref="A1:T128"/>
  <sheetViews>
    <sheetView tabSelected="1" zoomScale="110" zoomScaleNormal="110" workbookViewId="0">
      <pane xSplit="5" ySplit="1" topLeftCell="F85" activePane="bottomRight" state="frozen"/>
      <selection activeCell="F108" activeCellId="2" sqref="F49:F98 F100:F103 F108:F127"/>
      <selection pane="topRight" activeCell="F108" activeCellId="2" sqref="F49:F98 F100:F103 F108:F127"/>
      <selection pane="bottomLeft" activeCell="F108" activeCellId="2" sqref="F49:F98 F100:F103 F108:F127"/>
      <selection pane="bottomRight" activeCell="E101" sqref="E101"/>
    </sheetView>
  </sheetViews>
  <sheetFormatPr defaultColWidth="10.59765625" defaultRowHeight="18" x14ac:dyDescent="0.35"/>
  <cols>
    <col min="1" max="1" width="17.09765625" hidden="1" customWidth="1"/>
    <col min="2" max="2" width="6.09765625" style="147" hidden="1" customWidth="1"/>
    <col min="3" max="3" width="24.09765625" hidden="1" customWidth="1"/>
    <col min="4" max="4" width="9.59765625" style="1" hidden="1" customWidth="1"/>
    <col min="5" max="5" width="59.8984375" customWidth="1"/>
    <col min="6" max="6" width="15.3984375" style="3" customWidth="1"/>
    <col min="7" max="11" width="15.3984375" style="11" customWidth="1"/>
    <col min="12" max="12" width="63.8984375" style="13" customWidth="1"/>
    <col min="13" max="13" width="16.59765625" style="1" customWidth="1"/>
    <col min="14" max="15" width="18" style="1" bestFit="1" customWidth="1"/>
    <col min="16" max="16" width="17.59765625" style="1" bestFit="1" customWidth="1"/>
    <col min="17" max="20" width="12.09765625" style="1" customWidth="1"/>
    <col min="21" max="16384" width="10.59765625" style="1"/>
  </cols>
  <sheetData>
    <row r="1" spans="1:20" s="2" customFormat="1" ht="80.099999999999994"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35">
      <c r="A2" s="17" t="s">
        <v>212</v>
      </c>
      <c r="B2" s="151">
        <f>VLOOKUP(C2,LEA_and_Campus_List[],2,FALSE)</f>
        <v>118</v>
      </c>
      <c r="C2" s="15" t="s">
        <v>38</v>
      </c>
      <c r="D2" s="158" t="s">
        <v>300</v>
      </c>
      <c r="E2" s="42" t="s">
        <v>224</v>
      </c>
      <c r="F2" s="154">
        <f>F3/14668-1</f>
        <v>2.7406599400054521E-2</v>
      </c>
      <c r="G2" s="154">
        <v>3.8350000000000002E-2</v>
      </c>
      <c r="H2" s="154">
        <v>0.03</v>
      </c>
      <c r="I2" s="154">
        <v>0.03</v>
      </c>
      <c r="J2" s="154">
        <v>0.03</v>
      </c>
      <c r="K2" s="154">
        <v>0.03</v>
      </c>
      <c r="L2" s="18" t="s">
        <v>99</v>
      </c>
      <c r="M2" s="112">
        <f>H2-G2</f>
        <v>-8.3500000000000033E-3</v>
      </c>
      <c r="N2" s="112">
        <f t="shared" ref="N2:N69" si="3">I2-H2</f>
        <v>0</v>
      </c>
      <c r="O2" s="112">
        <f t="shared" ref="O2:O69" si="4">J2-I2</f>
        <v>0</v>
      </c>
      <c r="P2" s="112">
        <f t="shared" ref="P2:P69" si="5">K2-J2</f>
        <v>0</v>
      </c>
      <c r="Q2" s="113">
        <f>IF(G2,M2/G2,0)</f>
        <v>-0.21773142112125171</v>
      </c>
      <c r="R2" s="113">
        <f t="shared" ref="R2:R69" si="6">IF(H2,N2/H2,0)</f>
        <v>0</v>
      </c>
      <c r="S2" s="113">
        <f t="shared" ref="S2:S69" si="7">IF(I2,O2/I2,0)</f>
        <v>0</v>
      </c>
      <c r="T2" s="113">
        <f t="shared" ref="T2:T69" si="8">IF(J2,P2/J2,0)</f>
        <v>0</v>
      </c>
    </row>
    <row r="3" spans="1:20" x14ac:dyDescent="0.35">
      <c r="A3" s="14" t="str">
        <f t="shared" ref="A3:D8" si="9">A$2</f>
        <v>PCSB 5-Year Budget</v>
      </c>
      <c r="B3" s="151">
        <f t="shared" si="9"/>
        <v>118</v>
      </c>
      <c r="C3" s="14" t="str">
        <f t="shared" si="9"/>
        <v>Early Childhood Academy PCS</v>
      </c>
      <c r="D3" s="5" t="str">
        <f t="shared" si="9"/>
        <v>2026-2027</v>
      </c>
      <c r="E3" s="42" t="s">
        <v>225</v>
      </c>
      <c r="F3" s="155">
        <v>15070</v>
      </c>
      <c r="G3" s="44">
        <f>ROUND(F3*(1+G2),0)</f>
        <v>15648</v>
      </c>
      <c r="H3" s="44">
        <f t="shared" ref="H3:K3" si="10">G3*(1+H2)</f>
        <v>16117.44</v>
      </c>
      <c r="I3" s="44">
        <f t="shared" si="10"/>
        <v>16600.963200000002</v>
      </c>
      <c r="J3" s="44">
        <f t="shared" si="10"/>
        <v>17098.992096000002</v>
      </c>
      <c r="K3" s="44">
        <f t="shared" si="10"/>
        <v>17611.961858880004</v>
      </c>
      <c r="L3" s="165" t="s">
        <v>99</v>
      </c>
      <c r="M3" s="114">
        <f t="shared" ref="M3:M70" si="11">H3-G3</f>
        <v>469.44000000000051</v>
      </c>
      <c r="N3" s="114">
        <f t="shared" si="3"/>
        <v>483.52320000000145</v>
      </c>
      <c r="O3" s="114">
        <f t="shared" si="4"/>
        <v>498.0288959999998</v>
      </c>
      <c r="P3" s="114">
        <f t="shared" si="5"/>
        <v>512.96976288000224</v>
      </c>
      <c r="Q3" s="115">
        <f t="shared" ref="Q3:Q70" si="12">IF(G3,M3/G3,0)</f>
        <v>3.0000000000000034E-2</v>
      </c>
      <c r="R3" s="115">
        <f t="shared" si="6"/>
        <v>3.0000000000000089E-2</v>
      </c>
      <c r="S3" s="115">
        <f t="shared" si="7"/>
        <v>2.9999999999999985E-2</v>
      </c>
      <c r="T3" s="115">
        <f t="shared" si="8"/>
        <v>3.0000000000000127E-2</v>
      </c>
    </row>
    <row r="4" spans="1:20" x14ac:dyDescent="0.35">
      <c r="A4" s="14" t="str">
        <f t="shared" si="9"/>
        <v>PCSB 5-Year Budget</v>
      </c>
      <c r="B4" s="151">
        <f t="shared" si="9"/>
        <v>118</v>
      </c>
      <c r="C4" s="14" t="str">
        <f t="shared" si="9"/>
        <v>Early Childhood Academy PCS</v>
      </c>
      <c r="D4" s="5" t="str">
        <f t="shared" si="9"/>
        <v>2026-2027</v>
      </c>
      <c r="E4" s="41" t="s">
        <v>226</v>
      </c>
      <c r="F4" s="154">
        <f>F5/3734-1</f>
        <v>3.1065881092662062E-2</v>
      </c>
      <c r="G4" s="154">
        <v>0</v>
      </c>
      <c r="H4" s="154">
        <v>0</v>
      </c>
      <c r="I4" s="154">
        <v>0</v>
      </c>
      <c r="J4" s="154">
        <v>0</v>
      </c>
      <c r="K4" s="154">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x14ac:dyDescent="0.35">
      <c r="A5" s="14" t="str">
        <f t="shared" si="9"/>
        <v>PCSB 5-Year Budget</v>
      </c>
      <c r="B5" s="151">
        <f t="shared" si="9"/>
        <v>118</v>
      </c>
      <c r="C5" s="14" t="str">
        <f t="shared" si="9"/>
        <v>Early Childhood Academy PCS</v>
      </c>
      <c r="D5" s="5" t="str">
        <f t="shared" si="9"/>
        <v>2026-2027</v>
      </c>
      <c r="E5" s="41" t="s">
        <v>220</v>
      </c>
      <c r="F5" s="155">
        <v>3850</v>
      </c>
      <c r="G5" s="44">
        <f>ROUND(F5*(1+G4),0)</f>
        <v>3850</v>
      </c>
      <c r="H5" s="44">
        <f t="shared" ref="H5" si="13">G5*(1+H4)</f>
        <v>3850</v>
      </c>
      <c r="I5" s="44">
        <f t="shared" ref="I5" si="14">H5*(1+I4)</f>
        <v>3850</v>
      </c>
      <c r="J5" s="44">
        <f t="shared" ref="J5" si="15">I5*(1+J4)</f>
        <v>3850</v>
      </c>
      <c r="K5" s="44">
        <f t="shared" ref="K5" si="16">J5*(1+K4)</f>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hidden="1" x14ac:dyDescent="0.35">
      <c r="A6" s="14" t="str">
        <f t="shared" si="9"/>
        <v>PCSB 5-Year Budget</v>
      </c>
      <c r="B6" s="151">
        <f t="shared" si="9"/>
        <v>118</v>
      </c>
      <c r="C6" s="14" t="str">
        <f t="shared" si="9"/>
        <v>Early Childhood Academy PCS</v>
      </c>
      <c r="D6" s="5" t="str">
        <f t="shared" si="9"/>
        <v>2026-2027</v>
      </c>
      <c r="E6" s="41" t="s">
        <v>227</v>
      </c>
      <c r="F6" s="154">
        <f>F7/10083-1</f>
        <v>3.104234850738874E-2</v>
      </c>
      <c r="G6" s="154">
        <v>0</v>
      </c>
      <c r="H6" s="154">
        <v>0</v>
      </c>
      <c r="I6" s="154">
        <v>0</v>
      </c>
      <c r="J6" s="154">
        <v>0</v>
      </c>
      <c r="K6" s="154">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8.75" hidden="1" thickBot="1" x14ac:dyDescent="0.4">
      <c r="A7" s="14" t="str">
        <f t="shared" si="9"/>
        <v>PCSB 5-Year Budget</v>
      </c>
      <c r="B7" s="151">
        <f t="shared" si="9"/>
        <v>118</v>
      </c>
      <c r="C7" s="14" t="str">
        <f t="shared" si="9"/>
        <v>Early Childhood Academy PCS</v>
      </c>
      <c r="D7" s="5" t="str">
        <f t="shared" si="9"/>
        <v>2026-2027</v>
      </c>
      <c r="E7" s="41" t="s">
        <v>221</v>
      </c>
      <c r="F7" s="153">
        <v>10396</v>
      </c>
      <c r="G7" s="43">
        <f>ROUND(F7*(1+G6),0)</f>
        <v>10396</v>
      </c>
      <c r="H7" s="43">
        <f t="shared" ref="H7" si="17">G7*(1+H6)</f>
        <v>10396</v>
      </c>
      <c r="I7" s="43">
        <f t="shared" ref="I7" si="18">H7*(1+I6)</f>
        <v>10396</v>
      </c>
      <c r="J7" s="43">
        <f t="shared" ref="J7" si="19">I7*(1+J6)</f>
        <v>10396</v>
      </c>
      <c r="K7" s="43">
        <f t="shared" ref="K7" si="20">J7*(1+K6)</f>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x14ac:dyDescent="0.35">
      <c r="A8" s="14" t="str">
        <f t="shared" si="9"/>
        <v>PCSB 5-Year Budget</v>
      </c>
      <c r="B8" s="151">
        <f t="shared" si="9"/>
        <v>118</v>
      </c>
      <c r="C8" s="14" t="str">
        <f t="shared" si="9"/>
        <v>Early Childhood Academy PCS</v>
      </c>
      <c r="D8" s="5" t="str">
        <f t="shared" si="9"/>
        <v>2026-2027</v>
      </c>
      <c r="E8" s="38" t="s">
        <v>211</v>
      </c>
      <c r="F8" s="156">
        <v>1.34</v>
      </c>
      <c r="G8" s="47">
        <f>41-5</f>
        <v>36</v>
      </c>
      <c r="H8" s="47">
        <v>38</v>
      </c>
      <c r="I8" s="47">
        <v>39</v>
      </c>
      <c r="J8" s="47">
        <v>44</v>
      </c>
      <c r="K8" s="47">
        <v>45</v>
      </c>
      <c r="L8" s="18" t="s">
        <v>99</v>
      </c>
      <c r="M8" s="118">
        <f t="shared" si="11"/>
        <v>2</v>
      </c>
      <c r="N8" s="118">
        <f t="shared" si="3"/>
        <v>1</v>
      </c>
      <c r="O8" s="118">
        <f t="shared" si="4"/>
        <v>5</v>
      </c>
      <c r="P8" s="118">
        <f t="shared" si="5"/>
        <v>1</v>
      </c>
      <c r="Q8" s="113">
        <f t="shared" si="12"/>
        <v>5.5555555555555552E-2</v>
      </c>
      <c r="R8" s="113">
        <f t="shared" si="6"/>
        <v>2.6315789473684209E-2</v>
      </c>
      <c r="S8" s="113">
        <f t="shared" si="7"/>
        <v>0.12820512820512819</v>
      </c>
      <c r="T8" s="113">
        <f t="shared" si="8"/>
        <v>2.2727272727272728E-2</v>
      </c>
    </row>
    <row r="9" spans="1:20" x14ac:dyDescent="0.35">
      <c r="A9" s="14" t="str">
        <f t="shared" ref="A9:D51" si="21">A$2</f>
        <v>PCSB 5-Year Budget</v>
      </c>
      <c r="B9" s="151">
        <f t="shared" si="21"/>
        <v>118</v>
      </c>
      <c r="C9" s="14" t="str">
        <f t="shared" si="21"/>
        <v>Early Childhood Academy PCS</v>
      </c>
      <c r="D9" s="5" t="str">
        <f t="shared" si="21"/>
        <v>2026-2027</v>
      </c>
      <c r="E9" s="38" t="s">
        <v>210</v>
      </c>
      <c r="F9" s="156">
        <v>1.3</v>
      </c>
      <c r="G9" s="47">
        <f>42-5</f>
        <v>37</v>
      </c>
      <c r="H9" s="47">
        <v>39</v>
      </c>
      <c r="I9" s="47">
        <v>40</v>
      </c>
      <c r="J9" s="47">
        <v>45</v>
      </c>
      <c r="K9" s="47">
        <v>45</v>
      </c>
      <c r="L9" s="18" t="s">
        <v>99</v>
      </c>
      <c r="M9" s="118">
        <f t="shared" si="11"/>
        <v>2</v>
      </c>
      <c r="N9" s="118">
        <f t="shared" si="3"/>
        <v>1</v>
      </c>
      <c r="O9" s="118">
        <f t="shared" si="4"/>
        <v>5</v>
      </c>
      <c r="P9" s="118">
        <f t="shared" si="5"/>
        <v>0</v>
      </c>
      <c r="Q9" s="113">
        <f t="shared" si="12"/>
        <v>5.4054054054054057E-2</v>
      </c>
      <c r="R9" s="113">
        <f t="shared" si="6"/>
        <v>2.564102564102564E-2</v>
      </c>
      <c r="S9" s="113">
        <f t="shared" si="7"/>
        <v>0.125</v>
      </c>
      <c r="T9" s="113">
        <f t="shared" si="8"/>
        <v>0</v>
      </c>
    </row>
    <row r="10" spans="1:20" x14ac:dyDescent="0.35">
      <c r="A10" s="14" t="str">
        <f t="shared" si="21"/>
        <v>PCSB 5-Year Budget</v>
      </c>
      <c r="B10" s="151">
        <f t="shared" si="21"/>
        <v>118</v>
      </c>
      <c r="C10" s="14" t="str">
        <f t="shared" si="21"/>
        <v>Early Childhood Academy PCS</v>
      </c>
      <c r="D10" s="5" t="str">
        <f t="shared" si="21"/>
        <v>2026-2027</v>
      </c>
      <c r="E10" s="38" t="s">
        <v>209</v>
      </c>
      <c r="F10" s="156">
        <v>1.3</v>
      </c>
      <c r="G10" s="47">
        <v>51</v>
      </c>
      <c r="H10" s="47">
        <v>54</v>
      </c>
      <c r="I10" s="47">
        <v>55</v>
      </c>
      <c r="J10" s="47">
        <v>55</v>
      </c>
      <c r="K10" s="47">
        <v>55</v>
      </c>
      <c r="L10" s="18" t="s">
        <v>99</v>
      </c>
      <c r="M10" s="118">
        <f t="shared" si="11"/>
        <v>3</v>
      </c>
      <c r="N10" s="118">
        <f t="shared" si="3"/>
        <v>1</v>
      </c>
      <c r="O10" s="118">
        <f t="shared" si="4"/>
        <v>0</v>
      </c>
      <c r="P10" s="118">
        <f t="shared" si="5"/>
        <v>0</v>
      </c>
      <c r="Q10" s="113">
        <f t="shared" si="12"/>
        <v>5.8823529411764705E-2</v>
      </c>
      <c r="R10" s="113">
        <f t="shared" si="6"/>
        <v>1.8518518518518517E-2</v>
      </c>
      <c r="S10" s="113">
        <f t="shared" si="7"/>
        <v>0</v>
      </c>
      <c r="T10" s="113">
        <f t="shared" si="8"/>
        <v>0</v>
      </c>
    </row>
    <row r="11" spans="1:20" x14ac:dyDescent="0.35">
      <c r="A11" s="14" t="str">
        <f t="shared" si="21"/>
        <v>PCSB 5-Year Budget</v>
      </c>
      <c r="B11" s="151">
        <f t="shared" si="21"/>
        <v>118</v>
      </c>
      <c r="C11" s="14" t="str">
        <f t="shared" si="21"/>
        <v>Early Childhood Academy PCS</v>
      </c>
      <c r="D11" s="5" t="str">
        <f t="shared" si="21"/>
        <v>2026-2027</v>
      </c>
      <c r="E11" s="39">
        <v>1</v>
      </c>
      <c r="F11" s="156">
        <v>1</v>
      </c>
      <c r="G11" s="47">
        <v>51</v>
      </c>
      <c r="H11" s="47">
        <v>54</v>
      </c>
      <c r="I11" s="47">
        <v>55</v>
      </c>
      <c r="J11" s="47">
        <v>55</v>
      </c>
      <c r="K11" s="47">
        <v>55</v>
      </c>
      <c r="L11" s="18" t="s">
        <v>99</v>
      </c>
      <c r="M11" s="118">
        <f t="shared" si="11"/>
        <v>3</v>
      </c>
      <c r="N11" s="118">
        <f t="shared" si="3"/>
        <v>1</v>
      </c>
      <c r="O11" s="118">
        <f t="shared" si="4"/>
        <v>0</v>
      </c>
      <c r="P11" s="118">
        <f t="shared" si="5"/>
        <v>0</v>
      </c>
      <c r="Q11" s="113">
        <f t="shared" si="12"/>
        <v>5.8823529411764705E-2</v>
      </c>
      <c r="R11" s="113">
        <f t="shared" si="6"/>
        <v>1.8518518518518517E-2</v>
      </c>
      <c r="S11" s="113">
        <f t="shared" si="7"/>
        <v>0</v>
      </c>
      <c r="T11" s="113">
        <f t="shared" si="8"/>
        <v>0</v>
      </c>
    </row>
    <row r="12" spans="1:20" x14ac:dyDescent="0.35">
      <c r="A12" s="14" t="str">
        <f t="shared" si="21"/>
        <v>PCSB 5-Year Budget</v>
      </c>
      <c r="B12" s="151">
        <f t="shared" si="21"/>
        <v>118</v>
      </c>
      <c r="C12" s="14" t="str">
        <f t="shared" si="21"/>
        <v>Early Childhood Academy PCS</v>
      </c>
      <c r="D12" s="5" t="str">
        <f t="shared" si="21"/>
        <v>2026-2027</v>
      </c>
      <c r="E12" s="39">
        <v>2</v>
      </c>
      <c r="F12" s="156">
        <v>1</v>
      </c>
      <c r="G12" s="47">
        <f>40-5</f>
        <v>35</v>
      </c>
      <c r="H12" s="47">
        <v>35</v>
      </c>
      <c r="I12" s="47">
        <v>36</v>
      </c>
      <c r="J12" s="47">
        <v>36</v>
      </c>
      <c r="K12" s="47">
        <v>40</v>
      </c>
      <c r="L12" s="18" t="s">
        <v>99</v>
      </c>
      <c r="M12" s="118">
        <f t="shared" si="11"/>
        <v>0</v>
      </c>
      <c r="N12" s="118">
        <f t="shared" si="3"/>
        <v>1</v>
      </c>
      <c r="O12" s="118">
        <f t="shared" si="4"/>
        <v>0</v>
      </c>
      <c r="P12" s="118">
        <f t="shared" si="5"/>
        <v>4</v>
      </c>
      <c r="Q12" s="113">
        <f t="shared" si="12"/>
        <v>0</v>
      </c>
      <c r="R12" s="113">
        <f t="shared" si="6"/>
        <v>2.8571428571428571E-2</v>
      </c>
      <c r="S12" s="113">
        <f t="shared" si="7"/>
        <v>0</v>
      </c>
      <c r="T12" s="113">
        <f t="shared" si="8"/>
        <v>0.1111111111111111</v>
      </c>
    </row>
    <row r="13" spans="1:20" x14ac:dyDescent="0.35">
      <c r="A13" s="14" t="str">
        <f t="shared" si="21"/>
        <v>PCSB 5-Year Budget</v>
      </c>
      <c r="B13" s="151">
        <f t="shared" si="21"/>
        <v>118</v>
      </c>
      <c r="C13" s="14" t="str">
        <f t="shared" si="21"/>
        <v>Early Childhood Academy PCS</v>
      </c>
      <c r="D13" s="5" t="str">
        <f t="shared" si="21"/>
        <v>2026-2027</v>
      </c>
      <c r="E13" s="39">
        <v>3</v>
      </c>
      <c r="F13" s="156">
        <v>1</v>
      </c>
      <c r="G13" s="47">
        <f>40-5</f>
        <v>35</v>
      </c>
      <c r="H13" s="47">
        <v>35</v>
      </c>
      <c r="I13" s="47">
        <v>35</v>
      </c>
      <c r="J13" s="47">
        <v>35</v>
      </c>
      <c r="K13" s="47">
        <v>40</v>
      </c>
      <c r="L13" s="18" t="s">
        <v>99</v>
      </c>
      <c r="M13" s="118">
        <f t="shared" si="11"/>
        <v>0</v>
      </c>
      <c r="N13" s="118">
        <f t="shared" si="3"/>
        <v>0</v>
      </c>
      <c r="O13" s="118">
        <f t="shared" si="4"/>
        <v>0</v>
      </c>
      <c r="P13" s="118">
        <f t="shared" si="5"/>
        <v>5</v>
      </c>
      <c r="Q13" s="113">
        <f t="shared" si="12"/>
        <v>0</v>
      </c>
      <c r="R13" s="113">
        <f t="shared" si="6"/>
        <v>0</v>
      </c>
      <c r="S13" s="113">
        <f t="shared" si="7"/>
        <v>0</v>
      </c>
      <c r="T13" s="113">
        <f t="shared" si="8"/>
        <v>0.14285714285714285</v>
      </c>
    </row>
    <row r="14" spans="1:20" hidden="1" x14ac:dyDescent="0.35">
      <c r="A14" s="14" t="str">
        <f t="shared" si="21"/>
        <v>PCSB 5-Year Budget</v>
      </c>
      <c r="B14" s="151">
        <f t="shared" si="21"/>
        <v>118</v>
      </c>
      <c r="C14" s="14" t="str">
        <f t="shared" si="21"/>
        <v>Early Childhood Academy PCS</v>
      </c>
      <c r="D14" s="5" t="str">
        <f t="shared" si="21"/>
        <v>2026-2027</v>
      </c>
      <c r="E14" s="39">
        <v>4</v>
      </c>
      <c r="F14" s="156">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hidden="1" x14ac:dyDescent="0.35">
      <c r="A15" s="14" t="str">
        <f t="shared" si="21"/>
        <v>PCSB 5-Year Budget</v>
      </c>
      <c r="B15" s="151">
        <f t="shared" si="21"/>
        <v>118</v>
      </c>
      <c r="C15" s="14" t="str">
        <f t="shared" si="21"/>
        <v>Early Childhood Academy PCS</v>
      </c>
      <c r="D15" s="5" t="str">
        <f t="shared" si="21"/>
        <v>2026-2027</v>
      </c>
      <c r="E15" s="39">
        <v>5</v>
      </c>
      <c r="F15" s="156">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hidden="1" x14ac:dyDescent="0.35">
      <c r="A16" s="14" t="str">
        <f t="shared" si="21"/>
        <v>PCSB 5-Year Budget</v>
      </c>
      <c r="B16" s="151">
        <f t="shared" si="21"/>
        <v>118</v>
      </c>
      <c r="C16" s="14" t="str">
        <f t="shared" si="21"/>
        <v>Early Childhood Academy PCS</v>
      </c>
      <c r="D16" s="5" t="str">
        <f t="shared" si="21"/>
        <v>2026-2027</v>
      </c>
      <c r="E16" s="39">
        <v>6</v>
      </c>
      <c r="F16" s="156">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hidden="1" x14ac:dyDescent="0.35">
      <c r="A17" s="14" t="str">
        <f t="shared" si="21"/>
        <v>PCSB 5-Year Budget</v>
      </c>
      <c r="B17" s="151">
        <f t="shared" si="21"/>
        <v>118</v>
      </c>
      <c r="C17" s="14" t="str">
        <f t="shared" si="21"/>
        <v>Early Childhood Academy PCS</v>
      </c>
      <c r="D17" s="5" t="str">
        <f t="shared" si="21"/>
        <v>2026-2027</v>
      </c>
      <c r="E17" s="39">
        <v>7</v>
      </c>
      <c r="F17" s="156">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hidden="1" x14ac:dyDescent="0.35">
      <c r="A18" s="14" t="str">
        <f t="shared" si="21"/>
        <v>PCSB 5-Year Budget</v>
      </c>
      <c r="B18" s="151">
        <f t="shared" si="21"/>
        <v>118</v>
      </c>
      <c r="C18" s="14" t="str">
        <f t="shared" si="21"/>
        <v>Early Childhood Academy PCS</v>
      </c>
      <c r="D18" s="5" t="str">
        <f t="shared" si="21"/>
        <v>2026-2027</v>
      </c>
      <c r="E18" s="39">
        <v>8</v>
      </c>
      <c r="F18" s="156">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hidden="1" x14ac:dyDescent="0.35">
      <c r="A19" s="14" t="str">
        <f t="shared" si="21"/>
        <v>PCSB 5-Year Budget</v>
      </c>
      <c r="B19" s="151">
        <f t="shared" si="21"/>
        <v>118</v>
      </c>
      <c r="C19" s="14" t="str">
        <f t="shared" si="21"/>
        <v>Early Childhood Academy PCS</v>
      </c>
      <c r="D19" s="5" t="str">
        <f t="shared" si="21"/>
        <v>2026-2027</v>
      </c>
      <c r="E19" s="39">
        <v>9</v>
      </c>
      <c r="F19" s="156">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hidden="1" x14ac:dyDescent="0.35">
      <c r="A20" s="14" t="str">
        <f t="shared" si="21"/>
        <v>PCSB 5-Year Budget</v>
      </c>
      <c r="B20" s="151">
        <f t="shared" si="21"/>
        <v>118</v>
      </c>
      <c r="C20" s="14" t="str">
        <f t="shared" si="21"/>
        <v>Early Childhood Academy PCS</v>
      </c>
      <c r="D20" s="5" t="str">
        <f t="shared" si="21"/>
        <v>2026-2027</v>
      </c>
      <c r="E20" s="39">
        <v>10</v>
      </c>
      <c r="F20" s="156">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hidden="1" x14ac:dyDescent="0.35">
      <c r="A21" s="14" t="str">
        <f t="shared" si="21"/>
        <v>PCSB 5-Year Budget</v>
      </c>
      <c r="B21" s="151">
        <f t="shared" si="21"/>
        <v>118</v>
      </c>
      <c r="C21" s="14" t="str">
        <f t="shared" si="21"/>
        <v>Early Childhood Academy PCS</v>
      </c>
      <c r="D21" s="5" t="str">
        <f t="shared" si="21"/>
        <v>2026-2027</v>
      </c>
      <c r="E21" s="39">
        <v>11</v>
      </c>
      <c r="F21" s="156">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hidden="1" x14ac:dyDescent="0.35">
      <c r="A22" s="14" t="str">
        <f t="shared" si="21"/>
        <v>PCSB 5-Year Budget</v>
      </c>
      <c r="B22" s="151">
        <f t="shared" si="21"/>
        <v>118</v>
      </c>
      <c r="C22" s="14" t="str">
        <f t="shared" si="21"/>
        <v>Early Childhood Academy PCS</v>
      </c>
      <c r="D22" s="5" t="str">
        <f t="shared" si="21"/>
        <v>2026-2027</v>
      </c>
      <c r="E22" s="39">
        <v>12</v>
      </c>
      <c r="F22" s="156">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35">
      <c r="A23" s="14" t="str">
        <f t="shared" si="21"/>
        <v>PCSB 5-Year Budget</v>
      </c>
      <c r="B23" s="151">
        <f t="shared" si="21"/>
        <v>118</v>
      </c>
      <c r="C23" s="14" t="str">
        <f t="shared" si="21"/>
        <v>Early Childhood Academy PCS</v>
      </c>
      <c r="D23" s="5" t="str">
        <f t="shared" si="21"/>
        <v>2026-2027</v>
      </c>
      <c r="E23" s="38" t="s">
        <v>208</v>
      </c>
      <c r="F23" s="156">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35">
      <c r="A24" s="14" t="str">
        <f t="shared" si="21"/>
        <v>PCSB 5-Year Budget</v>
      </c>
      <c r="B24" s="151">
        <f t="shared" si="21"/>
        <v>118</v>
      </c>
      <c r="C24" s="14" t="str">
        <f t="shared" si="21"/>
        <v>Early Childhood Academy PCS</v>
      </c>
      <c r="D24" s="5" t="str">
        <f t="shared" si="21"/>
        <v>2026-2027</v>
      </c>
      <c r="E24" s="38" t="s">
        <v>207</v>
      </c>
      <c r="F24" s="156">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35">
      <c r="A25" s="14" t="str">
        <f t="shared" si="21"/>
        <v>PCSB 5-Year Budget</v>
      </c>
      <c r="B25" s="151">
        <f t="shared" si="21"/>
        <v>118</v>
      </c>
      <c r="C25" s="14" t="str">
        <f t="shared" si="21"/>
        <v>Early Childhood Academy PCS</v>
      </c>
      <c r="D25" s="5" t="str">
        <f t="shared" si="21"/>
        <v>2026-2027</v>
      </c>
      <c r="E25" s="38" t="s">
        <v>206</v>
      </c>
      <c r="F25" s="157">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35">
      <c r="A26" s="14" t="str">
        <f t="shared" si="21"/>
        <v>PCSB 5-Year Budget</v>
      </c>
      <c r="B26" s="151">
        <f t="shared" si="21"/>
        <v>118</v>
      </c>
      <c r="C26" s="14" t="str">
        <f t="shared" si="21"/>
        <v>Early Childhood Academy PCS</v>
      </c>
      <c r="D26" s="5" t="str">
        <f t="shared" si="21"/>
        <v>2026-2027</v>
      </c>
      <c r="E26" s="40" t="s">
        <v>205</v>
      </c>
      <c r="F26" s="156">
        <v>0.97</v>
      </c>
      <c r="G26" s="47">
        <v>42</v>
      </c>
      <c r="H26" s="47">
        <f>44-10</f>
        <v>34</v>
      </c>
      <c r="I26" s="47">
        <f>44-10</f>
        <v>34</v>
      </c>
      <c r="J26" s="47">
        <f>45-10</f>
        <v>35</v>
      </c>
      <c r="K26" s="47">
        <f>45-10</f>
        <v>35</v>
      </c>
      <c r="L26" s="18" t="s">
        <v>99</v>
      </c>
      <c r="M26" s="118">
        <f t="shared" si="11"/>
        <v>-8</v>
      </c>
      <c r="N26" s="118">
        <f t="shared" si="3"/>
        <v>0</v>
      </c>
      <c r="O26" s="118">
        <f t="shared" si="4"/>
        <v>1</v>
      </c>
      <c r="P26" s="118">
        <f t="shared" si="5"/>
        <v>0</v>
      </c>
      <c r="Q26" s="113">
        <f t="shared" si="12"/>
        <v>-0.19047619047619047</v>
      </c>
      <c r="R26" s="113">
        <f t="shared" si="6"/>
        <v>0</v>
      </c>
      <c r="S26" s="113">
        <f t="shared" si="7"/>
        <v>2.9411764705882353E-2</v>
      </c>
      <c r="T26" s="113">
        <f t="shared" si="8"/>
        <v>0</v>
      </c>
    </row>
    <row r="27" spans="1:20" x14ac:dyDescent="0.35">
      <c r="A27" s="14" t="str">
        <f t="shared" si="21"/>
        <v>PCSB 5-Year Budget</v>
      </c>
      <c r="B27" s="151">
        <f t="shared" si="21"/>
        <v>118</v>
      </c>
      <c r="C27" s="14" t="str">
        <f t="shared" si="21"/>
        <v>Early Childhood Academy PCS</v>
      </c>
      <c r="D27" s="5" t="str">
        <f t="shared" si="21"/>
        <v>2026-2027</v>
      </c>
      <c r="E27" s="40" t="s">
        <v>204</v>
      </c>
      <c r="F27" s="156">
        <v>1.2</v>
      </c>
      <c r="G27" s="47">
        <v>9</v>
      </c>
      <c r="H27" s="47">
        <v>12</v>
      </c>
      <c r="I27" s="47">
        <v>12</v>
      </c>
      <c r="J27" s="47">
        <v>12</v>
      </c>
      <c r="K27" s="47">
        <v>13</v>
      </c>
      <c r="L27" s="18" t="s">
        <v>99</v>
      </c>
      <c r="M27" s="118">
        <f t="shared" si="11"/>
        <v>3</v>
      </c>
      <c r="N27" s="118">
        <f t="shared" si="3"/>
        <v>0</v>
      </c>
      <c r="O27" s="118">
        <f t="shared" si="4"/>
        <v>0</v>
      </c>
      <c r="P27" s="118">
        <f t="shared" si="5"/>
        <v>1</v>
      </c>
      <c r="Q27" s="113">
        <f t="shared" si="12"/>
        <v>0.33333333333333331</v>
      </c>
      <c r="R27" s="113">
        <f t="shared" si="6"/>
        <v>0</v>
      </c>
      <c r="S27" s="113">
        <f t="shared" si="7"/>
        <v>0</v>
      </c>
      <c r="T27" s="113">
        <f t="shared" si="8"/>
        <v>8.3333333333333329E-2</v>
      </c>
    </row>
    <row r="28" spans="1:20" x14ac:dyDescent="0.35">
      <c r="A28" s="14" t="str">
        <f t="shared" si="21"/>
        <v>PCSB 5-Year Budget</v>
      </c>
      <c r="B28" s="151">
        <f t="shared" si="21"/>
        <v>118</v>
      </c>
      <c r="C28" s="14" t="str">
        <f t="shared" si="21"/>
        <v>Early Childhood Academy PCS</v>
      </c>
      <c r="D28" s="5" t="str">
        <f t="shared" si="21"/>
        <v>2026-2027</v>
      </c>
      <c r="E28" s="40" t="s">
        <v>203</v>
      </c>
      <c r="F28" s="156">
        <v>1.97</v>
      </c>
      <c r="G28" s="47">
        <v>3</v>
      </c>
      <c r="H28" s="47">
        <v>6</v>
      </c>
      <c r="I28" s="47">
        <v>6</v>
      </c>
      <c r="J28" s="47">
        <v>6</v>
      </c>
      <c r="K28" s="47">
        <v>5</v>
      </c>
      <c r="L28" s="18" t="s">
        <v>99</v>
      </c>
      <c r="M28" s="118">
        <f t="shared" si="11"/>
        <v>3</v>
      </c>
      <c r="N28" s="118">
        <f t="shared" si="3"/>
        <v>0</v>
      </c>
      <c r="O28" s="118">
        <f t="shared" si="4"/>
        <v>0</v>
      </c>
      <c r="P28" s="118">
        <f t="shared" si="5"/>
        <v>-1</v>
      </c>
      <c r="Q28" s="113">
        <f t="shared" si="12"/>
        <v>1</v>
      </c>
      <c r="R28" s="113">
        <f t="shared" si="6"/>
        <v>0</v>
      </c>
      <c r="S28" s="113">
        <f t="shared" si="7"/>
        <v>0</v>
      </c>
      <c r="T28" s="113">
        <f t="shared" si="8"/>
        <v>-0.16666666666666666</v>
      </c>
    </row>
    <row r="29" spans="1:20" x14ac:dyDescent="0.35">
      <c r="A29" s="14" t="str">
        <f t="shared" si="21"/>
        <v>PCSB 5-Year Budget</v>
      </c>
      <c r="B29" s="151">
        <f t="shared" si="21"/>
        <v>118</v>
      </c>
      <c r="C29" s="14" t="str">
        <f t="shared" si="21"/>
        <v>Early Childhood Academy PCS</v>
      </c>
      <c r="D29" s="5" t="str">
        <f t="shared" si="21"/>
        <v>2026-2027</v>
      </c>
      <c r="E29" s="40" t="s">
        <v>202</v>
      </c>
      <c r="F29" s="156">
        <v>3.49</v>
      </c>
      <c r="G29" s="47">
        <v>16</v>
      </c>
      <c r="H29" s="47">
        <f>18+10</f>
        <v>28</v>
      </c>
      <c r="I29" s="47">
        <f>20+10</f>
        <v>30</v>
      </c>
      <c r="J29" s="47">
        <f>20+10</f>
        <v>30</v>
      </c>
      <c r="K29" s="47">
        <f>21+10</f>
        <v>31</v>
      </c>
      <c r="L29" s="18" t="s">
        <v>99</v>
      </c>
      <c r="M29" s="118">
        <f t="shared" si="11"/>
        <v>12</v>
      </c>
      <c r="N29" s="118">
        <f t="shared" si="3"/>
        <v>2</v>
      </c>
      <c r="O29" s="118">
        <f t="shared" si="4"/>
        <v>0</v>
      </c>
      <c r="P29" s="118">
        <f t="shared" si="5"/>
        <v>1</v>
      </c>
      <c r="Q29" s="113">
        <f t="shared" si="12"/>
        <v>0.75</v>
      </c>
      <c r="R29" s="113">
        <f t="shared" si="6"/>
        <v>7.1428571428571425E-2</v>
      </c>
      <c r="S29" s="113">
        <f t="shared" si="7"/>
        <v>0</v>
      </c>
      <c r="T29" s="113">
        <f t="shared" si="8"/>
        <v>3.3333333333333333E-2</v>
      </c>
    </row>
    <row r="30" spans="1:20" x14ac:dyDescent="0.35">
      <c r="A30" s="14" t="str">
        <f t="shared" si="21"/>
        <v>PCSB 5-Year Budget</v>
      </c>
      <c r="B30" s="151">
        <f t="shared" si="21"/>
        <v>118</v>
      </c>
      <c r="C30" s="14" t="str">
        <f t="shared" si="21"/>
        <v>Early Childhood Academy PCS</v>
      </c>
      <c r="D30" s="5" t="str">
        <f t="shared" si="21"/>
        <v>2026-2027</v>
      </c>
      <c r="E30" s="40" t="s">
        <v>295</v>
      </c>
      <c r="F30" s="156">
        <v>9.9000000000000005E-2</v>
      </c>
      <c r="G30" s="47">
        <v>70</v>
      </c>
      <c r="H30" s="47">
        <v>80</v>
      </c>
      <c r="I30" s="47">
        <v>82</v>
      </c>
      <c r="J30" s="47">
        <v>83</v>
      </c>
      <c r="K30" s="47">
        <v>84</v>
      </c>
      <c r="L30" s="18" t="s">
        <v>99</v>
      </c>
      <c r="M30" s="118">
        <f t="shared" ref="M30:M31" si="22">H30-G30</f>
        <v>10</v>
      </c>
      <c r="N30" s="118">
        <f t="shared" ref="N30:N31" si="23">I30-H30</f>
        <v>2</v>
      </c>
      <c r="O30" s="118">
        <f t="shared" ref="O30:O31" si="24">J30-I30</f>
        <v>1</v>
      </c>
      <c r="P30" s="118">
        <f t="shared" ref="P30:P31" si="25">K30-J30</f>
        <v>1</v>
      </c>
      <c r="Q30" s="113">
        <f t="shared" ref="Q30:Q31" si="26">IF(G30,M30/G30,0)</f>
        <v>0.14285714285714285</v>
      </c>
      <c r="R30" s="113">
        <f t="shared" ref="R30:R31" si="27">IF(H30,N30/H30,0)</f>
        <v>2.5000000000000001E-2</v>
      </c>
      <c r="S30" s="113">
        <f t="shared" ref="S30:S31" si="28">IF(I30,O30/I30,0)</f>
        <v>1.2195121951219513E-2</v>
      </c>
      <c r="T30" s="113">
        <f t="shared" ref="T30:T31" si="29">IF(J30,P30/J30,0)</f>
        <v>1.2048192771084338E-2</v>
      </c>
    </row>
    <row r="31" spans="1:20" x14ac:dyDescent="0.35">
      <c r="A31" s="14" t="str">
        <f t="shared" si="21"/>
        <v>PCSB 5-Year Budget</v>
      </c>
      <c r="B31" s="151">
        <f t="shared" si="21"/>
        <v>118</v>
      </c>
      <c r="C31" s="14" t="str">
        <f t="shared" si="21"/>
        <v>Early Childhood Academy PCS</v>
      </c>
      <c r="D31" s="5" t="str">
        <f t="shared" si="21"/>
        <v>2026-2027</v>
      </c>
      <c r="E31" s="40" t="s">
        <v>296</v>
      </c>
      <c r="F31" s="156">
        <v>8.8999999999999996E-2</v>
      </c>
      <c r="G31" s="47">
        <v>70</v>
      </c>
      <c r="H31" s="47">
        <v>80</v>
      </c>
      <c r="I31" s="47">
        <v>82</v>
      </c>
      <c r="J31" s="47">
        <v>83</v>
      </c>
      <c r="K31" s="47">
        <v>84</v>
      </c>
      <c r="L31" s="18" t="s">
        <v>99</v>
      </c>
      <c r="M31" s="118">
        <f t="shared" si="22"/>
        <v>10</v>
      </c>
      <c r="N31" s="118">
        <f t="shared" si="23"/>
        <v>2</v>
      </c>
      <c r="O31" s="118">
        <f t="shared" si="24"/>
        <v>1</v>
      </c>
      <c r="P31" s="118">
        <f t="shared" si="25"/>
        <v>1</v>
      </c>
      <c r="Q31" s="113">
        <f t="shared" si="26"/>
        <v>0.14285714285714285</v>
      </c>
      <c r="R31" s="113">
        <f t="shared" si="27"/>
        <v>2.5000000000000001E-2</v>
      </c>
      <c r="S31" s="113">
        <f t="shared" si="28"/>
        <v>1.2195121951219513E-2</v>
      </c>
      <c r="T31" s="113">
        <f t="shared" si="29"/>
        <v>1.2048192771084338E-2</v>
      </c>
    </row>
    <row r="32" spans="1:20" x14ac:dyDescent="0.35">
      <c r="A32" s="14" t="str">
        <f t="shared" si="21"/>
        <v>PCSB 5-Year Budget</v>
      </c>
      <c r="B32" s="151">
        <f t="shared" si="21"/>
        <v>118</v>
      </c>
      <c r="C32" s="14" t="str">
        <f t="shared" si="21"/>
        <v>Early Childhood Academy PCS</v>
      </c>
      <c r="D32" s="5" t="str">
        <f t="shared" si="21"/>
        <v>2026-2027</v>
      </c>
      <c r="E32" s="40" t="s">
        <v>201</v>
      </c>
      <c r="F32" s="156">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35">
      <c r="A33" s="14" t="str">
        <f t="shared" si="21"/>
        <v>PCSB 5-Year Budget</v>
      </c>
      <c r="B33" s="151">
        <f t="shared" si="21"/>
        <v>118</v>
      </c>
      <c r="C33" s="14" t="str">
        <f t="shared" si="21"/>
        <v>Early Childhood Academy PCS</v>
      </c>
      <c r="D33" s="5" t="str">
        <f t="shared" si="21"/>
        <v>2026-2027</v>
      </c>
      <c r="E33" s="40" t="s">
        <v>285</v>
      </c>
      <c r="F33" s="156">
        <v>0.3</v>
      </c>
      <c r="G33" s="47">
        <v>196</v>
      </c>
      <c r="H33" s="47">
        <v>204</v>
      </c>
      <c r="I33" s="47">
        <v>208</v>
      </c>
      <c r="J33" s="47">
        <v>216</v>
      </c>
      <c r="K33" s="47">
        <v>224</v>
      </c>
      <c r="L33" s="18" t="s">
        <v>99</v>
      </c>
      <c r="M33" s="118">
        <f t="shared" si="11"/>
        <v>8</v>
      </c>
      <c r="N33" s="118">
        <f t="shared" si="3"/>
        <v>4</v>
      </c>
      <c r="O33" s="118">
        <f t="shared" si="4"/>
        <v>8</v>
      </c>
      <c r="P33" s="118">
        <f t="shared" si="5"/>
        <v>8</v>
      </c>
      <c r="Q33" s="113">
        <f t="shared" si="12"/>
        <v>4.0816326530612242E-2</v>
      </c>
      <c r="R33" s="113">
        <f t="shared" si="6"/>
        <v>1.9607843137254902E-2</v>
      </c>
      <c r="S33" s="113">
        <f t="shared" si="7"/>
        <v>3.8461538461538464E-2</v>
      </c>
      <c r="T33" s="113">
        <f t="shared" si="8"/>
        <v>3.7037037037037035E-2</v>
      </c>
    </row>
    <row r="34" spans="1:20" x14ac:dyDescent="0.35">
      <c r="A34" s="14" t="str">
        <f t="shared" si="21"/>
        <v>PCSB 5-Year Budget</v>
      </c>
      <c r="B34" s="151">
        <f t="shared" si="21"/>
        <v>118</v>
      </c>
      <c r="C34" s="14" t="str">
        <f t="shared" si="21"/>
        <v>Early Childhood Academy PCS</v>
      </c>
      <c r="D34" s="5" t="str">
        <f t="shared" si="21"/>
        <v>2026-2027</v>
      </c>
      <c r="E34" s="40" t="s">
        <v>297</v>
      </c>
      <c r="F34" s="156">
        <v>7.0000000000000007E-2</v>
      </c>
      <c r="G34" s="51">
        <f>ROUND(SUM(IF(((SUM(G32:G33))-(SUM(G8:G22,G24)*0.4)&lt;0),0,(SUM(G32:G33))-(SUM(G8:G22,G24)*0.4))+(G23-(G23*0.4))),0)</f>
        <v>98</v>
      </c>
      <c r="H34" s="51">
        <f t="shared" ref="H34:K34" si="30">ROUND(SUM(IF(((SUM(H32:H33))-(SUM(H8:H22,H24)*0.4)&lt;0),0,(SUM(H32:H33))-(SUM(H8:H22,H24)*0.4))+(H23-(H23*0.4))),0)</f>
        <v>102</v>
      </c>
      <c r="I34" s="51">
        <f t="shared" si="30"/>
        <v>104</v>
      </c>
      <c r="J34" s="51">
        <f t="shared" si="30"/>
        <v>108</v>
      </c>
      <c r="K34" s="51">
        <f t="shared" si="30"/>
        <v>112</v>
      </c>
      <c r="L34" s="18" t="s">
        <v>99</v>
      </c>
      <c r="M34" s="118">
        <f t="shared" ref="M34:M35" si="31">H34-G34</f>
        <v>4</v>
      </c>
      <c r="N34" s="118">
        <f t="shared" ref="N34:N35" si="32">I34-H34</f>
        <v>2</v>
      </c>
      <c r="O34" s="118">
        <f t="shared" ref="O34:O35" si="33">J34-I34</f>
        <v>4</v>
      </c>
      <c r="P34" s="118">
        <f t="shared" ref="P34:P35" si="34">K34-J34</f>
        <v>4</v>
      </c>
      <c r="Q34" s="113">
        <f t="shared" ref="Q34:Q35" si="35">IF(G34,M34/G34,0)</f>
        <v>4.0816326530612242E-2</v>
      </c>
      <c r="R34" s="113">
        <f t="shared" ref="R34:R35" si="36">IF(H34,N34/H34,0)</f>
        <v>1.9607843137254902E-2</v>
      </c>
      <c r="S34" s="113">
        <f t="shared" ref="S34:S35" si="37">IF(I34,O34/I34,0)</f>
        <v>3.8461538461538464E-2</v>
      </c>
      <c r="T34" s="113">
        <f t="shared" ref="T34:T35" si="38">IF(J34,P34/J34,0)</f>
        <v>3.7037037037037035E-2</v>
      </c>
    </row>
    <row r="35" spans="1:20" x14ac:dyDescent="0.35">
      <c r="A35" s="14" t="str">
        <f t="shared" si="21"/>
        <v>PCSB 5-Year Budget</v>
      </c>
      <c r="B35" s="151">
        <f t="shared" si="21"/>
        <v>118</v>
      </c>
      <c r="C35" s="14" t="str">
        <f t="shared" si="21"/>
        <v>Early Childhood Academy PCS</v>
      </c>
      <c r="D35" s="5" t="str">
        <f t="shared" si="21"/>
        <v>2026-2027</v>
      </c>
      <c r="E35" s="40" t="s">
        <v>298</v>
      </c>
      <c r="F35" s="156">
        <v>7.0000000000000007E-2</v>
      </c>
      <c r="G35" s="51">
        <f>ROUND(SUM(IF(((SUM(G32:G33))-(SUM(G8:G22,G24)*0.7)&lt;0),0,(SUM(G32:G33))-(SUM(G8:G22,G24)*0.7))+(G23-(G23*0.7))),0)</f>
        <v>25</v>
      </c>
      <c r="H35" s="51">
        <f t="shared" ref="H35:K35" si="39">ROUND(SUM(IF(((SUM(H32:H33))-(SUM(H8:H22,H24)*0.7)&lt;0),0,(SUM(H32:H33))-(SUM(H8:H22,H24)*0.7))+(H23-(H23*0.7))),0)</f>
        <v>26</v>
      </c>
      <c r="I35" s="51">
        <f t="shared" si="39"/>
        <v>26</v>
      </c>
      <c r="J35" s="51">
        <f t="shared" si="39"/>
        <v>27</v>
      </c>
      <c r="K35" s="51">
        <f t="shared" si="39"/>
        <v>28</v>
      </c>
      <c r="L35" s="18" t="s">
        <v>99</v>
      </c>
      <c r="M35" s="118">
        <f t="shared" si="31"/>
        <v>1</v>
      </c>
      <c r="N35" s="118">
        <f t="shared" si="32"/>
        <v>0</v>
      </c>
      <c r="O35" s="118">
        <f t="shared" si="33"/>
        <v>1</v>
      </c>
      <c r="P35" s="118">
        <f t="shared" si="34"/>
        <v>1</v>
      </c>
      <c r="Q35" s="113">
        <f t="shared" si="35"/>
        <v>0.04</v>
      </c>
      <c r="R35" s="113">
        <f t="shared" si="36"/>
        <v>0</v>
      </c>
      <c r="S35" s="113">
        <f t="shared" si="37"/>
        <v>3.8461538461538464E-2</v>
      </c>
      <c r="T35" s="113">
        <f t="shared" si="38"/>
        <v>3.7037037037037035E-2</v>
      </c>
    </row>
    <row r="36" spans="1:20" x14ac:dyDescent="0.35">
      <c r="A36" s="14" t="str">
        <f t="shared" si="21"/>
        <v>PCSB 5-Year Budget</v>
      </c>
      <c r="B36" s="151">
        <f t="shared" si="21"/>
        <v>118</v>
      </c>
      <c r="C36" s="14" t="str">
        <f t="shared" si="21"/>
        <v>Early Childhood Academy PCS</v>
      </c>
      <c r="D36" s="5" t="str">
        <f t="shared" si="21"/>
        <v>2026-2027</v>
      </c>
      <c r="E36" s="40" t="s">
        <v>200</v>
      </c>
      <c r="F36" s="156">
        <v>0.75</v>
      </c>
      <c r="G36" s="47">
        <v>6</v>
      </c>
      <c r="H36" s="47">
        <v>6</v>
      </c>
      <c r="I36" s="47">
        <v>7</v>
      </c>
      <c r="J36" s="47">
        <v>8</v>
      </c>
      <c r="K36" s="47">
        <v>8</v>
      </c>
      <c r="L36" s="18" t="s">
        <v>99</v>
      </c>
      <c r="M36" s="118">
        <f t="shared" si="11"/>
        <v>0</v>
      </c>
      <c r="N36" s="118">
        <f t="shared" si="3"/>
        <v>1</v>
      </c>
      <c r="O36" s="118">
        <f t="shared" si="4"/>
        <v>1</v>
      </c>
      <c r="P36" s="118">
        <f t="shared" si="5"/>
        <v>0</v>
      </c>
      <c r="Q36" s="113">
        <f t="shared" si="12"/>
        <v>0</v>
      </c>
      <c r="R36" s="113">
        <f t="shared" si="6"/>
        <v>0.16666666666666666</v>
      </c>
      <c r="S36" s="113">
        <f t="shared" si="7"/>
        <v>0.14285714285714285</v>
      </c>
      <c r="T36" s="113">
        <f t="shared" si="8"/>
        <v>0</v>
      </c>
    </row>
    <row r="37" spans="1:20" x14ac:dyDescent="0.35">
      <c r="A37" s="14" t="str">
        <f t="shared" si="21"/>
        <v>PCSB 5-Year Budget</v>
      </c>
      <c r="B37" s="151">
        <f t="shared" si="21"/>
        <v>118</v>
      </c>
      <c r="C37" s="14" t="str">
        <f t="shared" si="21"/>
        <v>Early Childhood Academy PCS</v>
      </c>
      <c r="D37" s="5" t="str">
        <f t="shared" si="21"/>
        <v>2026-2027</v>
      </c>
      <c r="E37" s="40" t="s">
        <v>199</v>
      </c>
      <c r="F37" s="156">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x14ac:dyDescent="0.35">
      <c r="A38" s="14" t="str">
        <f t="shared" si="21"/>
        <v>PCSB 5-Year Budget</v>
      </c>
      <c r="B38" s="151">
        <f t="shared" si="21"/>
        <v>118</v>
      </c>
      <c r="C38" s="14" t="str">
        <f t="shared" si="21"/>
        <v>Early Childhood Academy PCS</v>
      </c>
      <c r="D38" s="5" t="str">
        <f t="shared" si="21"/>
        <v>2026-2027</v>
      </c>
      <c r="E38" s="40" t="s">
        <v>198</v>
      </c>
      <c r="F38" s="156">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35">
      <c r="A39" s="14" t="str">
        <f t="shared" si="21"/>
        <v>PCSB 5-Year Budget</v>
      </c>
      <c r="B39" s="151">
        <f t="shared" si="21"/>
        <v>118</v>
      </c>
      <c r="C39" s="14" t="str">
        <f t="shared" si="21"/>
        <v>Early Childhood Academy PCS</v>
      </c>
      <c r="D39" s="5" t="str">
        <f t="shared" si="21"/>
        <v>2026-2027</v>
      </c>
      <c r="E39" s="40" t="s">
        <v>197</v>
      </c>
      <c r="F39" s="156">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35">
      <c r="A40" s="14" t="str">
        <f t="shared" si="21"/>
        <v>PCSB 5-Year Budget</v>
      </c>
      <c r="B40" s="151">
        <f t="shared" si="21"/>
        <v>118</v>
      </c>
      <c r="C40" s="14" t="str">
        <f t="shared" si="21"/>
        <v>Early Childhood Academy PCS</v>
      </c>
      <c r="D40" s="5" t="str">
        <f t="shared" si="21"/>
        <v>2026-2027</v>
      </c>
      <c r="E40" s="40" t="s">
        <v>196</v>
      </c>
      <c r="F40" s="156">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35">
      <c r="A41" s="14" t="str">
        <f t="shared" si="21"/>
        <v>PCSB 5-Year Budget</v>
      </c>
      <c r="B41" s="151">
        <f t="shared" si="21"/>
        <v>118</v>
      </c>
      <c r="C41" s="14" t="str">
        <f t="shared" si="21"/>
        <v>Early Childhood Academy PCS</v>
      </c>
      <c r="D41" s="5" t="str">
        <f t="shared" si="21"/>
        <v>2026-2027</v>
      </c>
      <c r="E41" s="40" t="s">
        <v>195</v>
      </c>
      <c r="F41" s="156">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35">
      <c r="A42" s="14" t="str">
        <f t="shared" si="21"/>
        <v>PCSB 5-Year Budget</v>
      </c>
      <c r="B42" s="151">
        <f t="shared" si="21"/>
        <v>118</v>
      </c>
      <c r="C42" s="14" t="str">
        <f t="shared" si="21"/>
        <v>Early Childhood Academy PCS</v>
      </c>
      <c r="D42" s="5" t="str">
        <f t="shared" si="21"/>
        <v>2026-2027</v>
      </c>
      <c r="E42" s="40" t="s">
        <v>194</v>
      </c>
      <c r="F42" s="156">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35">
      <c r="A43" s="14" t="str">
        <f t="shared" si="21"/>
        <v>PCSB 5-Year Budget</v>
      </c>
      <c r="B43" s="151">
        <f t="shared" si="21"/>
        <v>118</v>
      </c>
      <c r="C43" s="14" t="str">
        <f t="shared" si="21"/>
        <v>Early Childhood Academy PCS</v>
      </c>
      <c r="D43" s="5" t="str">
        <f t="shared" si="21"/>
        <v>2026-2027</v>
      </c>
      <c r="E43" s="40" t="s">
        <v>240</v>
      </c>
      <c r="F43" s="156">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35">
      <c r="A44" s="14" t="str">
        <f t="shared" si="21"/>
        <v>PCSB 5-Year Budget</v>
      </c>
      <c r="B44" s="151">
        <f t="shared" si="21"/>
        <v>118</v>
      </c>
      <c r="C44" s="14" t="str">
        <f t="shared" si="21"/>
        <v>Early Childhood Academy PCS</v>
      </c>
      <c r="D44" s="5" t="str">
        <f t="shared" si="21"/>
        <v>2026-2027</v>
      </c>
      <c r="E44" s="40" t="s">
        <v>193</v>
      </c>
      <c r="F44" s="156">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35">
      <c r="A45" s="14" t="str">
        <f t="shared" si="21"/>
        <v>PCSB 5-Year Budget</v>
      </c>
      <c r="B45" s="151">
        <f t="shared" si="21"/>
        <v>118</v>
      </c>
      <c r="C45" s="14" t="str">
        <f t="shared" si="21"/>
        <v>Early Childhood Academy PCS</v>
      </c>
      <c r="D45" s="5" t="str">
        <f t="shared" si="21"/>
        <v>2026-2027</v>
      </c>
      <c r="E45" s="40" t="s">
        <v>192</v>
      </c>
      <c r="F45" s="156">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35">
      <c r="A46" s="14" t="str">
        <f t="shared" si="21"/>
        <v>PCSB 5-Year Budget</v>
      </c>
      <c r="B46" s="151">
        <f t="shared" si="21"/>
        <v>118</v>
      </c>
      <c r="C46" s="14" t="str">
        <f t="shared" si="21"/>
        <v>Early Childhood Academy PCS</v>
      </c>
      <c r="D46" s="5" t="str">
        <f t="shared" si="21"/>
        <v>2026-2027</v>
      </c>
      <c r="E46" s="40" t="s">
        <v>191</v>
      </c>
      <c r="F46" s="156">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35">
      <c r="A47" s="14" t="str">
        <f t="shared" si="21"/>
        <v>PCSB 5-Year Budget</v>
      </c>
      <c r="B47" s="151">
        <f t="shared" si="21"/>
        <v>118</v>
      </c>
      <c r="C47" s="14" t="str">
        <f t="shared" si="21"/>
        <v>Early Childhood Academy PCS</v>
      </c>
      <c r="D47" s="5" t="str">
        <f t="shared" si="21"/>
        <v>2026-2027</v>
      </c>
      <c r="E47" s="40" t="s">
        <v>190</v>
      </c>
      <c r="F47" s="157">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35">
      <c r="A48" s="14" t="str">
        <f t="shared" si="21"/>
        <v>PCSB 5-Year Budget</v>
      </c>
      <c r="B48" s="151">
        <f t="shared" si="21"/>
        <v>118</v>
      </c>
      <c r="C48" s="14" t="str">
        <f t="shared" si="21"/>
        <v>Early Childhood Academy PCS</v>
      </c>
      <c r="D48" s="5" t="str">
        <f t="shared" si="21"/>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35">
      <c r="A49" s="14" t="str">
        <f t="shared" si="21"/>
        <v>PCSB 5-Year Budget</v>
      </c>
      <c r="B49" s="151">
        <f t="shared" si="21"/>
        <v>118</v>
      </c>
      <c r="C49" s="14" t="str">
        <f t="shared" si="21"/>
        <v>Early Childhood Academy PCS</v>
      </c>
      <c r="D49" s="5" t="str">
        <f t="shared" si="21"/>
        <v>2026-2027</v>
      </c>
      <c r="E49" s="40" t="s">
        <v>223</v>
      </c>
      <c r="F49" s="165">
        <v>0</v>
      </c>
      <c r="G49" s="46">
        <v>-1916</v>
      </c>
      <c r="H49" s="46">
        <v>0</v>
      </c>
      <c r="I49" s="46">
        <v>0</v>
      </c>
      <c r="J49" s="46">
        <v>0</v>
      </c>
      <c r="K49" s="46">
        <v>0</v>
      </c>
      <c r="L49" s="18" t="s">
        <v>99</v>
      </c>
      <c r="M49" s="122">
        <f t="shared" si="11"/>
        <v>1916</v>
      </c>
      <c r="N49" s="122">
        <f t="shared" si="3"/>
        <v>0</v>
      </c>
      <c r="O49" s="122">
        <f t="shared" si="4"/>
        <v>0</v>
      </c>
      <c r="P49" s="122">
        <f t="shared" si="5"/>
        <v>0</v>
      </c>
      <c r="Q49" s="120">
        <f t="shared" si="12"/>
        <v>-1</v>
      </c>
      <c r="R49" s="120">
        <f t="shared" si="6"/>
        <v>0</v>
      </c>
      <c r="S49" s="120">
        <f t="shared" si="7"/>
        <v>0</v>
      </c>
      <c r="T49" s="120">
        <f t="shared" si="8"/>
        <v>0</v>
      </c>
    </row>
    <row r="50" spans="1:20" ht="30" customHeight="1" x14ac:dyDescent="0.35">
      <c r="A50" s="14" t="str">
        <f t="shared" si="21"/>
        <v>PCSB 5-Year Budget</v>
      </c>
      <c r="B50" s="151">
        <f t="shared" si="21"/>
        <v>118</v>
      </c>
      <c r="C50" s="14" t="str">
        <f t="shared" si="21"/>
        <v>Early Childhood Academy PCS</v>
      </c>
      <c r="D50" s="5" t="str">
        <f t="shared" si="21"/>
        <v>2026-2027</v>
      </c>
      <c r="E50" s="38" t="s">
        <v>265</v>
      </c>
      <c r="F50" s="165">
        <v>0</v>
      </c>
      <c r="G50" s="37">
        <f>SUMPRODUCT($F8:$F25,G8:G25)*G3+G48</f>
        <v>4438398.72</v>
      </c>
      <c r="H50" s="37">
        <f>SUMPRODUCT($F8:$F25,H8:H25)*H3+H48</f>
        <v>4767861.1008000001</v>
      </c>
      <c r="I50" s="37">
        <f>SUMPRODUCT($F8:$F25,I8:I25)*I3+I48</f>
        <v>5009506.6552320002</v>
      </c>
      <c r="J50" s="37">
        <f>SUMPRODUCT($F8:$F25,J8:J25)*J3+J48</f>
        <v>5385498.5505561614</v>
      </c>
      <c r="K50" s="37">
        <f>SUMPRODUCT($F8:$F25,K8:K25)*K3+K48</f>
        <v>5729171.1926936656</v>
      </c>
      <c r="L50" s="18" t="s">
        <v>99</v>
      </c>
      <c r="M50" s="123">
        <f t="shared" si="11"/>
        <v>329462.38080000039</v>
      </c>
      <c r="N50" s="123">
        <f t="shared" si="3"/>
        <v>241645.55443200003</v>
      </c>
      <c r="O50" s="123">
        <f t="shared" si="4"/>
        <v>375991.89532416128</v>
      </c>
      <c r="P50" s="123">
        <f t="shared" si="5"/>
        <v>343672.64213750418</v>
      </c>
      <c r="Q50" s="124">
        <f t="shared" si="12"/>
        <v>7.4230009871668404E-2</v>
      </c>
      <c r="R50" s="124">
        <f t="shared" si="6"/>
        <v>5.068217159083227E-2</v>
      </c>
      <c r="S50" s="124">
        <f t="shared" si="7"/>
        <v>7.5055673382821042E-2</v>
      </c>
      <c r="T50" s="124">
        <f t="shared" si="8"/>
        <v>6.3814452628905269E-2</v>
      </c>
    </row>
    <row r="51" spans="1:20" x14ac:dyDescent="0.35">
      <c r="A51" s="14" t="str">
        <f t="shared" si="21"/>
        <v>PCSB 5-Year Budget</v>
      </c>
      <c r="B51" s="151">
        <f t="shared" si="21"/>
        <v>118</v>
      </c>
      <c r="C51" s="14" t="str">
        <f t="shared" si="21"/>
        <v>Early Childhood Academy PCS</v>
      </c>
      <c r="D51" s="5" t="str">
        <f t="shared" si="21"/>
        <v>2026-2027</v>
      </c>
      <c r="E51" s="40" t="s">
        <v>80</v>
      </c>
      <c r="F51" s="165">
        <v>0</v>
      </c>
      <c r="G51" s="37">
        <f>SUMPRODUCT($F26:$F47,G26:G47)*G3+G49</f>
        <v>3102021.2800000003</v>
      </c>
      <c r="H51" s="37">
        <f t="shared" ref="H51:K51" si="40">SUMPRODUCT($F26:$F47,H26:H47)*H3+H49</f>
        <v>3974883.0527999992</v>
      </c>
      <c r="I51" s="37">
        <f t="shared" si="40"/>
        <v>4250942.2427712008</v>
      </c>
      <c r="J51" s="37">
        <f t="shared" si="40"/>
        <v>4458117.6152375042</v>
      </c>
      <c r="K51" s="37">
        <f t="shared" si="40"/>
        <v>4691509.6238921722</v>
      </c>
      <c r="L51" s="18" t="s">
        <v>99</v>
      </c>
      <c r="M51" s="123">
        <f t="shared" si="11"/>
        <v>872861.77279999899</v>
      </c>
      <c r="N51" s="123">
        <f t="shared" si="3"/>
        <v>276059.18997120159</v>
      </c>
      <c r="O51" s="123">
        <f t="shared" si="4"/>
        <v>207175.37246630341</v>
      </c>
      <c r="P51" s="123">
        <f t="shared" si="5"/>
        <v>233392.008654668</v>
      </c>
      <c r="Q51" s="124">
        <f t="shared" si="12"/>
        <v>0.28138484362686222</v>
      </c>
      <c r="R51" s="124">
        <f t="shared" si="6"/>
        <v>6.9450896115481719E-2</v>
      </c>
      <c r="S51" s="124">
        <f t="shared" si="7"/>
        <v>4.8736341411979578E-2</v>
      </c>
      <c r="T51" s="124">
        <f t="shared" si="8"/>
        <v>5.2352142495512455E-2</v>
      </c>
    </row>
    <row r="52" spans="1:20" x14ac:dyDescent="0.35">
      <c r="A52" s="14" t="str">
        <f t="shared" ref="A52:A124" si="41">A$2</f>
        <v>PCSB 5-Year Budget</v>
      </c>
      <c r="B52" s="151">
        <f t="shared" ref="B52:D124" si="42">B$2</f>
        <v>118</v>
      </c>
      <c r="C52" s="14" t="str">
        <f t="shared" si="42"/>
        <v>Early Childhood Academy PCS</v>
      </c>
      <c r="D52" s="5" t="str">
        <f t="shared" si="42"/>
        <v>2026-2027</v>
      </c>
      <c r="E52" s="41" t="s">
        <v>81</v>
      </c>
      <c r="F52" s="165">
        <v>0</v>
      </c>
      <c r="G52" s="37">
        <f>(G108-G38)*G5+G38*G7</f>
        <v>943250</v>
      </c>
      <c r="H52" s="37">
        <f>(H108-H38)*H5+H38*H7</f>
        <v>981750</v>
      </c>
      <c r="I52" s="37">
        <f>(I108-I38)*I5+I38*I7</f>
        <v>1001000</v>
      </c>
      <c r="J52" s="37">
        <f>(J108-J38)*J5+J38*J7</f>
        <v>1039500</v>
      </c>
      <c r="K52" s="37">
        <f>(K108-K38)*K5+K38*K7</f>
        <v>1078000</v>
      </c>
      <c r="L52" s="18" t="s">
        <v>99</v>
      </c>
      <c r="M52" s="123">
        <f t="shared" si="11"/>
        <v>38500</v>
      </c>
      <c r="N52" s="123">
        <f t="shared" si="3"/>
        <v>19250</v>
      </c>
      <c r="O52" s="123">
        <f t="shared" si="4"/>
        <v>38500</v>
      </c>
      <c r="P52" s="123">
        <f t="shared" si="5"/>
        <v>38500</v>
      </c>
      <c r="Q52" s="124">
        <f t="shared" si="12"/>
        <v>4.0816326530612242E-2</v>
      </c>
      <c r="R52" s="124">
        <f t="shared" si="6"/>
        <v>1.9607843137254902E-2</v>
      </c>
      <c r="S52" s="124">
        <f t="shared" si="7"/>
        <v>3.8461538461538464E-2</v>
      </c>
      <c r="T52" s="124">
        <f t="shared" si="8"/>
        <v>3.7037037037037035E-2</v>
      </c>
    </row>
    <row r="53" spans="1:20" ht="15" customHeight="1" x14ac:dyDescent="0.35">
      <c r="A53" s="14" t="str">
        <f t="shared" si="41"/>
        <v>PCSB 5-Year Budget</v>
      </c>
      <c r="B53" s="151">
        <f t="shared" si="42"/>
        <v>118</v>
      </c>
      <c r="C53" s="14" t="str">
        <f t="shared" si="42"/>
        <v>Early Childhood Academy PCS</v>
      </c>
      <c r="D53" s="5" t="str">
        <f t="shared" si="42"/>
        <v>2026-2027</v>
      </c>
      <c r="E53" t="s">
        <v>5</v>
      </c>
      <c r="F53" s="165">
        <v>0</v>
      </c>
      <c r="G53" s="19">
        <f>737127+98</f>
        <v>737225</v>
      </c>
      <c r="H53" s="19">
        <v>810840</v>
      </c>
      <c r="I53" s="19">
        <v>835165</v>
      </c>
      <c r="J53" s="19">
        <v>860220</v>
      </c>
      <c r="K53" s="19">
        <v>887000</v>
      </c>
      <c r="L53" s="18" t="s">
        <v>99</v>
      </c>
      <c r="M53" s="121">
        <f t="shared" si="11"/>
        <v>73615</v>
      </c>
      <c r="N53" s="121">
        <f t="shared" si="3"/>
        <v>24325</v>
      </c>
      <c r="O53" s="121">
        <f t="shared" si="4"/>
        <v>25055</v>
      </c>
      <c r="P53" s="121">
        <f t="shared" si="5"/>
        <v>26780</v>
      </c>
      <c r="Q53" s="113">
        <f t="shared" si="12"/>
        <v>9.9854182915663461E-2</v>
      </c>
      <c r="R53" s="113">
        <f t="shared" si="6"/>
        <v>2.9999753342213012E-2</v>
      </c>
      <c r="S53" s="113">
        <f t="shared" si="7"/>
        <v>3.0000059868409236E-2</v>
      </c>
      <c r="T53" s="113">
        <f t="shared" si="8"/>
        <v>3.1131570993466789E-2</v>
      </c>
    </row>
    <row r="54" spans="1:20" x14ac:dyDescent="0.35">
      <c r="A54" s="14" t="str">
        <f t="shared" si="41"/>
        <v>PCSB 5-Year Budget</v>
      </c>
      <c r="B54" s="151">
        <f t="shared" si="42"/>
        <v>118</v>
      </c>
      <c r="C54" s="14" t="str">
        <f t="shared" si="42"/>
        <v>Early Childhood Academy PCS</v>
      </c>
      <c r="D54" s="5" t="str">
        <f t="shared" si="42"/>
        <v>2026-2027</v>
      </c>
      <c r="E54" t="s">
        <v>266</v>
      </c>
      <c r="F54" s="165">
        <v>0</v>
      </c>
      <c r="G54" s="19">
        <v>827478</v>
      </c>
      <c r="H54" s="19">
        <v>527470</v>
      </c>
      <c r="I54" s="19">
        <v>538020</v>
      </c>
      <c r="J54" s="19">
        <v>548700</v>
      </c>
      <c r="K54" s="19">
        <v>559600</v>
      </c>
      <c r="L54" s="18" t="s">
        <v>301</v>
      </c>
      <c r="M54" s="121">
        <f>H54-G54</f>
        <v>-300008</v>
      </c>
      <c r="N54" s="121">
        <f>I54-H54</f>
        <v>10550</v>
      </c>
      <c r="O54" s="121">
        <f>J54-I54</f>
        <v>10680</v>
      </c>
      <c r="P54" s="121">
        <f>K54-J54</f>
        <v>10900</v>
      </c>
      <c r="Q54" s="113">
        <f>IF(G54,M54/G54,0)</f>
        <v>-0.36255707100370038</v>
      </c>
      <c r="R54" s="113">
        <f>IF(H54,N54/H54,0)</f>
        <v>2.0001137505450548E-2</v>
      </c>
      <c r="S54" s="113">
        <f>IF(I54,O54/I54,0)</f>
        <v>1.9850563176090109E-2</v>
      </c>
      <c r="T54" s="113">
        <f>IF(J54,P54/J54,0)</f>
        <v>1.9865135775469292E-2</v>
      </c>
    </row>
    <row r="55" spans="1:20" x14ac:dyDescent="0.35">
      <c r="A55" s="14" t="str">
        <f t="shared" si="41"/>
        <v>PCSB 5-Year Budget</v>
      </c>
      <c r="B55" s="151">
        <f t="shared" si="42"/>
        <v>118</v>
      </c>
      <c r="C55" s="14" t="str">
        <f t="shared" si="42"/>
        <v>Early Childhood Academy PCS</v>
      </c>
      <c r="D55" s="5" t="str">
        <f t="shared" si="42"/>
        <v>2026-2027</v>
      </c>
      <c r="E55" t="s">
        <v>267</v>
      </c>
      <c r="F55" s="165">
        <v>0</v>
      </c>
      <c r="G55" s="19">
        <v>145001</v>
      </c>
      <c r="H55" s="19">
        <v>152251</v>
      </c>
      <c r="I55" s="19">
        <v>155296</v>
      </c>
      <c r="J55" s="19">
        <v>158400</v>
      </c>
      <c r="K55" s="19">
        <v>163152</v>
      </c>
      <c r="L55" s="18" t="s">
        <v>99</v>
      </c>
      <c r="M55" s="121">
        <f t="shared" si="11"/>
        <v>7250</v>
      </c>
      <c r="N55" s="121">
        <f t="shared" si="3"/>
        <v>3045</v>
      </c>
      <c r="O55" s="121">
        <f t="shared" si="4"/>
        <v>3104</v>
      </c>
      <c r="P55" s="121">
        <f t="shared" si="5"/>
        <v>4752</v>
      </c>
      <c r="Q55" s="113">
        <f t="shared" si="12"/>
        <v>4.99996551747919E-2</v>
      </c>
      <c r="R55" s="113">
        <f t="shared" si="6"/>
        <v>1.9999868637972821E-2</v>
      </c>
      <c r="S55" s="113">
        <f t="shared" si="7"/>
        <v>1.9987636513496807E-2</v>
      </c>
      <c r="T55" s="113">
        <f t="shared" si="8"/>
        <v>0.03</v>
      </c>
    </row>
    <row r="56" spans="1:20" x14ac:dyDescent="0.35">
      <c r="A56" s="14" t="str">
        <f t="shared" si="41"/>
        <v>PCSB 5-Year Budget</v>
      </c>
      <c r="B56" s="151">
        <f t="shared" si="42"/>
        <v>118</v>
      </c>
      <c r="C56" s="14" t="str">
        <f t="shared" si="42"/>
        <v>Early Childhood Academy PCS</v>
      </c>
      <c r="D56" s="5" t="str">
        <f t="shared" si="42"/>
        <v>2026-2027</v>
      </c>
      <c r="E56" t="s">
        <v>294</v>
      </c>
      <c r="F56" s="165">
        <v>0</v>
      </c>
      <c r="G56" s="19">
        <v>0</v>
      </c>
      <c r="H56" s="19">
        <f>240000-240000</f>
        <v>0</v>
      </c>
      <c r="I56" s="19">
        <f>240000-120000</f>
        <v>120000</v>
      </c>
      <c r="J56" s="19">
        <v>240000</v>
      </c>
      <c r="K56" s="19">
        <v>240000</v>
      </c>
      <c r="L56" s="18" t="s">
        <v>99</v>
      </c>
      <c r="M56" s="121">
        <f t="shared" ref="M56" si="43">H56-G56</f>
        <v>0</v>
      </c>
      <c r="N56" s="121">
        <f t="shared" ref="N56" si="44">I56-H56</f>
        <v>120000</v>
      </c>
      <c r="O56" s="121">
        <f t="shared" ref="O56" si="45">J56-I56</f>
        <v>120000</v>
      </c>
      <c r="P56" s="121">
        <f t="shared" ref="P56" si="46">K56-J56</f>
        <v>0</v>
      </c>
      <c r="Q56" s="113">
        <f t="shared" ref="Q56" si="47">IF(G56,M56/G56,0)</f>
        <v>0</v>
      </c>
      <c r="R56" s="113">
        <f t="shared" ref="R56" si="48">IF(H56,N56/H56,0)</f>
        <v>0</v>
      </c>
      <c r="S56" s="113">
        <f t="shared" ref="S56" si="49">IF(I56,O56/I56,0)</f>
        <v>1</v>
      </c>
      <c r="T56" s="113">
        <f t="shared" ref="T56" si="50">IF(J56,P56/J56,0)</f>
        <v>0</v>
      </c>
    </row>
    <row r="57" spans="1:20" x14ac:dyDescent="0.35">
      <c r="A57" s="14" t="str">
        <f t="shared" si="41"/>
        <v>PCSB 5-Year Budget</v>
      </c>
      <c r="B57" s="151">
        <f t="shared" si="42"/>
        <v>118</v>
      </c>
      <c r="C57" s="14" t="str">
        <f t="shared" si="42"/>
        <v>Early Childhood Academy PCS</v>
      </c>
      <c r="D57" s="5" t="str">
        <f t="shared" si="42"/>
        <v>2026-2027</v>
      </c>
      <c r="E57" t="s">
        <v>6</v>
      </c>
      <c r="F57" s="165">
        <v>0</v>
      </c>
      <c r="G57" s="19">
        <v>680626</v>
      </c>
      <c r="H57" s="19">
        <v>340000</v>
      </c>
      <c r="I57" s="19">
        <v>340000</v>
      </c>
      <c r="J57" s="19">
        <v>340000</v>
      </c>
      <c r="K57" s="19">
        <v>340000</v>
      </c>
      <c r="L57" s="18" t="s">
        <v>302</v>
      </c>
      <c r="M57" s="121">
        <f t="shared" si="11"/>
        <v>-340626</v>
      </c>
      <c r="N57" s="121">
        <f t="shared" si="3"/>
        <v>0</v>
      </c>
      <c r="O57" s="121">
        <f t="shared" si="4"/>
        <v>0</v>
      </c>
      <c r="P57" s="121">
        <f t="shared" si="5"/>
        <v>0</v>
      </c>
      <c r="Q57" s="113">
        <f t="shared" si="12"/>
        <v>-0.50045987076603005</v>
      </c>
      <c r="R57" s="113">
        <f t="shared" si="6"/>
        <v>0</v>
      </c>
      <c r="S57" s="113">
        <f t="shared" si="7"/>
        <v>0</v>
      </c>
      <c r="T57" s="113">
        <f t="shared" si="8"/>
        <v>0</v>
      </c>
    </row>
    <row r="58" spans="1:20" x14ac:dyDescent="0.35">
      <c r="A58" s="14" t="str">
        <f t="shared" si="41"/>
        <v>PCSB 5-Year Budget</v>
      </c>
      <c r="B58" s="151">
        <f t="shared" si="42"/>
        <v>118</v>
      </c>
      <c r="C58" s="14" t="str">
        <f t="shared" si="42"/>
        <v>Early Childhood Academy PCS</v>
      </c>
      <c r="D58" s="5" t="str">
        <f t="shared" si="42"/>
        <v>2026-2027</v>
      </c>
      <c r="E58" s="16" t="s">
        <v>7</v>
      </c>
      <c r="F58" s="165">
        <v>0</v>
      </c>
      <c r="G58" s="21">
        <f>SUM(G50:G57)</f>
        <v>10874000</v>
      </c>
      <c r="H58" s="21">
        <f>SUM(H50:H57)</f>
        <v>11555055.1536</v>
      </c>
      <c r="I58" s="21">
        <f>SUM(I50:I57)</f>
        <v>12249929.898003202</v>
      </c>
      <c r="J58" s="21">
        <f>SUM(J50:J57)</f>
        <v>13030436.165793665</v>
      </c>
      <c r="K58" s="21">
        <f>SUM(K50:K57)</f>
        <v>13688432.816585839</v>
      </c>
      <c r="L58" s="165" t="s">
        <v>99</v>
      </c>
      <c r="M58" s="125">
        <f t="shared" si="11"/>
        <v>681055.15359999985</v>
      </c>
      <c r="N58" s="125">
        <f t="shared" si="3"/>
        <v>694874.74440320209</v>
      </c>
      <c r="O58" s="125">
        <f t="shared" si="4"/>
        <v>780506.26779046282</v>
      </c>
      <c r="P58" s="125">
        <f t="shared" si="5"/>
        <v>657996.65079217404</v>
      </c>
      <c r="Q58" s="126">
        <f t="shared" si="12"/>
        <v>6.2631520470847885E-2</v>
      </c>
      <c r="R58" s="126">
        <f t="shared" si="6"/>
        <v>6.013599547265791E-2</v>
      </c>
      <c r="S58" s="126">
        <f t="shared" si="7"/>
        <v>6.3715161987799543E-2</v>
      </c>
      <c r="T58" s="126">
        <f t="shared" si="8"/>
        <v>5.049690144060473E-2</v>
      </c>
    </row>
    <row r="59" spans="1:20" ht="30" customHeight="1" x14ac:dyDescent="0.35">
      <c r="A59" s="14" t="str">
        <f t="shared" si="41"/>
        <v>PCSB 5-Year Budget</v>
      </c>
      <c r="B59" s="151">
        <f t="shared" si="42"/>
        <v>118</v>
      </c>
      <c r="C59" s="14" t="str">
        <f t="shared" si="42"/>
        <v>Early Childhood Academy PCS</v>
      </c>
      <c r="D59" s="5" t="str">
        <f t="shared" si="42"/>
        <v>2026-2027</v>
      </c>
      <c r="E59" t="s">
        <v>272</v>
      </c>
      <c r="F59" s="165">
        <v>0</v>
      </c>
      <c r="G59" s="26">
        <v>47</v>
      </c>
      <c r="H59" s="26">
        <v>47</v>
      </c>
      <c r="I59" s="26">
        <v>53</v>
      </c>
      <c r="J59" s="26">
        <v>53</v>
      </c>
      <c r="K59" s="26">
        <v>53</v>
      </c>
      <c r="L59" s="18" t="s">
        <v>99</v>
      </c>
      <c r="M59" s="127">
        <f t="shared" si="11"/>
        <v>0</v>
      </c>
      <c r="N59" s="127">
        <f t="shared" si="3"/>
        <v>6</v>
      </c>
      <c r="O59" s="127">
        <f t="shared" si="4"/>
        <v>0</v>
      </c>
      <c r="P59" s="127">
        <f t="shared" si="5"/>
        <v>0</v>
      </c>
      <c r="Q59" s="124">
        <f t="shared" si="12"/>
        <v>0</v>
      </c>
      <c r="R59" s="124">
        <f t="shared" si="6"/>
        <v>0.1276595744680851</v>
      </c>
      <c r="S59" s="124">
        <f t="shared" si="7"/>
        <v>0</v>
      </c>
      <c r="T59" s="124">
        <f t="shared" si="8"/>
        <v>0</v>
      </c>
    </row>
    <row r="60" spans="1:20" x14ac:dyDescent="0.35">
      <c r="A60" s="14" t="str">
        <f t="shared" si="41"/>
        <v>PCSB 5-Year Budget</v>
      </c>
      <c r="B60" s="151">
        <f t="shared" si="42"/>
        <v>118</v>
      </c>
      <c r="C60" s="14" t="str">
        <f t="shared" si="42"/>
        <v>Early Childhood Academy PCS</v>
      </c>
      <c r="D60" s="5" t="str">
        <f t="shared" si="42"/>
        <v>2026-2027</v>
      </c>
      <c r="E60" t="s">
        <v>273</v>
      </c>
      <c r="F60" s="165">
        <v>0</v>
      </c>
      <c r="G60" s="26">
        <v>6</v>
      </c>
      <c r="H60" s="26">
        <v>6</v>
      </c>
      <c r="I60" s="26">
        <v>6</v>
      </c>
      <c r="J60" s="26">
        <v>6</v>
      </c>
      <c r="K60" s="26">
        <v>6</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35">
      <c r="A61" s="14" t="str">
        <f t="shared" si="41"/>
        <v>PCSB 5-Year Budget</v>
      </c>
      <c r="B61" s="151">
        <f t="shared" si="42"/>
        <v>118</v>
      </c>
      <c r="C61" s="14" t="str">
        <f t="shared" si="42"/>
        <v>Early Childhood Academy PCS</v>
      </c>
      <c r="D61" s="5" t="str">
        <f t="shared" si="42"/>
        <v>2026-2027</v>
      </c>
      <c r="E61" t="s">
        <v>274</v>
      </c>
      <c r="F61" s="165">
        <v>0</v>
      </c>
      <c r="G61" s="26">
        <v>10</v>
      </c>
      <c r="H61" s="26">
        <v>10</v>
      </c>
      <c r="I61" s="26">
        <v>10</v>
      </c>
      <c r="J61" s="26">
        <v>10</v>
      </c>
      <c r="K61" s="26">
        <v>10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35">
      <c r="A62" s="14" t="str">
        <f t="shared" si="41"/>
        <v>PCSB 5-Year Budget</v>
      </c>
      <c r="B62" s="151">
        <f t="shared" si="42"/>
        <v>118</v>
      </c>
      <c r="C62" s="14" t="str">
        <f t="shared" si="42"/>
        <v>Early Childhood Academy PCS</v>
      </c>
      <c r="D62" s="5" t="str">
        <f t="shared" si="42"/>
        <v>2026-2027</v>
      </c>
      <c r="E62" t="s">
        <v>281</v>
      </c>
      <c r="F62" s="165">
        <v>0</v>
      </c>
      <c r="G62" s="26">
        <v>4</v>
      </c>
      <c r="H62" s="26">
        <v>4</v>
      </c>
      <c r="I62" s="26">
        <v>4</v>
      </c>
      <c r="J62" s="26">
        <v>4</v>
      </c>
      <c r="K62" s="26">
        <v>4</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35">
      <c r="A63" s="14" t="str">
        <f t="shared" si="41"/>
        <v>PCSB 5-Year Budget</v>
      </c>
      <c r="B63" s="151">
        <f t="shared" si="42"/>
        <v>118</v>
      </c>
      <c r="C63" s="14" t="str">
        <f t="shared" si="42"/>
        <v>Early Childhood Academy PCS</v>
      </c>
      <c r="D63" s="5" t="str">
        <f t="shared" si="42"/>
        <v>2026-2027</v>
      </c>
      <c r="E63" t="s">
        <v>282</v>
      </c>
      <c r="F63" s="165">
        <v>0</v>
      </c>
      <c r="G63" s="26">
        <v>6</v>
      </c>
      <c r="H63" s="26">
        <v>6</v>
      </c>
      <c r="I63" s="26">
        <v>6</v>
      </c>
      <c r="J63" s="26">
        <v>6</v>
      </c>
      <c r="K63" s="26">
        <v>6</v>
      </c>
      <c r="L63" s="18" t="s">
        <v>99</v>
      </c>
      <c r="M63" s="127">
        <f>H63-G63</f>
        <v>0</v>
      </c>
      <c r="N63" s="127">
        <f t="shared" si="3"/>
        <v>0</v>
      </c>
      <c r="O63" s="127">
        <f t="shared" si="4"/>
        <v>0</v>
      </c>
      <c r="P63" s="127">
        <f t="shared" si="5"/>
        <v>0</v>
      </c>
      <c r="Q63" s="124">
        <f>IF(G63,M63/G63,0)</f>
        <v>0</v>
      </c>
      <c r="R63" s="124">
        <f t="shared" si="6"/>
        <v>0</v>
      </c>
      <c r="S63" s="124">
        <f t="shared" si="7"/>
        <v>0</v>
      </c>
      <c r="T63" s="124">
        <f t="shared" si="8"/>
        <v>0</v>
      </c>
    </row>
    <row r="64" spans="1:20" x14ac:dyDescent="0.35">
      <c r="A64" s="14" t="str">
        <f t="shared" si="41"/>
        <v>PCSB 5-Year Budget</v>
      </c>
      <c r="B64" s="151">
        <f t="shared" si="42"/>
        <v>118</v>
      </c>
      <c r="C64" s="14" t="str">
        <f t="shared" si="42"/>
        <v>Early Childhood Academy PCS</v>
      </c>
      <c r="D64" s="5" t="str">
        <f t="shared" si="42"/>
        <v>2026-2027</v>
      </c>
      <c r="E64" t="s">
        <v>283</v>
      </c>
      <c r="F64" s="165">
        <v>0</v>
      </c>
      <c r="G64" s="26">
        <v>3</v>
      </c>
      <c r="H64" s="26">
        <v>3</v>
      </c>
      <c r="I64" s="26">
        <v>3</v>
      </c>
      <c r="J64" s="26">
        <v>3</v>
      </c>
      <c r="K64" s="26">
        <v>3</v>
      </c>
      <c r="L64" s="18" t="s">
        <v>99</v>
      </c>
      <c r="M64" s="127">
        <f>H64-G64</f>
        <v>0</v>
      </c>
      <c r="N64" s="127">
        <f t="shared" si="3"/>
        <v>0</v>
      </c>
      <c r="O64" s="127">
        <f t="shared" si="4"/>
        <v>0</v>
      </c>
      <c r="P64" s="127">
        <f t="shared" si="5"/>
        <v>0</v>
      </c>
      <c r="Q64" s="124">
        <f>IF(G64,M64/G64,0)</f>
        <v>0</v>
      </c>
      <c r="R64" s="124">
        <f t="shared" si="6"/>
        <v>0</v>
      </c>
      <c r="S64" s="124">
        <f t="shared" si="7"/>
        <v>0</v>
      </c>
      <c r="T64" s="124">
        <f t="shared" si="8"/>
        <v>0</v>
      </c>
    </row>
    <row r="65" spans="1:20" x14ac:dyDescent="0.35">
      <c r="A65" s="14" t="str">
        <f t="shared" si="41"/>
        <v>PCSB 5-Year Budget</v>
      </c>
      <c r="B65" s="151">
        <f t="shared" si="42"/>
        <v>118</v>
      </c>
      <c r="C65" s="14" t="str">
        <f t="shared" si="42"/>
        <v>Early Childhood Academy PCS</v>
      </c>
      <c r="D65" s="5" t="str">
        <f t="shared" si="42"/>
        <v>2026-2027</v>
      </c>
      <c r="E65" t="s">
        <v>275</v>
      </c>
      <c r="F65" s="165">
        <v>0</v>
      </c>
      <c r="G65" s="28">
        <f>SUM(G59:G64)</f>
        <v>76</v>
      </c>
      <c r="H65" s="28">
        <f t="shared" ref="H65:K65" si="51">SUM(H59:H64)</f>
        <v>76</v>
      </c>
      <c r="I65" s="28">
        <f t="shared" si="51"/>
        <v>82</v>
      </c>
      <c r="J65" s="28">
        <f t="shared" si="51"/>
        <v>82</v>
      </c>
      <c r="K65" s="28">
        <f t="shared" si="51"/>
        <v>82</v>
      </c>
      <c r="L65" s="165" t="s">
        <v>99</v>
      </c>
      <c r="M65" s="128">
        <f t="shared" si="11"/>
        <v>0</v>
      </c>
      <c r="N65" s="128">
        <f t="shared" si="3"/>
        <v>6</v>
      </c>
      <c r="O65" s="128">
        <f t="shared" si="4"/>
        <v>0</v>
      </c>
      <c r="P65" s="128">
        <f t="shared" si="5"/>
        <v>0</v>
      </c>
      <c r="Q65" s="126">
        <f t="shared" si="12"/>
        <v>0</v>
      </c>
      <c r="R65" s="126">
        <f t="shared" si="6"/>
        <v>7.8947368421052627E-2</v>
      </c>
      <c r="S65" s="126">
        <f t="shared" si="7"/>
        <v>0</v>
      </c>
      <c r="T65" s="126">
        <f t="shared" si="8"/>
        <v>0</v>
      </c>
    </row>
    <row r="66" spans="1:20" ht="30" customHeight="1" x14ac:dyDescent="0.35">
      <c r="A66" s="14" t="str">
        <f t="shared" si="41"/>
        <v>PCSB 5-Year Budget</v>
      </c>
      <c r="B66" s="151">
        <f t="shared" si="42"/>
        <v>118</v>
      </c>
      <c r="C66" s="14" t="str">
        <f t="shared" si="42"/>
        <v>Early Childhood Academy PCS</v>
      </c>
      <c r="D66" s="5" t="str">
        <f t="shared" si="42"/>
        <v>2026-2027</v>
      </c>
      <c r="E66" s="27" t="s">
        <v>95</v>
      </c>
      <c r="F66" s="165">
        <v>0</v>
      </c>
      <c r="G66" s="19">
        <v>3921333</v>
      </c>
      <c r="H66" s="19">
        <v>4038973</v>
      </c>
      <c r="I66" s="19">
        <v>4470973</v>
      </c>
      <c r="J66" s="19">
        <v>4605102</v>
      </c>
      <c r="K66" s="19">
        <v>4743255</v>
      </c>
      <c r="L66" s="18" t="s">
        <v>99</v>
      </c>
      <c r="M66" s="121">
        <f t="shared" si="11"/>
        <v>117640</v>
      </c>
      <c r="N66" s="121">
        <f t="shared" si="3"/>
        <v>432000</v>
      </c>
      <c r="O66" s="121">
        <f t="shared" si="4"/>
        <v>134129</v>
      </c>
      <c r="P66" s="121">
        <f t="shared" si="5"/>
        <v>138153</v>
      </c>
      <c r="Q66" s="113">
        <f t="shared" si="12"/>
        <v>3.0000002550153226E-2</v>
      </c>
      <c r="R66" s="113">
        <f t="shared" si="6"/>
        <v>0.10695788261025761</v>
      </c>
      <c r="S66" s="113">
        <f t="shared" si="7"/>
        <v>2.9999957503657481E-2</v>
      </c>
      <c r="T66" s="113">
        <f t="shared" si="8"/>
        <v>2.9999986970972631E-2</v>
      </c>
    </row>
    <row r="67" spans="1:20" ht="15" customHeight="1" x14ac:dyDescent="0.35">
      <c r="A67" s="14" t="str">
        <f t="shared" si="41"/>
        <v>PCSB 5-Year Budget</v>
      </c>
      <c r="B67" s="151">
        <f t="shared" si="42"/>
        <v>118</v>
      </c>
      <c r="C67" s="14" t="str">
        <f t="shared" si="42"/>
        <v>Early Childhood Academy PCS</v>
      </c>
      <c r="D67" s="5" t="str">
        <f t="shared" si="42"/>
        <v>2026-2027</v>
      </c>
      <c r="E67" s="27" t="s">
        <v>96</v>
      </c>
      <c r="F67" s="165">
        <v>0</v>
      </c>
      <c r="G67" s="19">
        <v>1200780</v>
      </c>
      <c r="H67" s="19">
        <v>1236804</v>
      </c>
      <c r="I67" s="19">
        <v>1298644</v>
      </c>
      <c r="J67" s="19">
        <v>1337603</v>
      </c>
      <c r="K67" s="19">
        <v>1377731</v>
      </c>
      <c r="L67" s="18" t="s">
        <v>99</v>
      </c>
      <c r="M67" s="121">
        <f t="shared" si="11"/>
        <v>36024</v>
      </c>
      <c r="N67" s="121">
        <f t="shared" si="3"/>
        <v>61840</v>
      </c>
      <c r="O67" s="121">
        <f t="shared" si="4"/>
        <v>38959</v>
      </c>
      <c r="P67" s="121">
        <f t="shared" si="5"/>
        <v>40128</v>
      </c>
      <c r="Q67" s="113">
        <f t="shared" si="12"/>
        <v>3.0000499675211113E-2</v>
      </c>
      <c r="R67" s="113">
        <f t="shared" si="6"/>
        <v>4.9999838292890383E-2</v>
      </c>
      <c r="S67" s="113">
        <f t="shared" si="7"/>
        <v>2.9999753589128351E-2</v>
      </c>
      <c r="T67" s="113">
        <f t="shared" si="8"/>
        <v>2.9999932715461912E-2</v>
      </c>
    </row>
    <row r="68" spans="1:20" ht="15" customHeight="1" x14ac:dyDescent="0.35">
      <c r="A68" s="14" t="str">
        <f t="shared" si="41"/>
        <v>PCSB 5-Year Budget</v>
      </c>
      <c r="B68" s="151">
        <f t="shared" si="42"/>
        <v>118</v>
      </c>
      <c r="C68" s="14" t="str">
        <f t="shared" si="42"/>
        <v>Early Childhood Academy PCS</v>
      </c>
      <c r="D68" s="5" t="str">
        <f t="shared" si="42"/>
        <v>2026-2027</v>
      </c>
      <c r="E68" s="27" t="s">
        <v>94</v>
      </c>
      <c r="F68" s="165">
        <v>0</v>
      </c>
      <c r="G68" s="19">
        <v>1358325</v>
      </c>
      <c r="H68" s="19">
        <v>1399075</v>
      </c>
      <c r="I68" s="19">
        <v>1469028</v>
      </c>
      <c r="J68" s="19">
        <v>1513099</v>
      </c>
      <c r="K68" s="19">
        <v>1558492</v>
      </c>
      <c r="L68" s="18" t="s">
        <v>99</v>
      </c>
      <c r="M68" s="121">
        <f t="shared" si="11"/>
        <v>40750</v>
      </c>
      <c r="N68" s="121">
        <f t="shared" si="3"/>
        <v>69953</v>
      </c>
      <c r="O68" s="121">
        <f t="shared" si="4"/>
        <v>44071</v>
      </c>
      <c r="P68" s="121">
        <f t="shared" si="5"/>
        <v>45393</v>
      </c>
      <c r="Q68" s="113">
        <f t="shared" si="12"/>
        <v>3.0000184050208895E-2</v>
      </c>
      <c r="R68" s="113">
        <f t="shared" si="6"/>
        <v>4.9999463931526184E-2</v>
      </c>
      <c r="S68" s="113">
        <f t="shared" si="7"/>
        <v>3.0000108915555046E-2</v>
      </c>
      <c r="T68" s="113">
        <f t="shared" si="8"/>
        <v>3.0000019826858654E-2</v>
      </c>
    </row>
    <row r="69" spans="1:20" ht="15" customHeight="1" x14ac:dyDescent="0.35">
      <c r="A69" s="14" t="str">
        <f t="shared" si="41"/>
        <v>PCSB 5-Year Budget</v>
      </c>
      <c r="B69" s="151">
        <f t="shared" si="42"/>
        <v>118</v>
      </c>
      <c r="C69" s="14" t="str">
        <f t="shared" si="42"/>
        <v>Early Childhood Academy PCS</v>
      </c>
      <c r="D69" s="5" t="str">
        <f t="shared" si="42"/>
        <v>2026-2027</v>
      </c>
      <c r="E69" s="16" t="s">
        <v>93</v>
      </c>
      <c r="F69" s="165">
        <v>0</v>
      </c>
      <c r="G69" s="22">
        <f>SUM(G66:G68)</f>
        <v>6480438</v>
      </c>
      <c r="H69" s="22">
        <f t="shared" ref="H69:I69" si="52">SUM(H66:H68)</f>
        <v>6674852</v>
      </c>
      <c r="I69" s="22">
        <f t="shared" si="52"/>
        <v>7238645</v>
      </c>
      <c r="J69" s="22">
        <f t="shared" ref="J69" si="53">SUM(J66:J68)</f>
        <v>7455804</v>
      </c>
      <c r="K69" s="22">
        <f t="shared" ref="K69" si="54">SUM(K66:K68)</f>
        <v>7679478</v>
      </c>
      <c r="L69" s="165" t="s">
        <v>99</v>
      </c>
      <c r="M69" s="129">
        <f t="shared" si="11"/>
        <v>194414</v>
      </c>
      <c r="N69" s="129">
        <f t="shared" si="3"/>
        <v>563793</v>
      </c>
      <c r="O69" s="129">
        <f t="shared" si="4"/>
        <v>217159</v>
      </c>
      <c r="P69" s="129">
        <f t="shared" si="5"/>
        <v>223674</v>
      </c>
      <c r="Q69" s="130">
        <f t="shared" si="12"/>
        <v>3.0000132707079366E-2</v>
      </c>
      <c r="R69" s="130">
        <f t="shared" si="6"/>
        <v>8.4465243573939919E-2</v>
      </c>
      <c r="S69" s="130">
        <f t="shared" si="7"/>
        <v>2.9999951648409337E-2</v>
      </c>
      <c r="T69" s="130">
        <f t="shared" si="8"/>
        <v>2.9999983905156305E-2</v>
      </c>
    </row>
    <row r="70" spans="1:20" ht="15" customHeight="1" x14ac:dyDescent="0.35">
      <c r="A70" s="14" t="str">
        <f t="shared" si="41"/>
        <v>PCSB 5-Year Budget</v>
      </c>
      <c r="B70" s="151">
        <f t="shared" si="42"/>
        <v>118</v>
      </c>
      <c r="C70" s="14" t="str">
        <f t="shared" si="42"/>
        <v>Early Childhood Academy PCS</v>
      </c>
      <c r="D70" s="5" t="str">
        <f t="shared" si="42"/>
        <v>2026-2027</v>
      </c>
      <c r="E70" s="27" t="s">
        <v>97</v>
      </c>
      <c r="F70" s="165">
        <v>0</v>
      </c>
      <c r="G70" s="19">
        <v>311024</v>
      </c>
      <c r="H70" s="19">
        <v>320355</v>
      </c>
      <c r="I70" s="19">
        <v>329945</v>
      </c>
      <c r="J70" s="19">
        <v>339843</v>
      </c>
      <c r="K70" s="19">
        <v>350038</v>
      </c>
      <c r="L70" s="18" t="s">
        <v>99</v>
      </c>
      <c r="M70" s="121">
        <f t="shared" si="11"/>
        <v>9331</v>
      </c>
      <c r="N70" s="121">
        <f t="shared" ref="N70:N127" si="55">I70-H70</f>
        <v>9590</v>
      </c>
      <c r="O70" s="121">
        <f t="shared" ref="O70:O127" si="56">J70-I70</f>
        <v>9898</v>
      </c>
      <c r="P70" s="121">
        <f t="shared" ref="P70:P127" si="57">K70-J70</f>
        <v>10195</v>
      </c>
      <c r="Q70" s="113">
        <f t="shared" si="12"/>
        <v>3.000090025207058E-2</v>
      </c>
      <c r="R70" s="113">
        <f t="shared" ref="R70:R127" si="58">IF(H70,N70/H70,0)</f>
        <v>2.9935540260024037E-2</v>
      </c>
      <c r="S70" s="113">
        <f t="shared" ref="S70:S127" si="59">IF(I70,O70/I70,0)</f>
        <v>2.9998939217142251E-2</v>
      </c>
      <c r="T70" s="113">
        <f t="shared" ref="T70:T127" si="60">IF(J70,P70/J70,0)</f>
        <v>2.9999146664783444E-2</v>
      </c>
    </row>
    <row r="71" spans="1:20" ht="15" customHeight="1" x14ac:dyDescent="0.35">
      <c r="A71" s="14" t="str">
        <f t="shared" si="41"/>
        <v>PCSB 5-Year Budget</v>
      </c>
      <c r="B71" s="151">
        <f t="shared" si="42"/>
        <v>118</v>
      </c>
      <c r="C71" s="14" t="str">
        <f t="shared" si="42"/>
        <v>Early Childhood Academy PCS</v>
      </c>
      <c r="D71" s="5" t="str">
        <f t="shared" si="42"/>
        <v>2026-2027</v>
      </c>
      <c r="E71" s="27" t="s">
        <v>98</v>
      </c>
      <c r="F71" s="165">
        <v>0</v>
      </c>
      <c r="G71" s="19">
        <v>651092</v>
      </c>
      <c r="H71" s="19">
        <v>670625</v>
      </c>
      <c r="I71" s="19">
        <v>690744</v>
      </c>
      <c r="J71" s="19">
        <v>711466</v>
      </c>
      <c r="K71" s="19">
        <v>732810</v>
      </c>
      <c r="L71" s="18" t="s">
        <v>99</v>
      </c>
      <c r="M71" s="121">
        <f t="shared" ref="M71:M127" si="61">H71-G71</f>
        <v>19533</v>
      </c>
      <c r="N71" s="121">
        <f t="shared" si="55"/>
        <v>20119</v>
      </c>
      <c r="O71" s="121">
        <f t="shared" si="56"/>
        <v>20722</v>
      </c>
      <c r="P71" s="121">
        <f t="shared" si="57"/>
        <v>21344</v>
      </c>
      <c r="Q71" s="113">
        <f t="shared" ref="Q71:Q127" si="62">IF(G71,M71/G71,0)</f>
        <v>3.0000368611501908E-2</v>
      </c>
      <c r="R71" s="113">
        <f t="shared" si="58"/>
        <v>3.0000372786579684E-2</v>
      </c>
      <c r="S71" s="113">
        <f t="shared" si="59"/>
        <v>2.9999536731408451E-2</v>
      </c>
      <c r="T71" s="113">
        <f t="shared" si="60"/>
        <v>3.0000028110970869E-2</v>
      </c>
    </row>
    <row r="72" spans="1:20" ht="15" customHeight="1" x14ac:dyDescent="0.35">
      <c r="A72" s="14" t="str">
        <f t="shared" si="41"/>
        <v>PCSB 5-Year Budget</v>
      </c>
      <c r="B72" s="151">
        <f t="shared" si="42"/>
        <v>118</v>
      </c>
      <c r="C72" s="14" t="str">
        <f t="shared" si="42"/>
        <v>Early Childhood Academy PCS</v>
      </c>
      <c r="D72" s="5" t="str">
        <f t="shared" si="42"/>
        <v>2026-2027</v>
      </c>
      <c r="E72" s="16" t="s">
        <v>91</v>
      </c>
      <c r="F72" s="165">
        <v>0</v>
      </c>
      <c r="G72" s="21">
        <f>SUM(G69:G71)</f>
        <v>7442554</v>
      </c>
      <c r="H72" s="21">
        <f t="shared" ref="H72:I72" si="63">SUM(H69:H71)</f>
        <v>7665832</v>
      </c>
      <c r="I72" s="21">
        <f t="shared" si="63"/>
        <v>8259334</v>
      </c>
      <c r="J72" s="21">
        <f t="shared" ref="J72" si="64">SUM(J69:J71)</f>
        <v>8507113</v>
      </c>
      <c r="K72" s="21">
        <f t="shared" ref="K72" si="65">SUM(K69:K71)</f>
        <v>8762326</v>
      </c>
      <c r="L72" s="165" t="s">
        <v>99</v>
      </c>
      <c r="M72" s="125">
        <f t="shared" si="61"/>
        <v>223278</v>
      </c>
      <c r="N72" s="125">
        <f t="shared" si="55"/>
        <v>593502</v>
      </c>
      <c r="O72" s="125">
        <f t="shared" si="56"/>
        <v>247779</v>
      </c>
      <c r="P72" s="125">
        <f t="shared" si="57"/>
        <v>255213</v>
      </c>
      <c r="Q72" s="126">
        <f t="shared" si="62"/>
        <v>3.0000185420219993E-2</v>
      </c>
      <c r="R72" s="126">
        <f t="shared" si="58"/>
        <v>7.742173321825993E-2</v>
      </c>
      <c r="S72" s="126">
        <f t="shared" si="59"/>
        <v>2.9999876503359713E-2</v>
      </c>
      <c r="T72" s="126">
        <f t="shared" si="60"/>
        <v>2.9999954156010387E-2</v>
      </c>
    </row>
    <row r="73" spans="1:20" ht="30" customHeight="1" x14ac:dyDescent="0.35">
      <c r="A73" s="14" t="str">
        <f t="shared" si="41"/>
        <v>PCSB 5-Year Budget</v>
      </c>
      <c r="B73" s="151">
        <f t="shared" si="42"/>
        <v>118</v>
      </c>
      <c r="C73" s="14" t="str">
        <f t="shared" si="42"/>
        <v>Early Childhood Academy PCS</v>
      </c>
      <c r="D73" s="5" t="str">
        <f t="shared" si="42"/>
        <v>2026-2027</v>
      </c>
      <c r="E73" s="17" t="s">
        <v>100</v>
      </c>
      <c r="F73" s="165">
        <v>0</v>
      </c>
      <c r="G73" s="19">
        <v>124418</v>
      </c>
      <c r="H73" s="19">
        <v>125662</v>
      </c>
      <c r="I73" s="19">
        <v>131945</v>
      </c>
      <c r="J73" s="19">
        <v>135903</v>
      </c>
      <c r="K73" s="19">
        <v>139980</v>
      </c>
      <c r="L73" s="18" t="s">
        <v>99</v>
      </c>
      <c r="M73" s="121">
        <f t="shared" si="61"/>
        <v>1244</v>
      </c>
      <c r="N73" s="121">
        <f t="shared" si="55"/>
        <v>6283</v>
      </c>
      <c r="O73" s="121">
        <f t="shared" si="56"/>
        <v>3958</v>
      </c>
      <c r="P73" s="121">
        <f t="shared" si="57"/>
        <v>4077</v>
      </c>
      <c r="Q73" s="113">
        <f t="shared" si="62"/>
        <v>9.9985532639971716E-3</v>
      </c>
      <c r="R73" s="113">
        <f t="shared" si="58"/>
        <v>4.9999204214480113E-2</v>
      </c>
      <c r="S73" s="113">
        <f t="shared" si="59"/>
        <v>2.9997347379589982E-2</v>
      </c>
      <c r="T73" s="113">
        <f t="shared" si="60"/>
        <v>2.9999337762963291E-2</v>
      </c>
    </row>
    <row r="74" spans="1:20" ht="15" customHeight="1" x14ac:dyDescent="0.35">
      <c r="A74" s="14" t="str">
        <f t="shared" si="41"/>
        <v>PCSB 5-Year Budget</v>
      </c>
      <c r="B74" s="151">
        <f t="shared" si="42"/>
        <v>118</v>
      </c>
      <c r="C74" s="14" t="str">
        <f t="shared" si="42"/>
        <v>Early Childhood Academy PCS</v>
      </c>
      <c r="D74" s="5" t="str">
        <f t="shared" si="42"/>
        <v>2026-2027</v>
      </c>
      <c r="E74" s="17" t="s">
        <v>101</v>
      </c>
      <c r="F74" s="165">
        <v>0</v>
      </c>
      <c r="G74" s="19">
        <v>162703</v>
      </c>
      <c r="H74" s="19">
        <v>164259</v>
      </c>
      <c r="I74" s="19">
        <v>172472</v>
      </c>
      <c r="J74" s="19">
        <v>177646</v>
      </c>
      <c r="K74" s="19">
        <v>182975</v>
      </c>
      <c r="L74" s="18" t="s">
        <v>99</v>
      </c>
      <c r="M74" s="121">
        <f t="shared" si="61"/>
        <v>1556</v>
      </c>
      <c r="N74" s="121">
        <f t="shared" si="55"/>
        <v>8213</v>
      </c>
      <c r="O74" s="121">
        <f t="shared" si="56"/>
        <v>5174</v>
      </c>
      <c r="P74" s="121">
        <f t="shared" si="57"/>
        <v>5329</v>
      </c>
      <c r="Q74" s="113">
        <f t="shared" si="62"/>
        <v>9.5634376747816569E-3</v>
      </c>
      <c r="R74" s="113">
        <f t="shared" si="58"/>
        <v>5.0000304397323739E-2</v>
      </c>
      <c r="S74" s="113">
        <f t="shared" si="59"/>
        <v>2.9999072313187068E-2</v>
      </c>
      <c r="T74" s="113">
        <f t="shared" si="60"/>
        <v>2.9997860914402801E-2</v>
      </c>
    </row>
    <row r="75" spans="1:20" ht="15" customHeight="1" x14ac:dyDescent="0.35">
      <c r="A75" s="14" t="str">
        <f t="shared" si="41"/>
        <v>PCSB 5-Year Budget</v>
      </c>
      <c r="B75" s="151">
        <f t="shared" si="42"/>
        <v>118</v>
      </c>
      <c r="C75" s="14" t="str">
        <f t="shared" si="42"/>
        <v>Early Childhood Academy PCS</v>
      </c>
      <c r="D75" s="5" t="str">
        <f t="shared" si="42"/>
        <v>2026-2027</v>
      </c>
      <c r="E75" s="17" t="s">
        <v>90</v>
      </c>
      <c r="F75" s="165">
        <v>0</v>
      </c>
      <c r="G75" s="19">
        <v>512370</v>
      </c>
      <c r="H75" s="19">
        <v>537989</v>
      </c>
      <c r="I75" s="19">
        <v>564888</v>
      </c>
      <c r="J75" s="19">
        <v>581835</v>
      </c>
      <c r="K75" s="19">
        <v>599290</v>
      </c>
      <c r="L75" s="18" t="s">
        <v>99</v>
      </c>
      <c r="M75" s="121">
        <f t="shared" si="61"/>
        <v>25619</v>
      </c>
      <c r="N75" s="121">
        <f t="shared" si="55"/>
        <v>26899</v>
      </c>
      <c r="O75" s="121">
        <f t="shared" si="56"/>
        <v>16947</v>
      </c>
      <c r="P75" s="121">
        <f t="shared" si="57"/>
        <v>17455</v>
      </c>
      <c r="Q75" s="113">
        <f t="shared" si="62"/>
        <v>5.000097585729063E-2</v>
      </c>
      <c r="R75" s="113">
        <f t="shared" si="58"/>
        <v>4.9999163551671132E-2</v>
      </c>
      <c r="S75" s="113">
        <f t="shared" si="59"/>
        <v>3.0000637294472533E-2</v>
      </c>
      <c r="T75" s="113">
        <f t="shared" si="60"/>
        <v>2.9999914064984059E-2</v>
      </c>
    </row>
    <row r="76" spans="1:20" ht="15" customHeight="1" x14ac:dyDescent="0.35">
      <c r="A76" s="14" t="str">
        <f t="shared" si="41"/>
        <v>PCSB 5-Year Budget</v>
      </c>
      <c r="B76" s="151">
        <f t="shared" si="42"/>
        <v>118</v>
      </c>
      <c r="C76" s="14" t="str">
        <f t="shared" si="42"/>
        <v>Early Childhood Academy PCS</v>
      </c>
      <c r="D76" s="5" t="str">
        <f t="shared" si="42"/>
        <v>2026-2027</v>
      </c>
      <c r="E76" s="16" t="s">
        <v>263</v>
      </c>
      <c r="F76" s="165">
        <v>0</v>
      </c>
      <c r="G76" s="21">
        <f>SUM(G73:G75)</f>
        <v>799491</v>
      </c>
      <c r="H76" s="21">
        <f t="shared" ref="H76:I76" si="66">SUM(H73:H75)</f>
        <v>827910</v>
      </c>
      <c r="I76" s="21">
        <f t="shared" si="66"/>
        <v>869305</v>
      </c>
      <c r="J76" s="21">
        <f t="shared" ref="J76" si="67">SUM(J73:J75)</f>
        <v>895384</v>
      </c>
      <c r="K76" s="21">
        <f t="shared" ref="K76" si="68">SUM(K73:K75)</f>
        <v>922245</v>
      </c>
      <c r="L76" s="165" t="s">
        <v>99</v>
      </c>
      <c r="M76" s="125">
        <f t="shared" si="61"/>
        <v>28419</v>
      </c>
      <c r="N76" s="125">
        <f t="shared" si="55"/>
        <v>41395</v>
      </c>
      <c r="O76" s="125">
        <f t="shared" si="56"/>
        <v>26079</v>
      </c>
      <c r="P76" s="125">
        <f t="shared" si="57"/>
        <v>26861</v>
      </c>
      <c r="Q76" s="126">
        <f t="shared" si="62"/>
        <v>3.5546366375606479E-2</v>
      </c>
      <c r="R76" s="126">
        <f t="shared" si="58"/>
        <v>4.9999396069621095E-2</v>
      </c>
      <c r="S76" s="126">
        <f t="shared" si="59"/>
        <v>2.9999827448363922E-2</v>
      </c>
      <c r="T76" s="126">
        <f t="shared" si="60"/>
        <v>2.9999419243587108E-2</v>
      </c>
    </row>
    <row r="77" spans="1:20" ht="30" customHeight="1" x14ac:dyDescent="0.35">
      <c r="A77" s="14" t="str">
        <f t="shared" si="41"/>
        <v>PCSB 5-Year Budget</v>
      </c>
      <c r="B77" s="151">
        <f t="shared" si="42"/>
        <v>118</v>
      </c>
      <c r="C77" s="14" t="str">
        <f t="shared" si="42"/>
        <v>Early Childhood Academy PCS</v>
      </c>
      <c r="D77" s="5" t="str">
        <f t="shared" si="42"/>
        <v>2026-2027</v>
      </c>
      <c r="E77" t="s">
        <v>264</v>
      </c>
      <c r="F77" s="165">
        <v>0</v>
      </c>
      <c r="G77" s="19">
        <v>0</v>
      </c>
      <c r="H77" s="19">
        <v>0</v>
      </c>
      <c r="I77" s="19">
        <v>0</v>
      </c>
      <c r="J77" s="19">
        <v>0</v>
      </c>
      <c r="K77" s="19">
        <v>0</v>
      </c>
      <c r="L77" s="18" t="s">
        <v>99</v>
      </c>
      <c r="M77" s="121">
        <f t="shared" si="61"/>
        <v>0</v>
      </c>
      <c r="N77" s="121">
        <f t="shared" si="55"/>
        <v>0</v>
      </c>
      <c r="O77" s="121">
        <f t="shared" si="56"/>
        <v>0</v>
      </c>
      <c r="P77" s="121">
        <f t="shared" si="57"/>
        <v>0</v>
      </c>
      <c r="Q77" s="113">
        <f t="shared" si="62"/>
        <v>0</v>
      </c>
      <c r="R77" s="113">
        <f t="shared" si="58"/>
        <v>0</v>
      </c>
      <c r="S77" s="113">
        <f t="shared" si="59"/>
        <v>0</v>
      </c>
      <c r="T77" s="113">
        <f t="shared" si="60"/>
        <v>0</v>
      </c>
    </row>
    <row r="78" spans="1:20" x14ac:dyDescent="0.35">
      <c r="A78" s="14" t="str">
        <f t="shared" si="41"/>
        <v>PCSB 5-Year Budget</v>
      </c>
      <c r="B78" s="151">
        <f t="shared" si="42"/>
        <v>118</v>
      </c>
      <c r="C78" s="14" t="str">
        <f t="shared" si="42"/>
        <v>Early Childhood Academy PCS</v>
      </c>
      <c r="D78" s="5" t="str">
        <f t="shared" si="42"/>
        <v>2026-2027</v>
      </c>
      <c r="E78" t="s">
        <v>228</v>
      </c>
      <c r="F78" s="165">
        <v>0</v>
      </c>
      <c r="G78" s="19">
        <v>396000</v>
      </c>
      <c r="H78" s="19">
        <f>396000+141900</f>
        <v>537900</v>
      </c>
      <c r="I78" s="19">
        <f>H78</f>
        <v>537900</v>
      </c>
      <c r="J78" s="19">
        <f>I78</f>
        <v>537900</v>
      </c>
      <c r="K78" s="19">
        <f>J78</f>
        <v>537900</v>
      </c>
      <c r="L78" s="18" t="s">
        <v>99</v>
      </c>
      <c r="M78" s="121">
        <f t="shared" si="61"/>
        <v>141900</v>
      </c>
      <c r="N78" s="121">
        <f t="shared" si="55"/>
        <v>0</v>
      </c>
      <c r="O78" s="121">
        <f t="shared" si="56"/>
        <v>0</v>
      </c>
      <c r="P78" s="121">
        <f t="shared" si="57"/>
        <v>0</v>
      </c>
      <c r="Q78" s="113">
        <f t="shared" si="62"/>
        <v>0.35833333333333334</v>
      </c>
      <c r="R78" s="113">
        <f t="shared" si="58"/>
        <v>0</v>
      </c>
      <c r="S78" s="113">
        <f t="shared" si="59"/>
        <v>0</v>
      </c>
      <c r="T78" s="113">
        <f t="shared" si="60"/>
        <v>0</v>
      </c>
    </row>
    <row r="79" spans="1:20" x14ac:dyDescent="0.35">
      <c r="A79" s="14" t="str">
        <f t="shared" si="41"/>
        <v>PCSB 5-Year Budget</v>
      </c>
      <c r="B79" s="151">
        <f t="shared" si="42"/>
        <v>118</v>
      </c>
      <c r="C79" s="14" t="str">
        <f t="shared" si="42"/>
        <v>Early Childhood Academy PCS</v>
      </c>
      <c r="D79" s="5" t="str">
        <f t="shared" si="42"/>
        <v>2026-2027</v>
      </c>
      <c r="E79" t="s">
        <v>229</v>
      </c>
      <c r="F79" s="165">
        <v>0</v>
      </c>
      <c r="G79" s="19">
        <v>0</v>
      </c>
      <c r="H79" s="19">
        <v>0</v>
      </c>
      <c r="I79" s="19">
        <v>0</v>
      </c>
      <c r="J79" s="19">
        <v>0</v>
      </c>
      <c r="K79" s="19">
        <v>0</v>
      </c>
      <c r="L79" s="18" t="s">
        <v>99</v>
      </c>
      <c r="M79" s="121">
        <f t="shared" si="61"/>
        <v>0</v>
      </c>
      <c r="N79" s="121">
        <f t="shared" si="55"/>
        <v>0</v>
      </c>
      <c r="O79" s="121">
        <f t="shared" si="56"/>
        <v>0</v>
      </c>
      <c r="P79" s="121">
        <f t="shared" si="57"/>
        <v>0</v>
      </c>
      <c r="Q79" s="113">
        <f t="shared" si="62"/>
        <v>0</v>
      </c>
      <c r="R79" s="113">
        <f t="shared" si="58"/>
        <v>0</v>
      </c>
      <c r="S79" s="113">
        <f t="shared" si="59"/>
        <v>0</v>
      </c>
      <c r="T79" s="113">
        <f t="shared" si="60"/>
        <v>0</v>
      </c>
    </row>
    <row r="80" spans="1:20" x14ac:dyDescent="0.35">
      <c r="A80" s="14" t="str">
        <f t="shared" si="41"/>
        <v>PCSB 5-Year Budget</v>
      </c>
      <c r="B80" s="151">
        <f t="shared" si="42"/>
        <v>118</v>
      </c>
      <c r="C80" s="14" t="str">
        <f t="shared" si="42"/>
        <v>Early Childhood Academy PCS</v>
      </c>
      <c r="D80" s="5" t="str">
        <f t="shared" si="42"/>
        <v>2026-2027</v>
      </c>
      <c r="E80" t="s">
        <v>230</v>
      </c>
      <c r="F80" s="165">
        <v>0</v>
      </c>
      <c r="G80" s="19">
        <v>471600</v>
      </c>
      <c r="H80" s="19">
        <v>478636</v>
      </c>
      <c r="I80" s="19">
        <v>460339</v>
      </c>
      <c r="J80" s="19">
        <v>443002</v>
      </c>
      <c r="K80" s="19">
        <v>423872</v>
      </c>
      <c r="L80" s="18" t="s">
        <v>303</v>
      </c>
      <c r="M80" s="121">
        <f t="shared" si="61"/>
        <v>7036</v>
      </c>
      <c r="N80" s="121">
        <f t="shared" si="55"/>
        <v>-18297</v>
      </c>
      <c r="O80" s="121">
        <f t="shared" si="56"/>
        <v>-17337</v>
      </c>
      <c r="P80" s="121">
        <f t="shared" si="57"/>
        <v>-19130</v>
      </c>
      <c r="Q80" s="113">
        <f t="shared" si="62"/>
        <v>1.4919423240033928E-2</v>
      </c>
      <c r="R80" s="113">
        <f t="shared" si="58"/>
        <v>-3.8227379469993897E-2</v>
      </c>
      <c r="S80" s="113">
        <f t="shared" si="59"/>
        <v>-3.7661375638388228E-2</v>
      </c>
      <c r="T80" s="113">
        <f t="shared" si="60"/>
        <v>-4.3182649288265061E-2</v>
      </c>
    </row>
    <row r="81" spans="1:20" x14ac:dyDescent="0.35">
      <c r="A81" s="14" t="str">
        <f t="shared" si="41"/>
        <v>PCSB 5-Year Budget</v>
      </c>
      <c r="B81" s="151">
        <f t="shared" si="42"/>
        <v>118</v>
      </c>
      <c r="C81" s="14" t="str">
        <f t="shared" si="42"/>
        <v>Early Childhood Academy PCS</v>
      </c>
      <c r="D81" s="5" t="str">
        <f t="shared" si="42"/>
        <v>2026-2027</v>
      </c>
      <c r="E81" t="s">
        <v>231</v>
      </c>
      <c r="F81" s="165">
        <v>0</v>
      </c>
      <c r="G81" s="19">
        <v>0</v>
      </c>
      <c r="H81" s="19">
        <v>0</v>
      </c>
      <c r="I81" s="19">
        <v>0</v>
      </c>
      <c r="J81" s="19">
        <v>0</v>
      </c>
      <c r="K81" s="19">
        <v>0</v>
      </c>
      <c r="L81" s="18" t="s">
        <v>99</v>
      </c>
      <c r="M81" s="121">
        <f t="shared" si="61"/>
        <v>0</v>
      </c>
      <c r="N81" s="121">
        <f t="shared" si="55"/>
        <v>0</v>
      </c>
      <c r="O81" s="121">
        <f t="shared" si="56"/>
        <v>0</v>
      </c>
      <c r="P81" s="121">
        <f t="shared" si="57"/>
        <v>0</v>
      </c>
      <c r="Q81" s="113">
        <f t="shared" si="62"/>
        <v>0</v>
      </c>
      <c r="R81" s="113">
        <f t="shared" si="58"/>
        <v>0</v>
      </c>
      <c r="S81" s="113">
        <f t="shared" si="59"/>
        <v>0</v>
      </c>
      <c r="T81" s="113">
        <f t="shared" si="60"/>
        <v>0</v>
      </c>
    </row>
    <row r="82" spans="1:20" x14ac:dyDescent="0.35">
      <c r="A82" s="14" t="str">
        <f t="shared" si="41"/>
        <v>PCSB 5-Year Budget</v>
      </c>
      <c r="B82" s="151">
        <f t="shared" si="42"/>
        <v>118</v>
      </c>
      <c r="C82" s="14" t="str">
        <f t="shared" si="42"/>
        <v>Early Childhood Academy PCS</v>
      </c>
      <c r="D82" s="5" t="str">
        <f t="shared" si="42"/>
        <v>2026-2027</v>
      </c>
      <c r="E82" t="s">
        <v>232</v>
      </c>
      <c r="F82" s="165">
        <v>0</v>
      </c>
      <c r="G82" s="19">
        <v>466184</v>
      </c>
      <c r="H82" s="19">
        <v>512802</v>
      </c>
      <c r="I82" s="19">
        <v>528186</v>
      </c>
      <c r="J82" s="19">
        <v>544030</v>
      </c>
      <c r="K82" s="19">
        <v>560351</v>
      </c>
      <c r="L82" s="18" t="s">
        <v>99</v>
      </c>
      <c r="M82" s="121">
        <f t="shared" si="61"/>
        <v>46618</v>
      </c>
      <c r="N82" s="121">
        <f t="shared" si="55"/>
        <v>15384</v>
      </c>
      <c r="O82" s="121">
        <f t="shared" si="56"/>
        <v>15844</v>
      </c>
      <c r="P82" s="121">
        <f t="shared" si="57"/>
        <v>16321</v>
      </c>
      <c r="Q82" s="113">
        <f t="shared" si="62"/>
        <v>9.9999141969694366E-2</v>
      </c>
      <c r="R82" s="113">
        <f t="shared" si="58"/>
        <v>2.9999882995776148E-2</v>
      </c>
      <c r="S82" s="113">
        <f t="shared" si="59"/>
        <v>2.9997008629535808E-2</v>
      </c>
      <c r="T82" s="113">
        <f t="shared" si="60"/>
        <v>3.0000183813392645E-2</v>
      </c>
    </row>
    <row r="83" spans="1:20" x14ac:dyDescent="0.35">
      <c r="A83" s="14" t="str">
        <f t="shared" si="41"/>
        <v>PCSB 5-Year Budget</v>
      </c>
      <c r="B83" s="151">
        <f t="shared" si="42"/>
        <v>118</v>
      </c>
      <c r="C83" s="14" t="str">
        <f t="shared" si="42"/>
        <v>Early Childhood Academy PCS</v>
      </c>
      <c r="D83" s="5" t="str">
        <f t="shared" si="42"/>
        <v>2026-2027</v>
      </c>
      <c r="E83" t="s">
        <v>233</v>
      </c>
      <c r="F83" s="165">
        <v>0</v>
      </c>
      <c r="G83" s="19">
        <v>0</v>
      </c>
      <c r="H83" s="19">
        <v>0</v>
      </c>
      <c r="I83" s="19">
        <v>0</v>
      </c>
      <c r="J83" s="19">
        <v>0</v>
      </c>
      <c r="K83" s="19">
        <v>0</v>
      </c>
      <c r="L83" s="18" t="s">
        <v>99</v>
      </c>
      <c r="M83" s="121">
        <f t="shared" si="61"/>
        <v>0</v>
      </c>
      <c r="N83" s="121">
        <f t="shared" si="55"/>
        <v>0</v>
      </c>
      <c r="O83" s="121">
        <f t="shared" si="56"/>
        <v>0</v>
      </c>
      <c r="P83" s="121">
        <f t="shared" si="57"/>
        <v>0</v>
      </c>
      <c r="Q83" s="113">
        <f t="shared" si="62"/>
        <v>0</v>
      </c>
      <c r="R83" s="113">
        <f t="shared" si="58"/>
        <v>0</v>
      </c>
      <c r="S83" s="113">
        <f t="shared" si="59"/>
        <v>0</v>
      </c>
      <c r="T83" s="113">
        <f t="shared" si="60"/>
        <v>0</v>
      </c>
    </row>
    <row r="84" spans="1:20" x14ac:dyDescent="0.35">
      <c r="A84" s="14" t="str">
        <f t="shared" si="41"/>
        <v>PCSB 5-Year Budget</v>
      </c>
      <c r="B84" s="151">
        <f t="shared" si="42"/>
        <v>118</v>
      </c>
      <c r="C84" s="14" t="str">
        <f t="shared" si="42"/>
        <v>Early Childhood Academy PCS</v>
      </c>
      <c r="D84" s="5" t="str">
        <f t="shared" si="42"/>
        <v>2026-2027</v>
      </c>
      <c r="E84" s="16" t="s">
        <v>238</v>
      </c>
      <c r="F84" s="165">
        <v>0</v>
      </c>
      <c r="G84" s="21">
        <f>SUM(G78,G80,G82)</f>
        <v>1333784</v>
      </c>
      <c r="H84" s="21">
        <f t="shared" ref="H84:K84" si="69">SUM(H78,H80,H82)</f>
        <v>1529338</v>
      </c>
      <c r="I84" s="21">
        <f t="shared" si="69"/>
        <v>1526425</v>
      </c>
      <c r="J84" s="21">
        <f t="shared" si="69"/>
        <v>1524932</v>
      </c>
      <c r="K84" s="21">
        <f t="shared" si="69"/>
        <v>1522123</v>
      </c>
      <c r="L84" s="165" t="s">
        <v>99</v>
      </c>
      <c r="M84" s="125">
        <f t="shared" si="61"/>
        <v>195554</v>
      </c>
      <c r="N84" s="125">
        <f t="shared" si="55"/>
        <v>-2913</v>
      </c>
      <c r="O84" s="125">
        <f t="shared" si="56"/>
        <v>-1493</v>
      </c>
      <c r="P84" s="125">
        <f t="shared" si="57"/>
        <v>-2809</v>
      </c>
      <c r="Q84" s="126">
        <f t="shared" si="62"/>
        <v>0.14661594381099188</v>
      </c>
      <c r="R84" s="126">
        <f t="shared" si="58"/>
        <v>-1.9047457135047976E-3</v>
      </c>
      <c r="S84" s="126">
        <f t="shared" si="59"/>
        <v>-9.7810242887793383E-4</v>
      </c>
      <c r="T84" s="126">
        <f t="shared" si="60"/>
        <v>-1.8420493503972636E-3</v>
      </c>
    </row>
    <row r="85" spans="1:20" x14ac:dyDescent="0.35">
      <c r="A85" s="14" t="str">
        <f t="shared" si="41"/>
        <v>PCSB 5-Year Budget</v>
      </c>
      <c r="B85" s="151">
        <f t="shared" si="42"/>
        <v>118</v>
      </c>
      <c r="C85" s="14" t="str">
        <f t="shared" si="42"/>
        <v>Early Childhood Academy PCS</v>
      </c>
      <c r="D85" s="5" t="str">
        <f t="shared" si="42"/>
        <v>2026-2027</v>
      </c>
      <c r="E85" s="16" t="s">
        <v>239</v>
      </c>
      <c r="F85" s="165">
        <v>0</v>
      </c>
      <c r="G85" s="21">
        <f>SUM(G77,G79,G81,G83)</f>
        <v>0</v>
      </c>
      <c r="H85" s="21">
        <f t="shared" ref="H85:K85" si="70">SUM(H77,H79,H81,H83)</f>
        <v>0</v>
      </c>
      <c r="I85" s="21">
        <f t="shared" si="70"/>
        <v>0</v>
      </c>
      <c r="J85" s="21">
        <f t="shared" si="70"/>
        <v>0</v>
      </c>
      <c r="K85" s="21">
        <f t="shared" si="70"/>
        <v>0</v>
      </c>
      <c r="L85" s="165" t="s">
        <v>99</v>
      </c>
      <c r="M85" s="125">
        <f t="shared" si="61"/>
        <v>0</v>
      </c>
      <c r="N85" s="125">
        <f t="shared" si="55"/>
        <v>0</v>
      </c>
      <c r="O85" s="125">
        <f t="shared" si="56"/>
        <v>0</v>
      </c>
      <c r="P85" s="125">
        <f t="shared" si="57"/>
        <v>0</v>
      </c>
      <c r="Q85" s="126">
        <f t="shared" si="62"/>
        <v>0</v>
      </c>
      <c r="R85" s="126">
        <f t="shared" si="58"/>
        <v>0</v>
      </c>
      <c r="S85" s="126">
        <f t="shared" si="59"/>
        <v>0</v>
      </c>
      <c r="T85" s="126">
        <f t="shared" si="60"/>
        <v>0</v>
      </c>
    </row>
    <row r="86" spans="1:20" x14ac:dyDescent="0.35">
      <c r="A86" s="14" t="str">
        <f t="shared" si="41"/>
        <v>PCSB 5-Year Budget</v>
      </c>
      <c r="B86" s="151">
        <f t="shared" si="42"/>
        <v>118</v>
      </c>
      <c r="C86" s="14" t="str">
        <f t="shared" si="42"/>
        <v>Early Childhood Academy PCS</v>
      </c>
      <c r="D86" s="5" t="str">
        <f t="shared" si="42"/>
        <v>2026-2027</v>
      </c>
      <c r="E86" s="16" t="s">
        <v>8</v>
      </c>
      <c r="F86" s="165">
        <v>0</v>
      </c>
      <c r="G86" s="21">
        <f>G84+G85</f>
        <v>1333784</v>
      </c>
      <c r="H86" s="21">
        <f t="shared" ref="H86:K86" si="71">H84+H85</f>
        <v>1529338</v>
      </c>
      <c r="I86" s="21">
        <f t="shared" si="71"/>
        <v>1526425</v>
      </c>
      <c r="J86" s="21">
        <f t="shared" si="71"/>
        <v>1524932</v>
      </c>
      <c r="K86" s="21">
        <f t="shared" si="71"/>
        <v>1522123</v>
      </c>
      <c r="L86" s="165" t="s">
        <v>99</v>
      </c>
      <c r="M86" s="125">
        <f t="shared" si="61"/>
        <v>195554</v>
      </c>
      <c r="N86" s="125">
        <f t="shared" si="55"/>
        <v>-2913</v>
      </c>
      <c r="O86" s="125">
        <f t="shared" si="56"/>
        <v>-1493</v>
      </c>
      <c r="P86" s="125">
        <f t="shared" si="57"/>
        <v>-2809</v>
      </c>
      <c r="Q86" s="126">
        <f t="shared" si="62"/>
        <v>0.14661594381099188</v>
      </c>
      <c r="R86" s="126">
        <f t="shared" si="58"/>
        <v>-1.9047457135047976E-3</v>
      </c>
      <c r="S86" s="126">
        <f t="shared" si="59"/>
        <v>-9.7810242887793383E-4</v>
      </c>
      <c r="T86" s="126">
        <f t="shared" si="60"/>
        <v>-1.8420493503972636E-3</v>
      </c>
    </row>
    <row r="87" spans="1:20" ht="30" customHeight="1" x14ac:dyDescent="0.35">
      <c r="A87" s="14" t="str">
        <f t="shared" si="41"/>
        <v>PCSB 5-Year Budget</v>
      </c>
      <c r="B87" s="151">
        <f t="shared" si="42"/>
        <v>118</v>
      </c>
      <c r="C87" s="14" t="str">
        <f t="shared" si="42"/>
        <v>Early Childhood Academy PCS</v>
      </c>
      <c r="D87" s="5" t="str">
        <f t="shared" si="42"/>
        <v>2026-2027</v>
      </c>
      <c r="E87" t="s">
        <v>276</v>
      </c>
      <c r="F87" s="165">
        <v>0</v>
      </c>
      <c r="G87" s="19">
        <v>127644</v>
      </c>
      <c r="H87" s="19">
        <v>138844</v>
      </c>
      <c r="I87" s="19">
        <v>138844</v>
      </c>
      <c r="J87" s="19">
        <v>138844</v>
      </c>
      <c r="K87" s="19">
        <v>138844</v>
      </c>
      <c r="L87" s="18" t="s">
        <v>99</v>
      </c>
      <c r="M87" s="121">
        <f t="shared" si="61"/>
        <v>11200</v>
      </c>
      <c r="N87" s="121">
        <f t="shared" si="55"/>
        <v>0</v>
      </c>
      <c r="O87" s="121">
        <f t="shared" si="56"/>
        <v>0</v>
      </c>
      <c r="P87" s="121">
        <f t="shared" si="57"/>
        <v>0</v>
      </c>
      <c r="Q87" s="113">
        <f t="shared" si="62"/>
        <v>8.7744038105982261E-2</v>
      </c>
      <c r="R87" s="113">
        <f t="shared" si="58"/>
        <v>0</v>
      </c>
      <c r="S87" s="113">
        <f t="shared" si="59"/>
        <v>0</v>
      </c>
      <c r="T87" s="113">
        <f t="shared" si="60"/>
        <v>0</v>
      </c>
    </row>
    <row r="88" spans="1:20" x14ac:dyDescent="0.35">
      <c r="A88" s="14" t="str">
        <f t="shared" si="41"/>
        <v>PCSB 5-Year Budget</v>
      </c>
      <c r="B88" s="151">
        <f t="shared" si="42"/>
        <v>118</v>
      </c>
      <c r="C88" s="14" t="str">
        <f t="shared" si="42"/>
        <v>Early Childhood Academy PCS</v>
      </c>
      <c r="D88" s="5" t="str">
        <f t="shared" si="42"/>
        <v>2026-2027</v>
      </c>
      <c r="E88" t="s">
        <v>277</v>
      </c>
      <c r="F88" s="165">
        <v>0</v>
      </c>
      <c r="G88" s="19">
        <v>0</v>
      </c>
      <c r="H88" s="19">
        <v>0</v>
      </c>
      <c r="I88" s="19">
        <v>0</v>
      </c>
      <c r="J88" s="19">
        <v>0</v>
      </c>
      <c r="K88" s="19">
        <v>0</v>
      </c>
      <c r="L88" s="18" t="s">
        <v>99</v>
      </c>
      <c r="M88" s="121">
        <f t="shared" si="61"/>
        <v>0</v>
      </c>
      <c r="N88" s="121">
        <f t="shared" si="55"/>
        <v>0</v>
      </c>
      <c r="O88" s="121">
        <f t="shared" si="56"/>
        <v>0</v>
      </c>
      <c r="P88" s="121">
        <f t="shared" si="57"/>
        <v>0</v>
      </c>
      <c r="Q88" s="113">
        <f t="shared" si="62"/>
        <v>0</v>
      </c>
      <c r="R88" s="113">
        <f t="shared" si="58"/>
        <v>0</v>
      </c>
      <c r="S88" s="113">
        <f t="shared" si="59"/>
        <v>0</v>
      </c>
      <c r="T88" s="113">
        <f t="shared" si="60"/>
        <v>0</v>
      </c>
    </row>
    <row r="89" spans="1:20" x14ac:dyDescent="0.35">
      <c r="A89" s="14" t="str">
        <f t="shared" si="41"/>
        <v>PCSB 5-Year Budget</v>
      </c>
      <c r="B89" s="151">
        <f t="shared" si="42"/>
        <v>118</v>
      </c>
      <c r="C89" s="14" t="str">
        <f t="shared" si="42"/>
        <v>Early Childhood Academy PCS</v>
      </c>
      <c r="D89" s="5" t="str">
        <f t="shared" si="42"/>
        <v>2026-2027</v>
      </c>
      <c r="E89" t="s">
        <v>9</v>
      </c>
      <c r="F89" s="165">
        <v>0</v>
      </c>
      <c r="G89" s="19">
        <v>0</v>
      </c>
      <c r="H89" s="19"/>
      <c r="I89" s="19">
        <v>0</v>
      </c>
      <c r="J89" s="19">
        <v>0</v>
      </c>
      <c r="K89" s="19">
        <v>0</v>
      </c>
      <c r="L89" s="18" t="s">
        <v>99</v>
      </c>
      <c r="M89" s="121">
        <f>H90-G89</f>
        <v>844753</v>
      </c>
      <c r="N89" s="121">
        <f>I89-H90</f>
        <v>-844753</v>
      </c>
      <c r="O89" s="121">
        <f t="shared" si="56"/>
        <v>0</v>
      </c>
      <c r="P89" s="121">
        <f t="shared" si="57"/>
        <v>0</v>
      </c>
      <c r="Q89" s="113">
        <f t="shared" si="62"/>
        <v>0</v>
      </c>
      <c r="R89" s="113">
        <f>IF(H90,N89/H90,0)</f>
        <v>-1</v>
      </c>
      <c r="S89" s="113">
        <f t="shared" si="59"/>
        <v>0</v>
      </c>
      <c r="T89" s="113">
        <f t="shared" si="60"/>
        <v>0</v>
      </c>
    </row>
    <row r="90" spans="1:20" x14ac:dyDescent="0.35">
      <c r="A90" s="14" t="str">
        <f t="shared" si="41"/>
        <v>PCSB 5-Year Budget</v>
      </c>
      <c r="B90" s="151">
        <f t="shared" si="42"/>
        <v>118</v>
      </c>
      <c r="C90" s="14" t="str">
        <f t="shared" si="42"/>
        <v>Early Childhood Academy PCS</v>
      </c>
      <c r="D90" s="5" t="str">
        <f t="shared" si="42"/>
        <v>2026-2027</v>
      </c>
      <c r="E90" t="s">
        <v>10</v>
      </c>
      <c r="F90" s="165">
        <v>0</v>
      </c>
      <c r="G90" s="19">
        <v>804527</v>
      </c>
      <c r="H90" s="19">
        <v>844753</v>
      </c>
      <c r="I90" s="19">
        <v>861648</v>
      </c>
      <c r="J90" s="19">
        <v>878881</v>
      </c>
      <c r="K90" s="19">
        <v>896459</v>
      </c>
      <c r="L90" s="18" t="s">
        <v>99</v>
      </c>
      <c r="M90" s="121" t="e">
        <f>#REF!-G90</f>
        <v>#REF!</v>
      </c>
      <c r="N90" s="121" t="e">
        <f>I90-#REF!</f>
        <v>#REF!</v>
      </c>
      <c r="O90" s="121">
        <f t="shared" si="56"/>
        <v>17233</v>
      </c>
      <c r="P90" s="121">
        <f t="shared" si="57"/>
        <v>17578</v>
      </c>
      <c r="Q90" s="113" t="e">
        <f t="shared" si="62"/>
        <v>#REF!</v>
      </c>
      <c r="R90" s="113" t="e">
        <f>IF(#REF!,N90/#REF!,0)</f>
        <v>#REF!</v>
      </c>
      <c r="S90" s="113">
        <f t="shared" si="59"/>
        <v>2.0000046422669119E-2</v>
      </c>
      <c r="T90" s="113">
        <f t="shared" si="60"/>
        <v>2.0000432367977009E-2</v>
      </c>
    </row>
    <row r="91" spans="1:20" x14ac:dyDescent="0.35">
      <c r="A91" s="14" t="str">
        <f t="shared" si="41"/>
        <v>PCSB 5-Year Budget</v>
      </c>
      <c r="B91" s="151">
        <f t="shared" si="42"/>
        <v>118</v>
      </c>
      <c r="C91" s="14" t="str">
        <f t="shared" si="42"/>
        <v>Early Childhood Academy PCS</v>
      </c>
      <c r="D91" s="5" t="str">
        <f t="shared" si="42"/>
        <v>2026-2027</v>
      </c>
      <c r="E91" s="16" t="s">
        <v>11</v>
      </c>
      <c r="F91" s="165">
        <v>0</v>
      </c>
      <c r="G91" s="21">
        <f>SUM(G87:G90)</f>
        <v>932171</v>
      </c>
      <c r="H91" s="21">
        <f>SUM(H87:H90)</f>
        <v>983597</v>
      </c>
      <c r="I91" s="21">
        <f>SUM(I87:I90)</f>
        <v>1000492</v>
      </c>
      <c r="J91" s="21">
        <f>SUM(J87:J90)</f>
        <v>1017725</v>
      </c>
      <c r="K91" s="21">
        <f>SUM(K87:K90)</f>
        <v>1035303</v>
      </c>
      <c r="L91" s="165" t="s">
        <v>99</v>
      </c>
      <c r="M91" s="125">
        <f t="shared" si="61"/>
        <v>51426</v>
      </c>
      <c r="N91" s="125">
        <f t="shared" si="55"/>
        <v>16895</v>
      </c>
      <c r="O91" s="125">
        <f t="shared" si="56"/>
        <v>17233</v>
      </c>
      <c r="P91" s="125">
        <f t="shared" si="57"/>
        <v>17578</v>
      </c>
      <c r="Q91" s="126">
        <f t="shared" si="62"/>
        <v>5.5167989564146494E-2</v>
      </c>
      <c r="R91" s="126">
        <f t="shared" si="58"/>
        <v>1.7176750234089773E-2</v>
      </c>
      <c r="S91" s="126">
        <f t="shared" si="59"/>
        <v>1.7224525533437549E-2</v>
      </c>
      <c r="T91" s="126">
        <f t="shared" si="60"/>
        <v>1.7271856346262496E-2</v>
      </c>
    </row>
    <row r="92" spans="1:20" ht="30" customHeight="1" x14ac:dyDescent="0.35">
      <c r="A92" s="14" t="str">
        <f t="shared" si="41"/>
        <v>PCSB 5-Year Budget</v>
      </c>
      <c r="B92" s="151">
        <f t="shared" si="42"/>
        <v>118</v>
      </c>
      <c r="C92" s="14" t="str">
        <f t="shared" si="42"/>
        <v>Early Childhood Academy PCS</v>
      </c>
      <c r="D92" s="5" t="str">
        <f t="shared" si="42"/>
        <v>2026-2027</v>
      </c>
      <c r="E92" s="16" t="s">
        <v>12</v>
      </c>
      <c r="F92" s="165">
        <v>0</v>
      </c>
      <c r="G92" s="21">
        <f>SUM(G72,G76,G86,G91)</f>
        <v>10508000</v>
      </c>
      <c r="H92" s="21">
        <f>SUM(H72,H76,H86,H91)</f>
        <v>11006677</v>
      </c>
      <c r="I92" s="21">
        <f>SUM(I72,I76,I86,I91)</f>
        <v>11655556</v>
      </c>
      <c r="J92" s="21">
        <f>SUM(J72,J76,J86,J91)</f>
        <v>11945154</v>
      </c>
      <c r="K92" s="21">
        <f>SUM(K72,K76,K86,K91)</f>
        <v>12241997</v>
      </c>
      <c r="L92" s="165" t="s">
        <v>99</v>
      </c>
      <c r="M92" s="125">
        <f t="shared" si="61"/>
        <v>498677</v>
      </c>
      <c r="N92" s="125">
        <f t="shared" si="55"/>
        <v>648879</v>
      </c>
      <c r="O92" s="125">
        <f t="shared" si="56"/>
        <v>289598</v>
      </c>
      <c r="P92" s="125">
        <f t="shared" si="57"/>
        <v>296843</v>
      </c>
      <c r="Q92" s="126">
        <f t="shared" si="62"/>
        <v>4.745688998858013E-2</v>
      </c>
      <c r="R92" s="126">
        <f t="shared" si="58"/>
        <v>5.895321539825326E-2</v>
      </c>
      <c r="S92" s="126">
        <f t="shared" si="59"/>
        <v>2.484634795628797E-2</v>
      </c>
      <c r="T92" s="126">
        <f t="shared" si="60"/>
        <v>2.4850495857985589E-2</v>
      </c>
    </row>
    <row r="93" spans="1:20" ht="30" customHeight="1" x14ac:dyDescent="0.35">
      <c r="A93" s="14" t="str">
        <f t="shared" si="41"/>
        <v>PCSB 5-Year Budget</v>
      </c>
      <c r="B93" s="151">
        <f t="shared" si="42"/>
        <v>118</v>
      </c>
      <c r="C93" s="14" t="str">
        <f t="shared" si="42"/>
        <v>Early Childhood Academy PCS</v>
      </c>
      <c r="D93" s="5" t="str">
        <f t="shared" si="42"/>
        <v>2026-2027</v>
      </c>
      <c r="E93" s="16" t="s">
        <v>13</v>
      </c>
      <c r="F93" s="165">
        <v>0</v>
      </c>
      <c r="G93" s="20">
        <f>G58-G92</f>
        <v>366000</v>
      </c>
      <c r="H93" s="20">
        <f>H58-H92</f>
        <v>548378.15359999985</v>
      </c>
      <c r="I93" s="20">
        <f>I58-I92</f>
        <v>594373.89800320193</v>
      </c>
      <c r="J93" s="20">
        <f>J58-J92</f>
        <v>1085282.1657936648</v>
      </c>
      <c r="K93" s="20">
        <f>K58-K92</f>
        <v>1446435.8165858388</v>
      </c>
      <c r="L93" s="165" t="s">
        <v>99</v>
      </c>
      <c r="M93" s="123">
        <f t="shared" si="61"/>
        <v>182378.15359999985</v>
      </c>
      <c r="N93" s="123">
        <f t="shared" si="55"/>
        <v>45995.744403202087</v>
      </c>
      <c r="O93" s="123">
        <f t="shared" si="56"/>
        <v>490908.26779046282</v>
      </c>
      <c r="P93" s="123">
        <f t="shared" si="57"/>
        <v>361153.65079217404</v>
      </c>
      <c r="Q93" s="124">
        <f t="shared" si="62"/>
        <v>0.49830096612021818</v>
      </c>
      <c r="R93" s="124">
        <f t="shared" si="58"/>
        <v>8.3875960596257598E-2</v>
      </c>
      <c r="S93" s="124">
        <f t="shared" si="59"/>
        <v>0.82592501023289933</v>
      </c>
      <c r="T93" s="124">
        <f t="shared" si="60"/>
        <v>0.33277396623214855</v>
      </c>
    </row>
    <row r="94" spans="1:20" x14ac:dyDescent="0.35">
      <c r="A94" s="14" t="str">
        <f t="shared" si="41"/>
        <v>PCSB 5-Year Budget</v>
      </c>
      <c r="B94" s="151">
        <f t="shared" si="42"/>
        <v>118</v>
      </c>
      <c r="C94" s="14" t="str">
        <f t="shared" si="42"/>
        <v>Early Childhood Academy PCS</v>
      </c>
      <c r="D94" s="5" t="str">
        <f t="shared" si="42"/>
        <v>2026-2027</v>
      </c>
      <c r="E94" s="17" t="s">
        <v>15</v>
      </c>
      <c r="F94" s="165">
        <v>0</v>
      </c>
      <c r="G94" s="19">
        <v>0</v>
      </c>
      <c r="H94" s="19">
        <v>0</v>
      </c>
      <c r="I94" s="19">
        <v>0</v>
      </c>
      <c r="J94" s="19">
        <v>0</v>
      </c>
      <c r="K94" s="19">
        <v>0</v>
      </c>
      <c r="L94" s="18" t="s">
        <v>99</v>
      </c>
      <c r="M94" s="121">
        <f t="shared" si="61"/>
        <v>0</v>
      </c>
      <c r="N94" s="121">
        <f t="shared" si="55"/>
        <v>0</v>
      </c>
      <c r="O94" s="121">
        <f t="shared" si="56"/>
        <v>0</v>
      </c>
      <c r="P94" s="121">
        <f t="shared" si="57"/>
        <v>0</v>
      </c>
      <c r="Q94" s="113">
        <f t="shared" si="62"/>
        <v>0</v>
      </c>
      <c r="R94" s="113">
        <f t="shared" si="58"/>
        <v>0</v>
      </c>
      <c r="S94" s="113">
        <f t="shared" si="59"/>
        <v>0</v>
      </c>
      <c r="T94" s="113">
        <f t="shared" si="60"/>
        <v>0</v>
      </c>
    </row>
    <row r="95" spans="1:20" x14ac:dyDescent="0.35">
      <c r="A95" s="14" t="str">
        <f t="shared" si="41"/>
        <v>PCSB 5-Year Budget</v>
      </c>
      <c r="B95" s="151">
        <f t="shared" si="42"/>
        <v>118</v>
      </c>
      <c r="C95" s="14" t="str">
        <f t="shared" si="42"/>
        <v>Early Childhood Academy PCS</v>
      </c>
      <c r="D95" s="5" t="str">
        <f t="shared" si="42"/>
        <v>2026-2027</v>
      </c>
      <c r="E95" s="17" t="s">
        <v>82</v>
      </c>
      <c r="F95" s="165">
        <v>0</v>
      </c>
      <c r="G95" s="19" t="str">
        <f t="shared" ref="G95:K97" si="72">IF(G94=0,"None","Describe")</f>
        <v>None</v>
      </c>
      <c r="H95" s="19" t="str">
        <f t="shared" si="72"/>
        <v>None</v>
      </c>
      <c r="I95" s="19" t="str">
        <f t="shared" si="72"/>
        <v>None</v>
      </c>
      <c r="J95" s="19" t="str">
        <f t="shared" ref="J95" si="73">IF(J94=0,"None","Describe")</f>
        <v>None</v>
      </c>
      <c r="K95" s="19" t="str">
        <f t="shared" si="72"/>
        <v>None</v>
      </c>
      <c r="L95" s="165" t="s">
        <v>99</v>
      </c>
      <c r="M95" s="121">
        <v>0</v>
      </c>
      <c r="N95" s="121">
        <v>0</v>
      </c>
      <c r="O95" s="121">
        <v>0</v>
      </c>
      <c r="P95" s="121">
        <v>0</v>
      </c>
      <c r="Q95" s="113">
        <v>0</v>
      </c>
      <c r="R95" s="113">
        <v>0</v>
      </c>
      <c r="S95" s="113">
        <v>0</v>
      </c>
      <c r="T95" s="113">
        <v>0</v>
      </c>
    </row>
    <row r="96" spans="1:20" x14ac:dyDescent="0.35">
      <c r="A96" s="14" t="str">
        <f t="shared" si="41"/>
        <v>PCSB 5-Year Budget</v>
      </c>
      <c r="B96" s="151">
        <f t="shared" si="42"/>
        <v>118</v>
      </c>
      <c r="C96" s="14" t="str">
        <f t="shared" si="42"/>
        <v>Early Childhood Academy PCS</v>
      </c>
      <c r="D96" s="5" t="str">
        <f t="shared" si="42"/>
        <v>2026-2027</v>
      </c>
      <c r="E96" s="17" t="s">
        <v>83</v>
      </c>
      <c r="F96" s="165">
        <v>0</v>
      </c>
      <c r="G96" s="19">
        <v>0</v>
      </c>
      <c r="H96" s="19">
        <v>0</v>
      </c>
      <c r="I96" s="19">
        <v>0</v>
      </c>
      <c r="J96" s="19">
        <v>0</v>
      </c>
      <c r="K96" s="19">
        <v>0</v>
      </c>
      <c r="L96" s="18" t="s">
        <v>99</v>
      </c>
      <c r="M96" s="121">
        <f t="shared" si="61"/>
        <v>0</v>
      </c>
      <c r="N96" s="121">
        <f t="shared" si="55"/>
        <v>0</v>
      </c>
      <c r="O96" s="121">
        <f t="shared" si="56"/>
        <v>0</v>
      </c>
      <c r="P96" s="121">
        <f t="shared" si="57"/>
        <v>0</v>
      </c>
      <c r="Q96" s="113">
        <f t="shared" si="62"/>
        <v>0</v>
      </c>
      <c r="R96" s="113">
        <f t="shared" si="58"/>
        <v>0</v>
      </c>
      <c r="S96" s="113">
        <f t="shared" si="59"/>
        <v>0</v>
      </c>
      <c r="T96" s="113">
        <f t="shared" si="60"/>
        <v>0</v>
      </c>
    </row>
    <row r="97" spans="1:20" x14ac:dyDescent="0.35">
      <c r="A97" s="14" t="str">
        <f t="shared" si="41"/>
        <v>PCSB 5-Year Budget</v>
      </c>
      <c r="B97" s="151">
        <f t="shared" si="42"/>
        <v>118</v>
      </c>
      <c r="C97" s="14" t="str">
        <f t="shared" si="42"/>
        <v>Early Childhood Academy PCS</v>
      </c>
      <c r="D97" s="5" t="str">
        <f t="shared" si="42"/>
        <v>2026-2027</v>
      </c>
      <c r="E97" s="17" t="s">
        <v>84</v>
      </c>
      <c r="F97" s="165">
        <v>0</v>
      </c>
      <c r="G97" s="19" t="str">
        <f t="shared" si="72"/>
        <v>None</v>
      </c>
      <c r="H97" s="19" t="str">
        <f t="shared" si="72"/>
        <v>None</v>
      </c>
      <c r="I97" s="19" t="str">
        <f t="shared" si="72"/>
        <v>None</v>
      </c>
      <c r="J97" s="19" t="str">
        <f t="shared" ref="J97" si="74">IF(J96=0,"None","Describe")</f>
        <v>None</v>
      </c>
      <c r="K97" s="19" t="str">
        <f t="shared" si="72"/>
        <v>None</v>
      </c>
      <c r="L97" s="165" t="s">
        <v>99</v>
      </c>
      <c r="M97" s="121">
        <v>0</v>
      </c>
      <c r="N97" s="121">
        <v>0</v>
      </c>
      <c r="O97" s="121">
        <v>0</v>
      </c>
      <c r="P97" s="121">
        <v>0</v>
      </c>
      <c r="Q97" s="113">
        <v>0</v>
      </c>
      <c r="R97" s="113">
        <v>0</v>
      </c>
      <c r="S97" s="113">
        <v>0</v>
      </c>
      <c r="T97" s="113">
        <v>0</v>
      </c>
    </row>
    <row r="98" spans="1:20" x14ac:dyDescent="0.35">
      <c r="A98" s="14" t="str">
        <f t="shared" si="41"/>
        <v>PCSB 5-Year Budget</v>
      </c>
      <c r="B98" s="151">
        <f t="shared" si="42"/>
        <v>118</v>
      </c>
      <c r="C98" s="14" t="str">
        <f t="shared" si="42"/>
        <v>Early Childhood Academy PCS</v>
      </c>
      <c r="D98" s="5" t="str">
        <f t="shared" si="42"/>
        <v>2026-2027</v>
      </c>
      <c r="E98" s="16" t="s">
        <v>16</v>
      </c>
      <c r="F98" s="165">
        <v>0</v>
      </c>
      <c r="G98" s="21">
        <f t="shared" ref="G98" si="75">SUM(G93:G94,G96)</f>
        <v>366000</v>
      </c>
      <c r="H98" s="21">
        <f t="shared" ref="H98:I98" si="76">SUM(H93:H94,H96)</f>
        <v>548378.15359999985</v>
      </c>
      <c r="I98" s="21">
        <f t="shared" si="76"/>
        <v>594373.89800320193</v>
      </c>
      <c r="J98" s="21">
        <f t="shared" ref="J98" si="77">SUM(J93:J94,J96)</f>
        <v>1085282.1657936648</v>
      </c>
      <c r="K98" s="21">
        <f t="shared" ref="K98" si="78">SUM(K93:K94,K96)</f>
        <v>1446435.8165858388</v>
      </c>
      <c r="L98" s="165" t="s">
        <v>99</v>
      </c>
      <c r="M98" s="125">
        <f t="shared" si="61"/>
        <v>182378.15359999985</v>
      </c>
      <c r="N98" s="125">
        <f t="shared" si="55"/>
        <v>45995.744403202087</v>
      </c>
      <c r="O98" s="125">
        <f t="shared" si="56"/>
        <v>490908.26779046282</v>
      </c>
      <c r="P98" s="125">
        <f t="shared" si="57"/>
        <v>361153.65079217404</v>
      </c>
      <c r="Q98" s="126">
        <f t="shared" si="62"/>
        <v>0.49830096612021818</v>
      </c>
      <c r="R98" s="126">
        <f t="shared" si="58"/>
        <v>8.3875960596257598E-2</v>
      </c>
      <c r="S98" s="126">
        <f t="shared" si="59"/>
        <v>0.82592501023289933</v>
      </c>
      <c r="T98" s="126">
        <f t="shared" si="60"/>
        <v>0.33277396623214855</v>
      </c>
    </row>
    <row r="99" spans="1:20" ht="30" customHeight="1" thickBot="1" x14ac:dyDescent="0.4">
      <c r="A99" s="14" t="str">
        <f t="shared" si="41"/>
        <v>PCSB 5-Year Budget</v>
      </c>
      <c r="B99" s="151">
        <f t="shared" si="42"/>
        <v>118</v>
      </c>
      <c r="C99" s="14" t="str">
        <f t="shared" si="42"/>
        <v>Early Childhood Academy PCS</v>
      </c>
      <c r="D99" s="5" t="str">
        <f t="shared" si="42"/>
        <v>2026-2027</v>
      </c>
      <c r="E99" s="16" t="s">
        <v>256</v>
      </c>
      <c r="F99" s="29">
        <v>14049225</v>
      </c>
      <c r="G99" s="23">
        <f>F99+G98</f>
        <v>14415225</v>
      </c>
      <c r="H99" s="23">
        <f>G99+H98</f>
        <v>14963603.1536</v>
      </c>
      <c r="I99" s="23">
        <f>H99+I98</f>
        <v>15557977.051603202</v>
      </c>
      <c r="J99" s="23">
        <f>I99+J98</f>
        <v>16643259.217396867</v>
      </c>
      <c r="K99" s="23">
        <f t="shared" ref="K99" si="79">J99+K98</f>
        <v>18089695.033982705</v>
      </c>
      <c r="L99" s="165" t="s">
        <v>99</v>
      </c>
      <c r="M99" s="131">
        <f t="shared" si="61"/>
        <v>548378.15359999985</v>
      </c>
      <c r="N99" s="131">
        <f t="shared" si="55"/>
        <v>594373.89800320193</v>
      </c>
      <c r="O99" s="131">
        <f t="shared" si="56"/>
        <v>1085282.1657936648</v>
      </c>
      <c r="P99" s="131">
        <f t="shared" si="57"/>
        <v>1446435.8165858388</v>
      </c>
      <c r="Q99" s="132">
        <f t="shared" si="62"/>
        <v>3.8041595160672126E-2</v>
      </c>
      <c r="R99" s="132">
        <f t="shared" si="58"/>
        <v>3.9721308557972901E-2</v>
      </c>
      <c r="S99" s="132">
        <f t="shared" si="59"/>
        <v>6.9757280280975206E-2</v>
      </c>
      <c r="T99" s="132">
        <f t="shared" si="60"/>
        <v>8.6908206961885712E-2</v>
      </c>
    </row>
    <row r="100" spans="1:20" ht="30" customHeight="1" thickTop="1" x14ac:dyDescent="0.35">
      <c r="A100" s="14" t="str">
        <f t="shared" si="41"/>
        <v>PCSB 5-Year Budget</v>
      </c>
      <c r="B100" s="151">
        <f t="shared" si="42"/>
        <v>118</v>
      </c>
      <c r="C100" s="14" t="str">
        <f t="shared" si="42"/>
        <v>Early Childhood Academy PCS</v>
      </c>
      <c r="D100" s="5" t="str">
        <f t="shared" si="42"/>
        <v>2026-2027</v>
      </c>
      <c r="E100" t="s">
        <v>85</v>
      </c>
      <c r="F100" s="165">
        <v>0</v>
      </c>
      <c r="G100" s="19">
        <v>1026079</v>
      </c>
      <c r="H100" s="19">
        <v>1361357</v>
      </c>
      <c r="I100" s="19">
        <v>1407553</v>
      </c>
      <c r="J100" s="19">
        <v>1898461</v>
      </c>
      <c r="K100" s="19">
        <v>2259615</v>
      </c>
      <c r="L100" s="18" t="s">
        <v>99</v>
      </c>
      <c r="M100" s="121">
        <f t="shared" si="61"/>
        <v>335278</v>
      </c>
      <c r="N100" s="121">
        <f t="shared" si="55"/>
        <v>46196</v>
      </c>
      <c r="O100" s="121">
        <f t="shared" si="56"/>
        <v>490908</v>
      </c>
      <c r="P100" s="121">
        <f t="shared" si="57"/>
        <v>361154</v>
      </c>
      <c r="Q100" s="113">
        <f t="shared" si="62"/>
        <v>0.32675651679841416</v>
      </c>
      <c r="R100" s="113">
        <f t="shared" si="58"/>
        <v>3.3933788124643281E-2</v>
      </c>
      <c r="S100" s="113">
        <f t="shared" si="59"/>
        <v>0.34876697360596726</v>
      </c>
      <c r="T100" s="113">
        <f t="shared" si="60"/>
        <v>0.1902351430974879</v>
      </c>
    </row>
    <row r="101" spans="1:20" x14ac:dyDescent="0.35">
      <c r="A101" s="14" t="str">
        <f t="shared" si="41"/>
        <v>PCSB 5-Year Budget</v>
      </c>
      <c r="B101" s="151">
        <f t="shared" si="42"/>
        <v>118</v>
      </c>
      <c r="C101" s="14" t="str">
        <f t="shared" si="42"/>
        <v>Early Childhood Academy PCS</v>
      </c>
      <c r="D101" s="5" t="str">
        <f t="shared" si="42"/>
        <v>2026-2027</v>
      </c>
      <c r="E101" t="s">
        <v>86</v>
      </c>
      <c r="F101" s="165">
        <v>0</v>
      </c>
      <c r="G101" s="19">
        <v>-5149475</v>
      </c>
      <c r="H101" s="19">
        <v>-420000</v>
      </c>
      <c r="I101" s="19">
        <v>0</v>
      </c>
      <c r="J101" s="19">
        <v>0</v>
      </c>
      <c r="K101" s="19">
        <v>0</v>
      </c>
      <c r="L101" s="18" t="s">
        <v>310</v>
      </c>
      <c r="M101" s="121">
        <f t="shared" si="61"/>
        <v>4729475</v>
      </c>
      <c r="N101" s="121">
        <f t="shared" si="55"/>
        <v>420000</v>
      </c>
      <c r="O101" s="121">
        <f t="shared" si="56"/>
        <v>0</v>
      </c>
      <c r="P101" s="121">
        <f t="shared" si="57"/>
        <v>0</v>
      </c>
      <c r="Q101" s="113">
        <f t="shared" si="62"/>
        <v>-0.91843828739822997</v>
      </c>
      <c r="R101" s="113">
        <f t="shared" si="58"/>
        <v>-1</v>
      </c>
      <c r="S101" s="113">
        <f t="shared" si="59"/>
        <v>0</v>
      </c>
      <c r="T101" s="113">
        <f t="shared" si="60"/>
        <v>0</v>
      </c>
    </row>
    <row r="102" spans="1:20" x14ac:dyDescent="0.35">
      <c r="A102" s="14" t="str">
        <f t="shared" si="41"/>
        <v>PCSB 5-Year Budget</v>
      </c>
      <c r="B102" s="151">
        <f t="shared" si="42"/>
        <v>118</v>
      </c>
      <c r="C102" s="14" t="str">
        <f t="shared" si="42"/>
        <v>Early Childhood Academy PCS</v>
      </c>
      <c r="D102" s="5" t="str">
        <f t="shared" si="42"/>
        <v>2026-2027</v>
      </c>
      <c r="E102" t="s">
        <v>87</v>
      </c>
      <c r="F102" s="165">
        <v>0</v>
      </c>
      <c r="G102" s="19">
        <v>-330611</v>
      </c>
      <c r="H102" s="19">
        <v>-344482</v>
      </c>
      <c r="I102" s="19">
        <v>-424321</v>
      </c>
      <c r="J102" s="19">
        <v>-442895</v>
      </c>
      <c r="K102" s="19">
        <v>-444274</v>
      </c>
      <c r="L102" s="18" t="s">
        <v>311</v>
      </c>
      <c r="M102" s="121">
        <f t="shared" si="61"/>
        <v>-13871</v>
      </c>
      <c r="N102" s="121">
        <f t="shared" si="55"/>
        <v>-79839</v>
      </c>
      <c r="O102" s="121">
        <f t="shared" si="56"/>
        <v>-18574</v>
      </c>
      <c r="P102" s="121">
        <f t="shared" si="57"/>
        <v>-1379</v>
      </c>
      <c r="Q102" s="113">
        <f t="shared" si="62"/>
        <v>4.1955651808318541E-2</v>
      </c>
      <c r="R102" s="113">
        <f t="shared" si="58"/>
        <v>0.23176537525908467</v>
      </c>
      <c r="S102" s="113">
        <f t="shared" si="59"/>
        <v>4.3773463957711263E-2</v>
      </c>
      <c r="T102" s="113">
        <f t="shared" si="60"/>
        <v>3.1136048047505616E-3</v>
      </c>
    </row>
    <row r="103" spans="1:20" x14ac:dyDescent="0.35">
      <c r="A103" s="14" t="str">
        <f t="shared" si="41"/>
        <v>PCSB 5-Year Budget</v>
      </c>
      <c r="B103" s="151">
        <f t="shared" si="42"/>
        <v>118</v>
      </c>
      <c r="C103" s="14" t="str">
        <f t="shared" si="42"/>
        <v>Early Childhood Academy PCS</v>
      </c>
      <c r="D103" s="5" t="str">
        <f t="shared" si="42"/>
        <v>2026-2027</v>
      </c>
      <c r="E103" s="16" t="s">
        <v>17</v>
      </c>
      <c r="F103" s="165">
        <v>0</v>
      </c>
      <c r="G103" s="21">
        <f t="shared" ref="G103:I103" si="80">SUM(G100:G102)</f>
        <v>-4454007</v>
      </c>
      <c r="H103" s="21">
        <f t="shared" si="80"/>
        <v>596875</v>
      </c>
      <c r="I103" s="21">
        <f t="shared" si="80"/>
        <v>983232</v>
      </c>
      <c r="J103" s="21">
        <f t="shared" ref="J103" si="81">SUM(J100:J102)</f>
        <v>1455566</v>
      </c>
      <c r="K103" s="21">
        <f t="shared" ref="K103" si="82">SUM(K100:K102)</f>
        <v>1815341</v>
      </c>
      <c r="L103" s="165" t="s">
        <v>99</v>
      </c>
      <c r="M103" s="125">
        <f t="shared" si="61"/>
        <v>5050882</v>
      </c>
      <c r="N103" s="125">
        <f t="shared" si="55"/>
        <v>386357</v>
      </c>
      <c r="O103" s="125">
        <f t="shared" si="56"/>
        <v>472334</v>
      </c>
      <c r="P103" s="125">
        <f t="shared" si="57"/>
        <v>359775</v>
      </c>
      <c r="Q103" s="126">
        <f t="shared" si="62"/>
        <v>-1.1340085455635791</v>
      </c>
      <c r="R103" s="126">
        <f t="shared" si="58"/>
        <v>0.64729968586387432</v>
      </c>
      <c r="S103" s="126">
        <f t="shared" si="59"/>
        <v>0.48038916552756622</v>
      </c>
      <c r="T103" s="126">
        <f t="shared" si="60"/>
        <v>0.24717189052231228</v>
      </c>
    </row>
    <row r="104" spans="1:20" ht="30" customHeight="1" thickBot="1" x14ac:dyDescent="0.4">
      <c r="A104" s="14" t="str">
        <f t="shared" si="41"/>
        <v>PCSB 5-Year Budget</v>
      </c>
      <c r="B104" s="151">
        <f t="shared" ref="B104:D107" si="83">B$2</f>
        <v>118</v>
      </c>
      <c r="C104" s="14" t="str">
        <f t="shared" si="83"/>
        <v>Early Childhood Academy PCS</v>
      </c>
      <c r="D104" s="5" t="str">
        <f t="shared" si="83"/>
        <v>2026-2027</v>
      </c>
      <c r="E104" s="16" t="s">
        <v>92</v>
      </c>
      <c r="F104" s="29">
        <v>9150819</v>
      </c>
      <c r="G104" s="22">
        <f>F104+G103</f>
        <v>4696812</v>
      </c>
      <c r="H104" s="22">
        <f>G104+H103</f>
        <v>5293687</v>
      </c>
      <c r="I104" s="22">
        <f>H104+I103</f>
        <v>6276919</v>
      </c>
      <c r="J104" s="22">
        <f>I104+J103</f>
        <v>7732485</v>
      </c>
      <c r="K104" s="22">
        <f t="shared" ref="K104" si="84">J104+K103</f>
        <v>9547826</v>
      </c>
      <c r="L104" s="165" t="s">
        <v>99</v>
      </c>
      <c r="M104" s="129">
        <f t="shared" si="61"/>
        <v>596875</v>
      </c>
      <c r="N104" s="129">
        <f t="shared" si="55"/>
        <v>983232</v>
      </c>
      <c r="O104" s="129">
        <f t="shared" si="56"/>
        <v>1455566</v>
      </c>
      <c r="P104" s="129">
        <f t="shared" si="57"/>
        <v>1815341</v>
      </c>
      <c r="Q104" s="130">
        <f t="shared" si="62"/>
        <v>0.12708087954127181</v>
      </c>
      <c r="R104" s="130">
        <f t="shared" si="58"/>
        <v>0.18573670864937802</v>
      </c>
      <c r="S104" s="130">
        <f t="shared" si="59"/>
        <v>0.2318917927728556</v>
      </c>
      <c r="T104" s="130">
        <f t="shared" si="60"/>
        <v>0.23476812434812352</v>
      </c>
    </row>
    <row r="105" spans="1:20" ht="30" customHeight="1" thickTop="1" x14ac:dyDescent="0.35">
      <c r="A105" s="14" t="str">
        <f t="shared" si="41"/>
        <v>PCSB 5-Year Budget</v>
      </c>
      <c r="B105" s="151">
        <f t="shared" si="83"/>
        <v>118</v>
      </c>
      <c r="C105" s="14" t="str">
        <f t="shared" si="83"/>
        <v>Early Childhood Academy PCS</v>
      </c>
      <c r="D105" s="5" t="str">
        <f t="shared" si="83"/>
        <v>2026-2027</v>
      </c>
      <c r="E105" s="27" t="s">
        <v>261</v>
      </c>
      <c r="F105" s="165">
        <v>0</v>
      </c>
      <c r="G105" s="19">
        <v>720000</v>
      </c>
      <c r="H105" s="19">
        <v>720000</v>
      </c>
      <c r="I105" s="19">
        <v>720000</v>
      </c>
      <c r="J105" s="19">
        <v>720000</v>
      </c>
      <c r="K105" s="19">
        <v>720000</v>
      </c>
      <c r="L105" s="165" t="s">
        <v>99</v>
      </c>
      <c r="M105" s="121">
        <f t="shared" ref="M105:M106" si="85">H105-G105</f>
        <v>0</v>
      </c>
      <c r="N105" s="121">
        <f t="shared" ref="N105:N106" si="86">I105-H105</f>
        <v>0</v>
      </c>
      <c r="O105" s="121">
        <f t="shared" ref="O105:O106" si="87">J105-I105</f>
        <v>0</v>
      </c>
      <c r="P105" s="121">
        <f t="shared" ref="P105:P106" si="88">K105-J105</f>
        <v>0</v>
      </c>
      <c r="Q105" s="113">
        <f t="shared" ref="Q105:Q106" si="89">IF(G105,M105/G105,0)</f>
        <v>0</v>
      </c>
      <c r="R105" s="113">
        <f t="shared" ref="R105:R106" si="90">IF(H105,N105/H105,0)</f>
        <v>0</v>
      </c>
      <c r="S105" s="113">
        <f t="shared" ref="S105:S106" si="91">IF(I105,O105/I105,0)</f>
        <v>0</v>
      </c>
      <c r="T105" s="113">
        <f t="shared" ref="T105:T106" si="92">IF(J105,P105/J105,0)</f>
        <v>0</v>
      </c>
    </row>
    <row r="106" spans="1:20" ht="15" customHeight="1" x14ac:dyDescent="0.35">
      <c r="A106" s="14" t="str">
        <f t="shared" si="41"/>
        <v>PCSB 5-Year Budget</v>
      </c>
      <c r="B106" s="151">
        <f t="shared" si="83"/>
        <v>118</v>
      </c>
      <c r="C106" s="14" t="str">
        <f t="shared" si="83"/>
        <v>Early Childhood Academy PCS</v>
      </c>
      <c r="D106" s="5" t="str">
        <f t="shared" si="83"/>
        <v>2026-2027</v>
      </c>
      <c r="E106" s="27" t="s">
        <v>262</v>
      </c>
      <c r="F106" s="165">
        <v>0</v>
      </c>
      <c r="G106" s="19">
        <v>0</v>
      </c>
      <c r="H106" s="19">
        <v>0</v>
      </c>
      <c r="I106" s="19">
        <v>0</v>
      </c>
      <c r="J106" s="19">
        <v>0</v>
      </c>
      <c r="K106" s="19">
        <v>0</v>
      </c>
      <c r="L106" s="165" t="s">
        <v>99</v>
      </c>
      <c r="M106" s="121">
        <f t="shared" si="85"/>
        <v>0</v>
      </c>
      <c r="N106" s="121">
        <f t="shared" si="86"/>
        <v>0</v>
      </c>
      <c r="O106" s="121">
        <f t="shared" si="87"/>
        <v>0</v>
      </c>
      <c r="P106" s="121">
        <f t="shared" si="88"/>
        <v>0</v>
      </c>
      <c r="Q106" s="113">
        <f t="shared" si="89"/>
        <v>0</v>
      </c>
      <c r="R106" s="113">
        <f t="shared" si="90"/>
        <v>0</v>
      </c>
      <c r="S106" s="113">
        <f t="shared" si="91"/>
        <v>0</v>
      </c>
      <c r="T106" s="113">
        <f t="shared" si="92"/>
        <v>0</v>
      </c>
    </row>
    <row r="107" spans="1:20" ht="15" customHeight="1" thickBot="1" x14ac:dyDescent="0.4">
      <c r="A107" s="14" t="str">
        <f t="shared" si="41"/>
        <v>PCSB 5-Year Budget</v>
      </c>
      <c r="B107" s="151">
        <f t="shared" si="83"/>
        <v>118</v>
      </c>
      <c r="C107" s="14" t="str">
        <f t="shared" si="83"/>
        <v>Early Childhood Academy PCS</v>
      </c>
      <c r="D107" s="5" t="str">
        <f t="shared" si="83"/>
        <v>2026-2027</v>
      </c>
      <c r="E107" s="27" t="s">
        <v>255</v>
      </c>
      <c r="F107" s="165">
        <v>0</v>
      </c>
      <c r="G107" s="29">
        <v>0</v>
      </c>
      <c r="H107" s="29">
        <v>0</v>
      </c>
      <c r="I107" s="29">
        <v>0</v>
      </c>
      <c r="J107" s="29">
        <v>0</v>
      </c>
      <c r="K107" s="29">
        <v>0</v>
      </c>
      <c r="L107" s="165" t="s">
        <v>99</v>
      </c>
      <c r="M107" s="142">
        <f t="shared" si="61"/>
        <v>0</v>
      </c>
      <c r="N107" s="142">
        <f t="shared" si="55"/>
        <v>0</v>
      </c>
      <c r="O107" s="142">
        <f t="shared" si="56"/>
        <v>0</v>
      </c>
      <c r="P107" s="142">
        <f t="shared" si="57"/>
        <v>0</v>
      </c>
      <c r="Q107" s="143">
        <f t="shared" si="62"/>
        <v>0</v>
      </c>
      <c r="R107" s="143">
        <f t="shared" si="58"/>
        <v>0</v>
      </c>
      <c r="S107" s="143">
        <f t="shared" si="59"/>
        <v>0</v>
      </c>
      <c r="T107" s="143">
        <f t="shared" si="60"/>
        <v>0</v>
      </c>
    </row>
    <row r="108" spans="1:20" ht="30" customHeight="1" thickTop="1" x14ac:dyDescent="0.35">
      <c r="A108" s="14" t="str">
        <f t="shared" si="41"/>
        <v>PCSB 5-Year Budget</v>
      </c>
      <c r="B108" s="151">
        <f t="shared" si="42"/>
        <v>118</v>
      </c>
      <c r="C108" s="14" t="str">
        <f t="shared" si="42"/>
        <v>Early Childhood Academy PCS</v>
      </c>
      <c r="D108" s="5" t="str">
        <f t="shared" si="42"/>
        <v>2026-2027</v>
      </c>
      <c r="E108" s="16" t="s">
        <v>284</v>
      </c>
      <c r="F108" s="165">
        <v>0</v>
      </c>
      <c r="G108" s="101">
        <f>SUM(G8:G25)</f>
        <v>245</v>
      </c>
      <c r="H108" s="101">
        <f>SUM(H8:H25)</f>
        <v>255</v>
      </c>
      <c r="I108" s="101">
        <f>SUM(I8:I25)</f>
        <v>260</v>
      </c>
      <c r="J108" s="101">
        <f>SUM(J8:J25)</f>
        <v>270</v>
      </c>
      <c r="K108" s="101">
        <f>SUM(K8:K25)</f>
        <v>280</v>
      </c>
      <c r="L108" s="165" t="s">
        <v>99</v>
      </c>
      <c r="M108" s="133">
        <f t="shared" si="61"/>
        <v>10</v>
      </c>
      <c r="N108" s="133">
        <f t="shared" si="55"/>
        <v>5</v>
      </c>
      <c r="O108" s="133">
        <f t="shared" si="56"/>
        <v>10</v>
      </c>
      <c r="P108" s="133">
        <f t="shared" si="57"/>
        <v>10</v>
      </c>
      <c r="Q108" s="134">
        <f t="shared" si="62"/>
        <v>4.0816326530612242E-2</v>
      </c>
      <c r="R108" s="134">
        <f t="shared" si="58"/>
        <v>1.9607843137254902E-2</v>
      </c>
      <c r="S108" s="134">
        <f t="shared" si="59"/>
        <v>3.8461538461538464E-2</v>
      </c>
      <c r="T108" s="134">
        <f t="shared" si="60"/>
        <v>3.7037037037037035E-2</v>
      </c>
    </row>
    <row r="109" spans="1:20" ht="15" customHeight="1" x14ac:dyDescent="0.35">
      <c r="A109" s="14" t="str">
        <f t="shared" si="41"/>
        <v>PCSB 5-Year Budget</v>
      </c>
      <c r="B109" s="151">
        <f t="shared" si="42"/>
        <v>118</v>
      </c>
      <c r="C109" s="14" t="str">
        <f t="shared" si="42"/>
        <v>Early Childhood Academy PCS</v>
      </c>
      <c r="D109" s="5" t="str">
        <f t="shared" si="42"/>
        <v>2026-2027</v>
      </c>
      <c r="E109" s="16" t="s">
        <v>278</v>
      </c>
      <c r="F109" s="165">
        <v>0</v>
      </c>
      <c r="G109" s="21">
        <f>IF(G108,G72/G108,0)</f>
        <v>30377.771428571428</v>
      </c>
      <c r="H109" s="21">
        <f t="shared" ref="H109:K109" si="93">IF(H108,H72/H108,0)</f>
        <v>30062.086274509806</v>
      </c>
      <c r="I109" s="21">
        <f t="shared" si="93"/>
        <v>31766.669230769232</v>
      </c>
      <c r="J109" s="21">
        <f t="shared" si="93"/>
        <v>31507.825925925925</v>
      </c>
      <c r="K109" s="21">
        <f t="shared" si="93"/>
        <v>31294.021428571428</v>
      </c>
      <c r="L109" s="165" t="s">
        <v>99</v>
      </c>
      <c r="M109" s="128">
        <f t="shared" si="61"/>
        <v>-315.6851540616226</v>
      </c>
      <c r="N109" s="128">
        <f t="shared" si="55"/>
        <v>1704.5829562594263</v>
      </c>
      <c r="O109" s="128">
        <f t="shared" si="56"/>
        <v>-258.84330484330712</v>
      </c>
      <c r="P109" s="128">
        <f t="shared" si="57"/>
        <v>-213.80449735449656</v>
      </c>
      <c r="Q109" s="126">
        <f t="shared" si="62"/>
        <v>-1.0391978713906213E-2</v>
      </c>
      <c r="R109" s="126">
        <f t="shared" si="58"/>
        <v>5.6702084502524147E-2</v>
      </c>
      <c r="S109" s="126">
        <f t="shared" si="59"/>
        <v>-8.148267070838865E-3</v>
      </c>
      <c r="T109" s="126">
        <f t="shared" si="60"/>
        <v>-6.7857584924185298E-3</v>
      </c>
    </row>
    <row r="110" spans="1:20" x14ac:dyDescent="0.35">
      <c r="A110" s="14" t="str">
        <f t="shared" si="41"/>
        <v>PCSB 5-Year Budget</v>
      </c>
      <c r="B110" s="151">
        <f t="shared" si="42"/>
        <v>118</v>
      </c>
      <c r="C110" s="14" t="str">
        <f t="shared" si="42"/>
        <v>Early Childhood Academy PCS</v>
      </c>
      <c r="D110" s="5" t="str">
        <f t="shared" si="42"/>
        <v>2026-2027</v>
      </c>
      <c r="E110" s="16" t="s">
        <v>218</v>
      </c>
      <c r="F110" s="165">
        <v>0</v>
      </c>
      <c r="G110" s="21">
        <f>IF(G108,G52/G108,0)</f>
        <v>3850</v>
      </c>
      <c r="H110" s="21">
        <f>IF(H108,H52/H108,0)</f>
        <v>3850</v>
      </c>
      <c r="I110" s="21">
        <f>IF(I108,I52/I108,0)</f>
        <v>3850</v>
      </c>
      <c r="J110" s="21">
        <f>IF(J108,J52/J108,0)</f>
        <v>3850</v>
      </c>
      <c r="K110" s="21">
        <f>IF(K108,K52/K108,0)</f>
        <v>3850</v>
      </c>
      <c r="L110" s="165" t="s">
        <v>99</v>
      </c>
      <c r="M110" s="125">
        <f t="shared" si="61"/>
        <v>0</v>
      </c>
      <c r="N110" s="125">
        <f t="shared" si="55"/>
        <v>0</v>
      </c>
      <c r="O110" s="125">
        <f t="shared" si="56"/>
        <v>0</v>
      </c>
      <c r="P110" s="125">
        <f t="shared" si="57"/>
        <v>0</v>
      </c>
      <c r="Q110" s="126">
        <f t="shared" si="62"/>
        <v>0</v>
      </c>
      <c r="R110" s="126">
        <f t="shared" si="58"/>
        <v>0</v>
      </c>
      <c r="S110" s="126">
        <f t="shared" si="59"/>
        <v>0</v>
      </c>
      <c r="T110" s="126">
        <f t="shared" si="60"/>
        <v>0</v>
      </c>
    </row>
    <row r="111" spans="1:20" ht="18.75" thickBot="1" x14ac:dyDescent="0.4">
      <c r="A111" s="14" t="str">
        <f t="shared" si="41"/>
        <v>PCSB 5-Year Budget</v>
      </c>
      <c r="B111" s="151">
        <f t="shared" si="42"/>
        <v>118</v>
      </c>
      <c r="C111" s="14" t="str">
        <f t="shared" si="42"/>
        <v>Early Childhood Academy PCS</v>
      </c>
      <c r="D111" s="5" t="str">
        <f t="shared" si="42"/>
        <v>2026-2027</v>
      </c>
      <c r="E111" s="16" t="s">
        <v>219</v>
      </c>
      <c r="F111" s="165">
        <v>0</v>
      </c>
      <c r="G111" s="23">
        <f>IF(G108,G86/G108,0)</f>
        <v>5444.0163265306119</v>
      </c>
      <c r="H111" s="23">
        <f>IF(H108,H86/H108,0)</f>
        <v>5997.4039215686271</v>
      </c>
      <c r="I111" s="23">
        <f>IF(I108,I86/I108,0)</f>
        <v>5870.8653846153848</v>
      </c>
      <c r="J111" s="23">
        <f>IF(J108,J86/J108,0)</f>
        <v>5647.896296296296</v>
      </c>
      <c r="K111" s="23">
        <f>IF(K108,K86/K108,0)</f>
        <v>5436.153571428571</v>
      </c>
      <c r="L111" s="165" t="s">
        <v>99</v>
      </c>
      <c r="M111" s="131">
        <f t="shared" si="61"/>
        <v>553.38759503801521</v>
      </c>
      <c r="N111" s="131">
        <f t="shared" si="55"/>
        <v>-126.53853695324233</v>
      </c>
      <c r="O111" s="131">
        <f t="shared" si="56"/>
        <v>-222.96908831908877</v>
      </c>
      <c r="P111" s="131">
        <f t="shared" si="57"/>
        <v>-211.74272486772497</v>
      </c>
      <c r="Q111" s="132">
        <f t="shared" si="62"/>
        <v>0.10165061268114907</v>
      </c>
      <c r="R111" s="132">
        <f t="shared" si="58"/>
        <v>-2.1098885219014239E-2</v>
      </c>
      <c r="S111" s="132">
        <f t="shared" si="59"/>
        <v>-3.7978913450030675E-2</v>
      </c>
      <c r="T111" s="132">
        <f t="shared" si="60"/>
        <v>-3.7490547587883095E-2</v>
      </c>
    </row>
    <row r="112" spans="1:20" ht="30" customHeight="1" thickTop="1" x14ac:dyDescent="0.35">
      <c r="A112" s="14" t="str">
        <f t="shared" si="41"/>
        <v>PCSB 5-Year Budget</v>
      </c>
      <c r="B112" s="151">
        <f t="shared" si="42"/>
        <v>118</v>
      </c>
      <c r="C112" s="14" t="str">
        <f t="shared" si="42"/>
        <v>Early Childhood Academy PCS</v>
      </c>
      <c r="D112" s="5" t="str">
        <f t="shared" si="42"/>
        <v>2026-2027</v>
      </c>
      <c r="E112" s="27" t="s">
        <v>235</v>
      </c>
      <c r="F112" s="165">
        <v>0</v>
      </c>
      <c r="G112" s="34">
        <f>38000+15834</f>
        <v>53834</v>
      </c>
      <c r="H112" s="34">
        <v>53834</v>
      </c>
      <c r="I112" s="34">
        <v>53834</v>
      </c>
      <c r="J112" s="34">
        <v>53834</v>
      </c>
      <c r="K112" s="34">
        <v>53834</v>
      </c>
      <c r="L112" s="18" t="s">
        <v>99</v>
      </c>
      <c r="M112" s="135">
        <f t="shared" si="61"/>
        <v>0</v>
      </c>
      <c r="N112" s="135">
        <f t="shared" si="55"/>
        <v>0</v>
      </c>
      <c r="O112" s="135">
        <f t="shared" si="56"/>
        <v>0</v>
      </c>
      <c r="P112" s="135">
        <f t="shared" si="57"/>
        <v>0</v>
      </c>
      <c r="Q112" s="113">
        <f t="shared" si="62"/>
        <v>0</v>
      </c>
      <c r="R112" s="113">
        <f t="shared" si="58"/>
        <v>0</v>
      </c>
      <c r="S112" s="113">
        <f t="shared" si="59"/>
        <v>0</v>
      </c>
      <c r="T112" s="113">
        <f t="shared" si="60"/>
        <v>0</v>
      </c>
    </row>
    <row r="113" spans="1:20" ht="15" customHeight="1" x14ac:dyDescent="0.35">
      <c r="A113" s="14" t="str">
        <f t="shared" si="41"/>
        <v>PCSB 5-Year Budget</v>
      </c>
      <c r="B113" s="151">
        <f t="shared" si="42"/>
        <v>118</v>
      </c>
      <c r="C113" s="14" t="str">
        <f t="shared" si="42"/>
        <v>Early Childhood Academy PCS</v>
      </c>
      <c r="D113" s="5" t="str">
        <f t="shared" si="42"/>
        <v>2026-2027</v>
      </c>
      <c r="E113" s="27" t="s">
        <v>234</v>
      </c>
      <c r="F113" s="165">
        <v>0</v>
      </c>
      <c r="G113" s="34">
        <v>0</v>
      </c>
      <c r="H113" s="34">
        <v>0</v>
      </c>
      <c r="I113" s="34">
        <v>0</v>
      </c>
      <c r="J113" s="34">
        <v>0</v>
      </c>
      <c r="K113" s="34">
        <v>0</v>
      </c>
      <c r="L113" s="18" t="s">
        <v>99</v>
      </c>
      <c r="M113" s="135">
        <f t="shared" si="61"/>
        <v>0</v>
      </c>
      <c r="N113" s="135">
        <f t="shared" si="55"/>
        <v>0</v>
      </c>
      <c r="O113" s="135">
        <f t="shared" si="56"/>
        <v>0</v>
      </c>
      <c r="P113" s="135">
        <f t="shared" si="57"/>
        <v>0</v>
      </c>
      <c r="Q113" s="113">
        <f t="shared" si="62"/>
        <v>0</v>
      </c>
      <c r="R113" s="113">
        <f t="shared" si="58"/>
        <v>0</v>
      </c>
      <c r="S113" s="113">
        <f t="shared" si="59"/>
        <v>0</v>
      </c>
      <c r="T113" s="113">
        <f t="shared" si="60"/>
        <v>0</v>
      </c>
    </row>
    <row r="114" spans="1:20" ht="15" customHeight="1" x14ac:dyDescent="0.35">
      <c r="A114" s="14" t="str">
        <f t="shared" si="41"/>
        <v>PCSB 5-Year Budget</v>
      </c>
      <c r="B114" s="151">
        <f t="shared" si="42"/>
        <v>118</v>
      </c>
      <c r="C114" s="14" t="str">
        <f t="shared" si="42"/>
        <v>Early Childhood Academy PCS</v>
      </c>
      <c r="D114" s="5" t="str">
        <f t="shared" si="42"/>
        <v>2026-2027</v>
      </c>
      <c r="E114" s="16" t="s">
        <v>252</v>
      </c>
      <c r="F114" s="165">
        <v>0</v>
      </c>
      <c r="G114" s="28">
        <f>G112+G113</f>
        <v>53834</v>
      </c>
      <c r="H114" s="28">
        <f t="shared" ref="H114:K114" si="94">H112+H113</f>
        <v>53834</v>
      </c>
      <c r="I114" s="28">
        <f t="shared" si="94"/>
        <v>53834</v>
      </c>
      <c r="J114" s="28">
        <f t="shared" si="94"/>
        <v>53834</v>
      </c>
      <c r="K114" s="28">
        <f t="shared" si="94"/>
        <v>53834</v>
      </c>
      <c r="L114" s="165" t="s">
        <v>99</v>
      </c>
      <c r="M114" s="128">
        <f t="shared" si="61"/>
        <v>0</v>
      </c>
      <c r="N114" s="128">
        <f t="shared" si="55"/>
        <v>0</v>
      </c>
      <c r="O114" s="128">
        <f t="shared" si="56"/>
        <v>0</v>
      </c>
      <c r="P114" s="128">
        <f t="shared" si="57"/>
        <v>0</v>
      </c>
      <c r="Q114" s="126">
        <f t="shared" si="62"/>
        <v>0</v>
      </c>
      <c r="R114" s="126">
        <f t="shared" si="58"/>
        <v>0</v>
      </c>
      <c r="S114" s="126">
        <f t="shared" si="59"/>
        <v>0</v>
      </c>
      <c r="T114" s="126">
        <f t="shared" si="60"/>
        <v>0</v>
      </c>
    </row>
    <row r="115" spans="1:20" ht="15" customHeight="1" thickBot="1" x14ac:dyDescent="0.4">
      <c r="A115" s="14" t="str">
        <f t="shared" si="41"/>
        <v>PCSB 5-Year Budget</v>
      </c>
      <c r="B115" s="151">
        <f t="shared" si="42"/>
        <v>118</v>
      </c>
      <c r="C115" s="14" t="str">
        <f t="shared" si="42"/>
        <v>Early Childhood Academy PCS</v>
      </c>
      <c r="D115" s="5" t="str">
        <f t="shared" si="42"/>
        <v>2026-2027</v>
      </c>
      <c r="E115" s="16" t="s">
        <v>254</v>
      </c>
      <c r="F115" s="165">
        <v>0</v>
      </c>
      <c r="G115" s="59">
        <f>IF(G108,G114/G108,0)</f>
        <v>219.73061224489797</v>
      </c>
      <c r="H115" s="59">
        <f t="shared" ref="H115:K115" si="95">IF(H108,H114/H108,0)</f>
        <v>211.11372549019609</v>
      </c>
      <c r="I115" s="59">
        <f t="shared" si="95"/>
        <v>207.05384615384617</v>
      </c>
      <c r="J115" s="59">
        <f t="shared" si="95"/>
        <v>199.38518518518518</v>
      </c>
      <c r="K115" s="59">
        <f t="shared" si="95"/>
        <v>192.26428571428571</v>
      </c>
      <c r="L115" s="165" t="s">
        <v>99</v>
      </c>
      <c r="M115" s="136">
        <f t="shared" si="61"/>
        <v>-8.6168867547018806</v>
      </c>
      <c r="N115" s="136">
        <f t="shared" si="55"/>
        <v>-4.0598793363499226</v>
      </c>
      <c r="O115" s="136">
        <f t="shared" si="56"/>
        <v>-7.668660968660987</v>
      </c>
      <c r="P115" s="136">
        <f t="shared" si="57"/>
        <v>-7.1208994708994737</v>
      </c>
      <c r="Q115" s="137">
        <f t="shared" si="62"/>
        <v>-3.9215686274509803E-2</v>
      </c>
      <c r="R115" s="137">
        <f t="shared" si="58"/>
        <v>-1.9230769230769221E-2</v>
      </c>
      <c r="S115" s="137">
        <f t="shared" si="59"/>
        <v>-3.7037037037037125E-2</v>
      </c>
      <c r="T115" s="137">
        <f t="shared" si="60"/>
        <v>-3.5714285714285726E-2</v>
      </c>
    </row>
    <row r="116" spans="1:20" ht="30" customHeight="1" thickTop="1" x14ac:dyDescent="0.35">
      <c r="A116" s="14" t="str">
        <f t="shared" si="41"/>
        <v>PCSB 5-Year Budget</v>
      </c>
      <c r="B116" s="151">
        <f t="shared" si="42"/>
        <v>118</v>
      </c>
      <c r="C116" s="14" t="str">
        <f t="shared" si="42"/>
        <v>Early Childhood Academy PCS</v>
      </c>
      <c r="D116" s="5" t="str">
        <f t="shared" si="42"/>
        <v>2026-2027</v>
      </c>
      <c r="E116" s="16" t="s">
        <v>236</v>
      </c>
      <c r="F116" s="165">
        <v>0</v>
      </c>
      <c r="G116" s="22">
        <f t="shared" ref="G116:K118" si="96">IF(G112,G84/G112,0)</f>
        <v>24.77586655273619</v>
      </c>
      <c r="H116" s="22">
        <f t="shared" si="96"/>
        <v>28.408403611100791</v>
      </c>
      <c r="I116" s="22">
        <f t="shared" si="96"/>
        <v>28.354292826095033</v>
      </c>
      <c r="J116" s="22">
        <f t="shared" si="96"/>
        <v>28.326559423412714</v>
      </c>
      <c r="K116" s="22">
        <f t="shared" si="96"/>
        <v>28.274380503027825</v>
      </c>
      <c r="L116" s="165" t="s">
        <v>99</v>
      </c>
      <c r="M116" s="129">
        <f t="shared" si="61"/>
        <v>3.6325370583646013</v>
      </c>
      <c r="N116" s="129">
        <f t="shared" si="55"/>
        <v>-5.4110785005757833E-2</v>
      </c>
      <c r="O116" s="129">
        <f t="shared" si="56"/>
        <v>-2.7733402682319053E-2</v>
      </c>
      <c r="P116" s="129">
        <f t="shared" si="57"/>
        <v>-5.2178920384889693E-2</v>
      </c>
      <c r="Q116" s="130">
        <f t="shared" si="62"/>
        <v>0.14661594381099183</v>
      </c>
      <c r="R116" s="130">
        <f t="shared" si="58"/>
        <v>-1.9047457135047761E-3</v>
      </c>
      <c r="S116" s="130">
        <f t="shared" si="59"/>
        <v>-9.7810242887790997E-4</v>
      </c>
      <c r="T116" s="130">
        <f t="shared" si="60"/>
        <v>-1.8420493503973632E-3</v>
      </c>
    </row>
    <row r="117" spans="1:20" ht="15" customHeight="1" x14ac:dyDescent="0.35">
      <c r="A117" s="14" t="str">
        <f t="shared" si="41"/>
        <v>PCSB 5-Year Budget</v>
      </c>
      <c r="B117" s="151">
        <f t="shared" si="42"/>
        <v>118</v>
      </c>
      <c r="C117" s="14" t="str">
        <f t="shared" si="42"/>
        <v>Early Childhood Academy PCS</v>
      </c>
      <c r="D117" s="5" t="str">
        <f t="shared" si="42"/>
        <v>2026-2027</v>
      </c>
      <c r="E117" s="16" t="s">
        <v>237</v>
      </c>
      <c r="F117" s="165">
        <v>0</v>
      </c>
      <c r="G117" s="58">
        <f t="shared" si="96"/>
        <v>0</v>
      </c>
      <c r="H117" s="58">
        <f t="shared" si="96"/>
        <v>0</v>
      </c>
      <c r="I117" s="58">
        <f t="shared" si="96"/>
        <v>0</v>
      </c>
      <c r="J117" s="58">
        <f t="shared" si="96"/>
        <v>0</v>
      </c>
      <c r="K117" s="58">
        <f t="shared" si="96"/>
        <v>0</v>
      </c>
      <c r="L117" s="165" t="s">
        <v>99</v>
      </c>
      <c r="M117" s="138">
        <f t="shared" si="61"/>
        <v>0</v>
      </c>
      <c r="N117" s="138">
        <f t="shared" si="55"/>
        <v>0</v>
      </c>
      <c r="O117" s="138">
        <f t="shared" si="56"/>
        <v>0</v>
      </c>
      <c r="P117" s="138">
        <f t="shared" si="57"/>
        <v>0</v>
      </c>
      <c r="Q117" s="134">
        <f t="shared" si="62"/>
        <v>0</v>
      </c>
      <c r="R117" s="134">
        <f t="shared" si="58"/>
        <v>0</v>
      </c>
      <c r="S117" s="134">
        <f t="shared" si="59"/>
        <v>0</v>
      </c>
      <c r="T117" s="134">
        <f t="shared" si="60"/>
        <v>0</v>
      </c>
    </row>
    <row r="118" spans="1:20" ht="15" customHeight="1" x14ac:dyDescent="0.35">
      <c r="A118" s="14" t="str">
        <f t="shared" si="41"/>
        <v>PCSB 5-Year Budget</v>
      </c>
      <c r="B118" s="151">
        <f t="shared" si="42"/>
        <v>118</v>
      </c>
      <c r="C118" s="14" t="str">
        <f t="shared" si="42"/>
        <v>Early Childhood Academy PCS</v>
      </c>
      <c r="D118" s="5" t="str">
        <f t="shared" si="42"/>
        <v>2026-2027</v>
      </c>
      <c r="E118" s="16" t="s">
        <v>253</v>
      </c>
      <c r="F118" s="165">
        <v>0</v>
      </c>
      <c r="G118" s="21">
        <f t="shared" si="96"/>
        <v>24.77586655273619</v>
      </c>
      <c r="H118" s="21">
        <f t="shared" si="96"/>
        <v>28.408403611100791</v>
      </c>
      <c r="I118" s="21">
        <f t="shared" si="96"/>
        <v>28.354292826095033</v>
      </c>
      <c r="J118" s="21">
        <f t="shared" si="96"/>
        <v>28.326559423412714</v>
      </c>
      <c r="K118" s="21">
        <f t="shared" si="96"/>
        <v>28.274380503027825</v>
      </c>
      <c r="L118" s="165" t="s">
        <v>99</v>
      </c>
      <c r="M118" s="125">
        <f t="shared" si="61"/>
        <v>3.6325370583646013</v>
      </c>
      <c r="N118" s="125">
        <f t="shared" si="55"/>
        <v>-5.4110785005757833E-2</v>
      </c>
      <c r="O118" s="125">
        <f t="shared" si="56"/>
        <v>-2.7733402682319053E-2</v>
      </c>
      <c r="P118" s="125">
        <f t="shared" si="57"/>
        <v>-5.2178920384889693E-2</v>
      </c>
      <c r="Q118" s="126">
        <f t="shared" si="62"/>
        <v>0.14661594381099183</v>
      </c>
      <c r="R118" s="126">
        <f t="shared" si="58"/>
        <v>-1.9047457135047761E-3</v>
      </c>
      <c r="S118" s="126">
        <f t="shared" si="59"/>
        <v>-9.7810242887790997E-4</v>
      </c>
      <c r="T118" s="126">
        <f t="shared" si="60"/>
        <v>-1.8420493503973632E-3</v>
      </c>
    </row>
    <row r="119" spans="1:20" ht="18.75" thickBot="1" x14ac:dyDescent="0.4">
      <c r="A119" s="14" t="str">
        <f t="shared" si="41"/>
        <v>PCSB 5-Year Budget</v>
      </c>
      <c r="B119" s="151">
        <f t="shared" si="42"/>
        <v>118</v>
      </c>
      <c r="C119" s="14" t="str">
        <f t="shared" si="42"/>
        <v>Early Childhood Academy PCS</v>
      </c>
      <c r="D119" s="5" t="str">
        <f t="shared" si="42"/>
        <v>2026-2027</v>
      </c>
      <c r="E119" s="16" t="s">
        <v>251</v>
      </c>
      <c r="F119" s="165">
        <v>0</v>
      </c>
      <c r="G119" s="60">
        <f>IF(G$52,G86/G$52,0)</f>
        <v>1.4140302146832759</v>
      </c>
      <c r="H119" s="60">
        <f>IF(H$52,H86/H$52,0)</f>
        <v>1.5577672523554877</v>
      </c>
      <c r="I119" s="60">
        <f>IF(I$52,I86/I$52,0)</f>
        <v>1.5249000999000999</v>
      </c>
      <c r="J119" s="60">
        <f>IF(J$52,J86/J$52,0)</f>
        <v>1.4669860509860511</v>
      </c>
      <c r="K119" s="60">
        <f>IF(K$52,K86/K$52,0)</f>
        <v>1.4119879406307978</v>
      </c>
      <c r="L119" s="165" t="s">
        <v>99</v>
      </c>
      <c r="M119" s="132">
        <f t="shared" si="61"/>
        <v>0.1437370376722118</v>
      </c>
      <c r="N119" s="132">
        <f t="shared" si="55"/>
        <v>-3.2867152455387849E-2</v>
      </c>
      <c r="O119" s="132">
        <f t="shared" si="56"/>
        <v>-5.7914048914048832E-2</v>
      </c>
      <c r="P119" s="132">
        <f t="shared" si="57"/>
        <v>-5.499811035525326E-2</v>
      </c>
      <c r="Q119" s="132">
        <f t="shared" si="62"/>
        <v>0.1016506126811491</v>
      </c>
      <c r="R119" s="132">
        <f t="shared" si="58"/>
        <v>-2.1098885219014384E-2</v>
      </c>
      <c r="S119" s="132">
        <f t="shared" si="59"/>
        <v>-3.7978913450030551E-2</v>
      </c>
      <c r="T119" s="132">
        <f t="shared" si="60"/>
        <v>-3.7490547587883109E-2</v>
      </c>
    </row>
    <row r="120" spans="1:20" ht="30" customHeight="1" thickTop="1" x14ac:dyDescent="0.35">
      <c r="A120" s="14" t="str">
        <f t="shared" si="41"/>
        <v>PCSB 5-Year Budget</v>
      </c>
      <c r="B120" s="151">
        <f t="shared" si="42"/>
        <v>118</v>
      </c>
      <c r="C120" s="14" t="str">
        <f t="shared" si="42"/>
        <v>Early Childhood Academy PCS</v>
      </c>
      <c r="D120" s="5" t="str">
        <f t="shared" si="42"/>
        <v>2026-2027</v>
      </c>
      <c r="E120" s="16" t="s">
        <v>245</v>
      </c>
      <c r="F120" s="165">
        <v>0</v>
      </c>
      <c r="G120" s="57">
        <f>IF(G58,G93/G58,0)</f>
        <v>3.3658267426889828E-2</v>
      </c>
      <c r="H120" s="57">
        <f>IF(H58,H93/H58,0)</f>
        <v>4.745785686961014E-2</v>
      </c>
      <c r="I120" s="57">
        <f>IF(I58,I93/I58,0)</f>
        <v>4.8520595868886379E-2</v>
      </c>
      <c r="J120" s="57">
        <f>IF(J58,J93/J58,0)</f>
        <v>8.3288245457404597E-2</v>
      </c>
      <c r="K120" s="57">
        <f>IF(K58,K93/K58,0)</f>
        <v>0.10566847468712696</v>
      </c>
      <c r="L120" s="165" t="s">
        <v>99</v>
      </c>
      <c r="M120" s="124">
        <f t="shared" si="61"/>
        <v>1.3799589442720313E-2</v>
      </c>
      <c r="N120" s="124">
        <f t="shared" si="55"/>
        <v>1.0627389992762387E-3</v>
      </c>
      <c r="O120" s="124">
        <f t="shared" si="56"/>
        <v>3.4767649588518218E-2</v>
      </c>
      <c r="P120" s="124">
        <f t="shared" si="57"/>
        <v>2.2380229229722368E-2</v>
      </c>
      <c r="Q120" s="124">
        <f t="shared" si="62"/>
        <v>0.40999108087470132</v>
      </c>
      <c r="R120" s="124">
        <f t="shared" si="58"/>
        <v>2.2393320503201412E-2</v>
      </c>
      <c r="S120" s="124">
        <f t="shared" si="59"/>
        <v>0.71655446446841398</v>
      </c>
      <c r="T120" s="124">
        <f t="shared" si="60"/>
        <v>0.26870813650610637</v>
      </c>
    </row>
    <row r="121" spans="1:20" x14ac:dyDescent="0.35">
      <c r="A121" s="14" t="str">
        <f t="shared" si="41"/>
        <v>PCSB 5-Year Budget</v>
      </c>
      <c r="B121" s="151">
        <f t="shared" si="42"/>
        <v>118</v>
      </c>
      <c r="C121" s="14" t="str">
        <f t="shared" si="42"/>
        <v>Early Childhood Academy PCS</v>
      </c>
      <c r="D121" s="5" t="str">
        <f t="shared" si="42"/>
        <v>2026-2027</v>
      </c>
      <c r="E121" s="16" t="s">
        <v>246</v>
      </c>
      <c r="F121" s="165">
        <v>0</v>
      </c>
      <c r="G121" s="57">
        <f>IF(G58,G100/G58,0)</f>
        <v>9.4360768806327017E-2</v>
      </c>
      <c r="H121" s="57">
        <f>IF(H58,H100/H58,0)</f>
        <v>0.11781484224035629</v>
      </c>
      <c r="I121" s="57">
        <f>IF(I58,I100/I58,0)</f>
        <v>0.11490294325924576</v>
      </c>
      <c r="J121" s="57">
        <f>IF(J58,J100/J58,0)</f>
        <v>0.14569435557220026</v>
      </c>
      <c r="K121" s="57">
        <f>IF(K58,K100/K58,0)</f>
        <v>0.16507477738884005</v>
      </c>
      <c r="L121" s="165" t="s">
        <v>99</v>
      </c>
      <c r="M121" s="124">
        <f t="shared" si="61"/>
        <v>2.3454073434029277E-2</v>
      </c>
      <c r="N121" s="124">
        <f t="shared" si="55"/>
        <v>-2.9118989811105361E-3</v>
      </c>
      <c r="O121" s="124">
        <f t="shared" si="56"/>
        <v>3.07914123129545E-2</v>
      </c>
      <c r="P121" s="124">
        <f t="shared" si="57"/>
        <v>1.9380421816639792E-2</v>
      </c>
      <c r="Q121" s="124">
        <f t="shared" si="62"/>
        <v>0.24855746440735496</v>
      </c>
      <c r="R121" s="124">
        <f t="shared" si="58"/>
        <v>-2.4715892545778873E-2</v>
      </c>
      <c r="S121" s="124">
        <f t="shared" si="59"/>
        <v>0.26797757689707258</v>
      </c>
      <c r="T121" s="124">
        <f t="shared" si="60"/>
        <v>0.1330210888440056</v>
      </c>
    </row>
    <row r="122" spans="1:20" x14ac:dyDescent="0.35">
      <c r="A122" s="14" t="str">
        <f t="shared" si="41"/>
        <v>PCSB 5-Year Budget</v>
      </c>
      <c r="B122" s="151">
        <f t="shared" si="42"/>
        <v>118</v>
      </c>
      <c r="C122" s="14" t="str">
        <f t="shared" si="42"/>
        <v>Early Childhood Academy PCS</v>
      </c>
      <c r="D122" s="5" t="str">
        <f t="shared" si="42"/>
        <v>2026-2027</v>
      </c>
      <c r="E122" s="16" t="s">
        <v>244</v>
      </c>
      <c r="F122" s="165">
        <v>0</v>
      </c>
      <c r="G122" s="61">
        <f>IF(G92-G78-G79-G87,(G104-G105-G106+G107)/(G92-G78-G79-G87)*365,0)</f>
        <v>145.38107214927032</v>
      </c>
      <c r="H122" s="61">
        <f>IF(H92-H78-H79-H87,(H104-H105-H106+H107)/(H92-H78-H79-H87)*365,0)</f>
        <v>161.60760723230248</v>
      </c>
      <c r="I122" s="61">
        <f>IF(I92-I78-I79-I87,(I104-I105-I106+I107)/(I92-I78-I79-I87)*365,0)</f>
        <v>184.74452745889079</v>
      </c>
      <c r="J122" s="61">
        <f>IF(J92-J78-J79-J87,(J104-J105-J106+J107)/(J92-J78-J79-J87)*365,0)</f>
        <v>227.14447069284839</v>
      </c>
      <c r="K122" s="61">
        <f>IF(K92-K78-K79-K87,(K104-K105-K106+K107)/(K92-K78-K79-K87)*365,0)</f>
        <v>278.60665823739436</v>
      </c>
      <c r="L122" s="165" t="s">
        <v>99</v>
      </c>
      <c r="M122" s="139">
        <f t="shared" si="61"/>
        <v>16.226535083032161</v>
      </c>
      <c r="N122" s="139">
        <f t="shared" si="55"/>
        <v>23.136920226588302</v>
      </c>
      <c r="O122" s="139">
        <f t="shared" si="56"/>
        <v>42.3999432339576</v>
      </c>
      <c r="P122" s="139">
        <f t="shared" si="57"/>
        <v>51.462187544545969</v>
      </c>
      <c r="Q122" s="134">
        <f t="shared" si="62"/>
        <v>0.11161380806417173</v>
      </c>
      <c r="R122" s="134">
        <f t="shared" si="58"/>
        <v>0.14316727178152072</v>
      </c>
      <c r="S122" s="134">
        <f t="shared" si="59"/>
        <v>0.22950581441927909</v>
      </c>
      <c r="T122" s="134">
        <f t="shared" si="60"/>
        <v>0.22656148039867849</v>
      </c>
    </row>
    <row r="123" spans="1:20" ht="30" customHeight="1" x14ac:dyDescent="0.35">
      <c r="A123" s="14" t="str">
        <f t="shared" si="41"/>
        <v>PCSB 5-Year Budget</v>
      </c>
      <c r="B123" s="151">
        <f t="shared" si="42"/>
        <v>118</v>
      </c>
      <c r="C123" s="14" t="str">
        <f t="shared" si="42"/>
        <v>Early Childhood Academy PCS</v>
      </c>
      <c r="D123" s="5" t="str">
        <f t="shared" si="42"/>
        <v>2026-2027</v>
      </c>
      <c r="E123" s="16" t="s">
        <v>247</v>
      </c>
      <c r="F123" s="165">
        <v>0</v>
      </c>
      <c r="G123" s="57">
        <f>IF(G$92,G72/G$92,0)</f>
        <v>0.70827502854967639</v>
      </c>
      <c r="H123" s="57">
        <f>IF(H$92,H72/H$92,0)</f>
        <v>0.69647106024824745</v>
      </c>
      <c r="I123" s="57">
        <f>IF(I$92,I72/I$92,0)</f>
        <v>0.70861776134917975</v>
      </c>
      <c r="J123" s="57">
        <f>IF(J$92,J72/J$92,0)</f>
        <v>0.71218110708325733</v>
      </c>
      <c r="K123" s="57">
        <f>IF(K$92,K72/K$92,0)</f>
        <v>0.71575952844948421</v>
      </c>
      <c r="L123" s="165" t="s">
        <v>99</v>
      </c>
      <c r="M123" s="124">
        <f t="shared" si="61"/>
        <v>-1.1803968301428935E-2</v>
      </c>
      <c r="N123" s="124">
        <f t="shared" si="55"/>
        <v>1.21467011009323E-2</v>
      </c>
      <c r="O123" s="124">
        <f t="shared" si="56"/>
        <v>3.563345734077572E-3</v>
      </c>
      <c r="P123" s="124">
        <f t="shared" si="57"/>
        <v>3.5784213662268805E-3</v>
      </c>
      <c r="Q123" s="124">
        <f t="shared" si="62"/>
        <v>-1.6665797643042331E-2</v>
      </c>
      <c r="R123" s="124">
        <f t="shared" si="58"/>
        <v>1.7440352936707489E-2</v>
      </c>
      <c r="S123" s="124">
        <f t="shared" si="59"/>
        <v>5.028586536263366E-3</v>
      </c>
      <c r="T123" s="124">
        <f t="shared" si="60"/>
        <v>5.0245946299844009E-3</v>
      </c>
    </row>
    <row r="124" spans="1:20" x14ac:dyDescent="0.35">
      <c r="A124" s="14" t="str">
        <f t="shared" si="41"/>
        <v>PCSB 5-Year Budget</v>
      </c>
      <c r="B124" s="151">
        <f t="shared" si="42"/>
        <v>118</v>
      </c>
      <c r="C124" s="14" t="str">
        <f t="shared" si="42"/>
        <v>Early Childhood Academy PCS</v>
      </c>
      <c r="D124" s="5" t="str">
        <f t="shared" si="42"/>
        <v>2026-2027</v>
      </c>
      <c r="E124" s="16" t="s">
        <v>248</v>
      </c>
      <c r="F124" s="165">
        <v>0</v>
      </c>
      <c r="G124" s="57">
        <f>IF(G$92,G76/G$92,0)</f>
        <v>7.6084031214312911E-2</v>
      </c>
      <c r="H124" s="57">
        <f>IF(H$92,H76/H$92,0)</f>
        <v>7.521888758977846E-2</v>
      </c>
      <c r="I124" s="57">
        <f>IF(I$92,I76/I$92,0)</f>
        <v>7.4582885621243641E-2</v>
      </c>
      <c r="J124" s="57">
        <f>IF(J$92,J76/J$92,0)</f>
        <v>7.4957928545751687E-2</v>
      </c>
      <c r="K124" s="57">
        <f>IF(K$92,K76/K$92,0)</f>
        <v>7.5334522627313175E-2</v>
      </c>
      <c r="L124" s="165" t="s">
        <v>99</v>
      </c>
      <c r="M124" s="124">
        <f t="shared" si="61"/>
        <v>-8.6514362453445071E-4</v>
      </c>
      <c r="N124" s="124">
        <f t="shared" si="55"/>
        <v>-6.3600196853481894E-4</v>
      </c>
      <c r="O124" s="124">
        <f t="shared" si="56"/>
        <v>3.7504292450804555E-4</v>
      </c>
      <c r="P124" s="124">
        <f t="shared" si="57"/>
        <v>3.7659408156148766E-4</v>
      </c>
      <c r="Q124" s="124">
        <f t="shared" si="62"/>
        <v>-1.1370896240993342E-2</v>
      </c>
      <c r="R124" s="124">
        <f t="shared" si="58"/>
        <v>-8.4553493000772001E-3</v>
      </c>
      <c r="S124" s="124">
        <f t="shared" si="59"/>
        <v>5.0285386705555555E-3</v>
      </c>
      <c r="T124" s="124">
        <f t="shared" si="60"/>
        <v>5.0240726880763234E-3</v>
      </c>
    </row>
    <row r="125" spans="1:20" x14ac:dyDescent="0.35">
      <c r="A125" s="14" t="str">
        <f t="shared" ref="A125:D127" si="97">A$2</f>
        <v>PCSB 5-Year Budget</v>
      </c>
      <c r="B125" s="151">
        <f t="shared" si="97"/>
        <v>118</v>
      </c>
      <c r="C125" s="14" t="str">
        <f t="shared" si="97"/>
        <v>Early Childhood Academy PCS</v>
      </c>
      <c r="D125" s="5" t="str">
        <f t="shared" si="97"/>
        <v>2026-2027</v>
      </c>
      <c r="E125" s="16" t="s">
        <v>249</v>
      </c>
      <c r="F125" s="165">
        <v>0</v>
      </c>
      <c r="G125" s="57">
        <f>IF(G$92,G86/G$92,0)</f>
        <v>0.12693033878949372</v>
      </c>
      <c r="H125" s="57">
        <f>IF(H$92,H86/H$92,0)</f>
        <v>0.13894638681593</v>
      </c>
      <c r="I125" s="57">
        <f>IF(I$92,I86/I$92,0)</f>
        <v>0.13096114848575222</v>
      </c>
      <c r="J125" s="57">
        <f>IF(J$92,J86/J$92,0)</f>
        <v>0.12766114191579281</v>
      </c>
      <c r="K125" s="57">
        <f>IF(K$92,K86/K$92,0)</f>
        <v>0.12433616835553872</v>
      </c>
      <c r="L125" s="165" t="s">
        <v>99</v>
      </c>
      <c r="M125" s="124">
        <f t="shared" si="61"/>
        <v>1.2016048026436271E-2</v>
      </c>
      <c r="N125" s="124">
        <f t="shared" si="55"/>
        <v>-7.9852383301777796E-3</v>
      </c>
      <c r="O125" s="124">
        <f t="shared" si="56"/>
        <v>-3.3000065699594072E-3</v>
      </c>
      <c r="P125" s="124">
        <f t="shared" si="57"/>
        <v>-3.3249735602540881E-3</v>
      </c>
      <c r="Q125" s="124">
        <f t="shared" si="62"/>
        <v>9.4666477227041509E-2</v>
      </c>
      <c r="R125" s="124">
        <f t="shared" si="58"/>
        <v>-5.7469924286381542E-2</v>
      </c>
      <c r="S125" s="124">
        <f t="shared" si="59"/>
        <v>-2.5198363087953739E-2</v>
      </c>
      <c r="T125" s="124">
        <f t="shared" si="60"/>
        <v>-2.6045306428852801E-2</v>
      </c>
    </row>
    <row r="126" spans="1:20" ht="18.75" thickBot="1" x14ac:dyDescent="0.4">
      <c r="A126" s="14" t="str">
        <f t="shared" si="97"/>
        <v>PCSB 5-Year Budget</v>
      </c>
      <c r="B126" s="151">
        <f t="shared" si="97"/>
        <v>118</v>
      </c>
      <c r="C126" s="14" t="str">
        <f t="shared" si="97"/>
        <v>Early Childhood Academy PCS</v>
      </c>
      <c r="D126" s="5" t="str">
        <f t="shared" si="97"/>
        <v>2026-2027</v>
      </c>
      <c r="E126" s="16" t="s">
        <v>250</v>
      </c>
      <c r="F126" s="165">
        <v>0</v>
      </c>
      <c r="G126" s="103">
        <f>IF(G$92,G91/G$92,0)</f>
        <v>8.8710601446516935E-2</v>
      </c>
      <c r="H126" s="103">
        <f t="shared" ref="H126:K126" si="98">IF(H$92,H91/H$92,0)</f>
        <v>8.9363665346044036E-2</v>
      </c>
      <c r="I126" s="103">
        <f t="shared" si="98"/>
        <v>8.5838204543824417E-2</v>
      </c>
      <c r="J126" s="103">
        <f t="shared" si="98"/>
        <v>8.5199822455198151E-2</v>
      </c>
      <c r="K126" s="103">
        <f t="shared" si="98"/>
        <v>8.4569780567663913E-2</v>
      </c>
      <c r="L126" s="165" t="s">
        <v>99</v>
      </c>
      <c r="M126" s="137">
        <f t="shared" si="61"/>
        <v>6.5306389952710098E-4</v>
      </c>
      <c r="N126" s="137">
        <f t="shared" si="55"/>
        <v>-3.5254608022196182E-3</v>
      </c>
      <c r="O126" s="137">
        <f t="shared" si="56"/>
        <v>-6.3838208862626589E-4</v>
      </c>
      <c r="P126" s="137">
        <f t="shared" si="57"/>
        <v>-6.300418875342384E-4</v>
      </c>
      <c r="Q126" s="137">
        <f t="shared" si="62"/>
        <v>7.3617345489516168E-3</v>
      </c>
      <c r="R126" s="137">
        <f t="shared" si="58"/>
        <v>-3.9450718461109806E-2</v>
      </c>
      <c r="S126" s="137">
        <f t="shared" si="59"/>
        <v>-7.4370391601136293E-3</v>
      </c>
      <c r="T126" s="137">
        <f t="shared" si="60"/>
        <v>-7.3948732447833721E-3</v>
      </c>
    </row>
    <row r="127" spans="1:20" ht="30" customHeight="1" thickTop="1" thickBot="1" x14ac:dyDescent="0.4">
      <c r="A127" s="14" t="str">
        <f t="shared" si="97"/>
        <v>PCSB 5-Year Budget</v>
      </c>
      <c r="B127" s="151">
        <f t="shared" si="97"/>
        <v>118</v>
      </c>
      <c r="C127" s="14" t="str">
        <f t="shared" si="97"/>
        <v>Early Childhood Academy PCS</v>
      </c>
      <c r="D127" s="5" t="str">
        <f t="shared" si="97"/>
        <v>2026-2027</v>
      </c>
      <c r="E127" s="16" t="s">
        <v>257</v>
      </c>
      <c r="F127" s="165">
        <v>0</v>
      </c>
      <c r="G127" s="108">
        <f>IF(G92,G99/G92,0)</f>
        <v>1.3718333650551959</v>
      </c>
      <c r="H127" s="108">
        <f t="shared" ref="H127:K127" si="99">IF(H92,H99/H92,0)</f>
        <v>1.3595023414968932</v>
      </c>
      <c r="I127" s="108">
        <f t="shared" si="99"/>
        <v>1.3348120888959052</v>
      </c>
      <c r="J127" s="108">
        <f t="shared" si="99"/>
        <v>1.3933063749028993</v>
      </c>
      <c r="K127" s="108">
        <f t="shared" si="99"/>
        <v>1.4776751729299318</v>
      </c>
      <c r="L127" s="165" t="s">
        <v>99</v>
      </c>
      <c r="M127" s="140">
        <f t="shared" si="61"/>
        <v>-1.2331023558302734E-2</v>
      </c>
      <c r="N127" s="140">
        <f t="shared" si="55"/>
        <v>-2.4690252600988005E-2</v>
      </c>
      <c r="O127" s="140">
        <f t="shared" si="56"/>
        <v>5.8494286006994134E-2</v>
      </c>
      <c r="P127" s="140">
        <f t="shared" si="57"/>
        <v>8.4368798027032454E-2</v>
      </c>
      <c r="Q127" s="141">
        <f t="shared" si="62"/>
        <v>-8.9887182163750582E-3</v>
      </c>
      <c r="R127" s="141">
        <f t="shared" si="58"/>
        <v>-1.8161243160348339E-2</v>
      </c>
      <c r="S127" s="141">
        <f t="shared" si="59"/>
        <v>4.3822112860378647E-2</v>
      </c>
      <c r="T127" s="141">
        <f t="shared" si="60"/>
        <v>6.0552940506650728E-2</v>
      </c>
    </row>
    <row r="128" spans="1:20" ht="18.75" thickTop="1" x14ac:dyDescent="0.35"/>
  </sheetData>
  <sheetProtection algorithmName="SHA-512" hashValue="ThZLXkIRyaoKA54Q0b8asthyqOEKuLVrhN+QWgE1G5GMsVWNZKOdFY63pChcJiTXXVoZCT6Qq/KkHrYg985l8Q==" saltValue="xK/ioX5DdBbBqIbYUWKhLg==" spinCount="100000" sheet="1" formatColumns="0" formatRows="0"/>
  <autoFilter ref="A1:K1" xr:uid="{4CC79657-46CE-0E4E-9154-6B27DCE8447C}"/>
  <phoneticPr fontId="7" type="noConversion"/>
  <conditionalFormatting sqref="A1:T88 A89:G89 I89:T89 A90:T127">
    <cfRule type="containsBlanks" dxfId="9" priority="51">
      <formula>LEN(TRIM(A1))=0</formula>
    </cfRule>
  </conditionalFormatting>
  <conditionalFormatting sqref="C2">
    <cfRule type="containsText" dxfId="8" priority="96" operator="containsText" text="[">
      <formula>NOT(ISERROR(SEARCH("[",C2)))</formula>
    </cfRule>
  </conditionalFormatting>
  <dataValidations count="3">
    <dataValidation type="whole" allowBlank="1" showInputMessage="1" showErrorMessage="1" sqref="G59:K64 M59:T64" xr:uid="{C1DC3977-6C62-F143-ADA8-4106B4C187F6}">
      <formula1>0</formula1>
      <formula2>10000</formula2>
    </dataValidation>
    <dataValidation type="list" allowBlank="1" showInputMessage="1" showErrorMessage="1" sqref="D2" xr:uid="{BB386AF7-555A-4041-B464-8B8C196FED99}">
      <formula1>"2022-2023,2023-2024,2024-2025,2025-2026,2026-2027,2027-2028"</formula1>
    </dataValidation>
    <dataValidation type="whole" allowBlank="1" showInputMessage="1" showErrorMessage="1" error="Enter Whole Number" sqref="G66:K68 G100:K102 G94:K94 G70:K71 G73:K75 G96:K96 G112:K113 M127:T127 F99 M105:T109 M66:T68 M100:T102 M94:T94 M70:T71 M73:T75 M96:T96 M112:T113 F104 G105:K109 G127:K127 M8:T57 M77:T83 G77:K83 M87:T90 G8:K57 G89 G90:H90 G87:K88 I89:K90" xr:uid="{D66AEE93-9614-D748-96BD-6D8FA0B78189}">
      <formula1>-1000000000</formula1>
      <formula2>1000000000</formula2>
    </dataValidation>
  </dataValidations>
  <printOptions gridLines="1"/>
  <pageMargins left="0.2" right="0.2" top="0.5" bottom="0.5" header="0.3" footer="0.3"/>
  <pageSetup scale="60" orientation="landscape" horizontalDpi="300" verticalDpi="300" r:id="rId1"/>
  <ignoredErrors>
    <ignoredError sqref="G108:K108" formulaRange="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4143AE8-D91B-9741-9074-E0070FA25A94}">
          <x14:formula1>
            <xm:f>_xlfn.ANCHORARRAY('LEA and Campus Lists'!$F$2)</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2D5A-826E-0A48-BCD4-586CF3B27C4E}">
  <sheetPr>
    <tabColor rgb="FFFF0000"/>
  </sheetPr>
  <dimension ref="A1:T128"/>
  <sheetViews>
    <sheetView zoomScaleNormal="100" workbookViewId="0">
      <pane xSplit="5" ySplit="1" topLeftCell="I25" activePane="bottomRight" state="frozen"/>
      <selection activeCell="F105" sqref="F105:F107"/>
      <selection pane="topRight" activeCell="F105" sqref="F105:F107"/>
      <selection pane="bottomLeft" activeCell="F105" sqref="F105:F107"/>
      <selection pane="bottomRight" activeCell="I30" sqref="I30"/>
    </sheetView>
  </sheetViews>
  <sheetFormatPr defaultColWidth="10.59765625" defaultRowHeight="18" x14ac:dyDescent="0.35"/>
  <cols>
    <col min="1" max="1" width="17.09765625" bestFit="1" customWidth="1"/>
    <col min="2" max="2" width="6.09765625" style="147" bestFit="1" customWidth="1"/>
    <col min="3" max="3" width="57.09765625" bestFit="1" customWidth="1"/>
    <col min="4" max="4" width="9.59765625" style="1" bestFit="1" customWidth="1"/>
    <col min="5" max="5" width="65.09765625" bestFit="1" customWidth="1"/>
    <col min="6" max="6" width="15.3984375" style="3" customWidth="1"/>
    <col min="7" max="11" width="15.3984375" style="11" customWidth="1"/>
    <col min="12" max="12" width="63.8984375" style="13" customWidth="1"/>
    <col min="13" max="20" width="12.09765625" style="1" customWidth="1"/>
    <col min="21" max="16384" width="10.59765625" style="1"/>
  </cols>
  <sheetData>
    <row r="1" spans="1:20" s="2" customFormat="1" ht="80.099999999999994"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35">
      <c r="A2" s="17" t="s">
        <v>212</v>
      </c>
      <c r="B2" s="151">
        <f>VLOOKUP(C2,LEA_and_Campus_List[],2,FALSE)</f>
        <v>118</v>
      </c>
      <c r="C2" s="14" t="str">
        <f>'5-Yr PCSB Budget Base Case'!C2</f>
        <v>Early Childhood Academy PCS</v>
      </c>
      <c r="D2" s="5" t="str">
        <f>'5-Yr PCSB Budget Base Case'!D2</f>
        <v>2026-2027</v>
      </c>
      <c r="E2" s="42" t="s">
        <v>224</v>
      </c>
      <c r="F2" s="159">
        <f>'5-Yr PCSB Budget Base Case'!F2</f>
        <v>2.7406599400054521E-2</v>
      </c>
      <c r="G2" s="159">
        <f>'5-Yr PCSB Budget Base Case'!G2</f>
        <v>3.8350000000000002E-2</v>
      </c>
      <c r="H2" s="49">
        <f>'5-Yr PCSB Budget Base Case'!H2</f>
        <v>0.03</v>
      </c>
      <c r="I2" s="49">
        <f>'5-Yr PCSB Budget Base Case'!I2</f>
        <v>0.03</v>
      </c>
      <c r="J2" s="49">
        <f>'5-Yr PCSB Budget Base Case'!J2</f>
        <v>0.03</v>
      </c>
      <c r="K2" s="49">
        <f>'5-Yr PCSB Budget Base Case'!K2</f>
        <v>0.03</v>
      </c>
      <c r="L2" s="18" t="s">
        <v>99</v>
      </c>
      <c r="M2" s="112">
        <f>H2-G2</f>
        <v>-8.3500000000000033E-3</v>
      </c>
      <c r="N2" s="112">
        <f t="shared" ref="N2:N69" si="3">I2-H2</f>
        <v>0</v>
      </c>
      <c r="O2" s="112">
        <f t="shared" ref="O2:O69" si="4">J2-I2</f>
        <v>0</v>
      </c>
      <c r="P2" s="112">
        <f t="shared" ref="P2:P69" si="5">K2-J2</f>
        <v>0</v>
      </c>
      <c r="Q2" s="113">
        <f>IF(G2,M2/G2,0)</f>
        <v>-0.21773142112125171</v>
      </c>
      <c r="R2" s="113">
        <f t="shared" ref="R2:R69" si="6">IF(H2,N2/H2,0)</f>
        <v>0</v>
      </c>
      <c r="S2" s="113">
        <f t="shared" ref="S2:S69" si="7">IF(I2,O2/I2,0)</f>
        <v>0</v>
      </c>
      <c r="T2" s="113">
        <f t="shared" ref="T2:T69" si="8">IF(J2,P2/J2,0)</f>
        <v>0</v>
      </c>
    </row>
    <row r="3" spans="1:20" x14ac:dyDescent="0.35">
      <c r="A3" s="14" t="str">
        <f t="shared" ref="A3:D18" si="9">A$2</f>
        <v>PCSB 5-Year Budget</v>
      </c>
      <c r="B3" s="151">
        <f t="shared" si="9"/>
        <v>118</v>
      </c>
      <c r="C3" s="14" t="str">
        <f t="shared" si="9"/>
        <v>Early Childhood Academy PCS</v>
      </c>
      <c r="D3" s="5" t="str">
        <f t="shared" si="9"/>
        <v>2026-2027</v>
      </c>
      <c r="E3" s="42" t="s">
        <v>225</v>
      </c>
      <c r="F3" s="44">
        <f>'5-Yr PCSB Budget Base Case'!F3</f>
        <v>15070</v>
      </c>
      <c r="G3" s="44">
        <f>ROUND(F3*(1+G2),0)</f>
        <v>15648</v>
      </c>
      <c r="H3" s="44">
        <f t="shared" ref="H3:K3" si="10">G3*(1+H2)</f>
        <v>16117.44</v>
      </c>
      <c r="I3" s="44">
        <f t="shared" si="10"/>
        <v>16600.963200000002</v>
      </c>
      <c r="J3" s="44">
        <f t="shared" si="10"/>
        <v>17098.992096000002</v>
      </c>
      <c r="K3" s="44">
        <f t="shared" si="10"/>
        <v>17611.961858880004</v>
      </c>
      <c r="L3" s="165" t="s">
        <v>99</v>
      </c>
      <c r="M3" s="114">
        <f t="shared" ref="M3:M70" si="11">H3-G3</f>
        <v>469.44000000000051</v>
      </c>
      <c r="N3" s="114">
        <f t="shared" si="3"/>
        <v>483.52320000000145</v>
      </c>
      <c r="O3" s="114">
        <f t="shared" si="4"/>
        <v>498.0288959999998</v>
      </c>
      <c r="P3" s="114">
        <f t="shared" si="5"/>
        <v>512.96976288000224</v>
      </c>
      <c r="Q3" s="115">
        <f t="shared" ref="Q3:Q70" si="12">IF(G3,M3/G3,0)</f>
        <v>3.0000000000000034E-2</v>
      </c>
      <c r="R3" s="115">
        <f t="shared" si="6"/>
        <v>3.0000000000000089E-2</v>
      </c>
      <c r="S3" s="115">
        <f t="shared" si="7"/>
        <v>2.9999999999999985E-2</v>
      </c>
      <c r="T3" s="115">
        <f t="shared" si="8"/>
        <v>3.0000000000000127E-2</v>
      </c>
    </row>
    <row r="4" spans="1:20" x14ac:dyDescent="0.35">
      <c r="A4" s="14" t="str">
        <f t="shared" si="9"/>
        <v>PCSB 5-Year Budget</v>
      </c>
      <c r="B4" s="151">
        <f t="shared" si="9"/>
        <v>118</v>
      </c>
      <c r="C4" s="14" t="str">
        <f t="shared" si="9"/>
        <v>Early Childhood Academy PCS</v>
      </c>
      <c r="D4" s="5" t="str">
        <f t="shared" si="9"/>
        <v>2026-2027</v>
      </c>
      <c r="E4" s="41" t="s">
        <v>226</v>
      </c>
      <c r="F4" s="159">
        <f>'5-Yr PCSB Budget Base Case'!F4</f>
        <v>3.1065881092662062E-2</v>
      </c>
      <c r="G4" s="159">
        <f>'5-Yr PCSB Budget Base Case'!G4</f>
        <v>0</v>
      </c>
      <c r="H4" s="49">
        <f>'5-Yr PCSB Budget Base Case'!H4</f>
        <v>0</v>
      </c>
      <c r="I4" s="49">
        <f>'5-Yr PCSB Budget Base Case'!I4</f>
        <v>0</v>
      </c>
      <c r="J4" s="49">
        <f>'5-Yr PCSB Budget Base Case'!J4</f>
        <v>0</v>
      </c>
      <c r="K4" s="49">
        <f>'5-Yr PCSB Budget Base Case'!K4</f>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x14ac:dyDescent="0.35">
      <c r="A5" s="14" t="str">
        <f t="shared" si="9"/>
        <v>PCSB 5-Year Budget</v>
      </c>
      <c r="B5" s="151">
        <f t="shared" si="9"/>
        <v>118</v>
      </c>
      <c r="C5" s="14" t="str">
        <f t="shared" si="9"/>
        <v>Early Childhood Academy PCS</v>
      </c>
      <c r="D5" s="5" t="str">
        <f t="shared" si="9"/>
        <v>2026-2027</v>
      </c>
      <c r="E5" s="41" t="s">
        <v>220</v>
      </c>
      <c r="F5" s="44">
        <f>'5-Yr PCSB Budget Base Case'!F5</f>
        <v>3850</v>
      </c>
      <c r="G5" s="44">
        <f>ROUND(F5*(1+G4),0)</f>
        <v>3850</v>
      </c>
      <c r="H5" s="44">
        <f t="shared" ref="H5:K5" si="13">G5*(1+H4)</f>
        <v>3850</v>
      </c>
      <c r="I5" s="44">
        <f t="shared" si="13"/>
        <v>3850</v>
      </c>
      <c r="J5" s="44">
        <f t="shared" si="13"/>
        <v>3850</v>
      </c>
      <c r="K5" s="44">
        <f t="shared" si="13"/>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x14ac:dyDescent="0.35">
      <c r="A6" s="14" t="str">
        <f t="shared" si="9"/>
        <v>PCSB 5-Year Budget</v>
      </c>
      <c r="B6" s="151">
        <f t="shared" si="9"/>
        <v>118</v>
      </c>
      <c r="C6" s="14" t="str">
        <f t="shared" si="9"/>
        <v>Early Childhood Academy PCS</v>
      </c>
      <c r="D6" s="5" t="str">
        <f t="shared" si="9"/>
        <v>2026-2027</v>
      </c>
      <c r="E6" s="41" t="s">
        <v>227</v>
      </c>
      <c r="F6" s="159">
        <f>'5-Yr PCSB Budget Base Case'!F6</f>
        <v>3.104234850738874E-2</v>
      </c>
      <c r="G6" s="159">
        <f>'5-Yr PCSB Budget Base Case'!G6</f>
        <v>0</v>
      </c>
      <c r="H6" s="49">
        <f>'5-Yr PCSB Budget Base Case'!H6</f>
        <v>0</v>
      </c>
      <c r="I6" s="49">
        <f>'5-Yr PCSB Budget Base Case'!I6</f>
        <v>0</v>
      </c>
      <c r="J6" s="49">
        <f>'5-Yr PCSB Budget Base Case'!J6</f>
        <v>0</v>
      </c>
      <c r="K6" s="49">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8.75" thickBot="1" x14ac:dyDescent="0.4">
      <c r="A7" s="14" t="str">
        <f t="shared" si="9"/>
        <v>PCSB 5-Year Budget</v>
      </c>
      <c r="B7" s="151">
        <f t="shared" si="9"/>
        <v>118</v>
      </c>
      <c r="C7" s="14" t="str">
        <f t="shared" si="9"/>
        <v>Early Childhood Academy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35">
      <c r="A8" s="14" t="str">
        <f t="shared" si="9"/>
        <v>PCSB 5-Year Budget</v>
      </c>
      <c r="B8" s="151">
        <f t="shared" si="9"/>
        <v>118</v>
      </c>
      <c r="C8" s="14" t="str">
        <f t="shared" si="9"/>
        <v>Early Childhood Academy PCS</v>
      </c>
      <c r="D8" s="5" t="str">
        <f t="shared" si="9"/>
        <v>2026-2027</v>
      </c>
      <c r="E8" s="38" t="s">
        <v>211</v>
      </c>
      <c r="F8" s="36">
        <f>'5-Yr PCSB Budget Base Case'!F8</f>
        <v>1.34</v>
      </c>
      <c r="G8" s="47">
        <v>0</v>
      </c>
      <c r="H8" s="47">
        <v>0</v>
      </c>
      <c r="I8" s="47">
        <v>0</v>
      </c>
      <c r="J8" s="47">
        <v>0</v>
      </c>
      <c r="K8" s="47">
        <v>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35">
      <c r="A9" s="14" t="str">
        <f t="shared" si="9"/>
        <v>PCSB 5-Year Budget</v>
      </c>
      <c r="B9" s="151">
        <f t="shared" si="9"/>
        <v>118</v>
      </c>
      <c r="C9" s="14" t="str">
        <f t="shared" si="9"/>
        <v>Early Childhood Academy PCS</v>
      </c>
      <c r="D9" s="5" t="str">
        <f t="shared" si="9"/>
        <v>2026-2027</v>
      </c>
      <c r="E9" s="38" t="s">
        <v>210</v>
      </c>
      <c r="F9" s="36">
        <f>'5-Yr PCSB Budget Base Case'!F9</f>
        <v>1.3</v>
      </c>
      <c r="G9" s="47">
        <v>0</v>
      </c>
      <c r="H9" s="47">
        <v>0</v>
      </c>
      <c r="I9" s="47">
        <v>0</v>
      </c>
      <c r="J9" s="47">
        <v>0</v>
      </c>
      <c r="K9" s="47">
        <v>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35">
      <c r="A10" s="14" t="str">
        <f t="shared" si="9"/>
        <v>PCSB 5-Year Budget</v>
      </c>
      <c r="B10" s="151">
        <f t="shared" si="9"/>
        <v>118</v>
      </c>
      <c r="C10" s="14" t="str">
        <f t="shared" si="9"/>
        <v>Early Childhood Academy PCS</v>
      </c>
      <c r="D10" s="5" t="str">
        <f t="shared" si="9"/>
        <v>2026-2027</v>
      </c>
      <c r="E10" s="38" t="s">
        <v>209</v>
      </c>
      <c r="F10" s="36">
        <f>'5-Yr PCSB Budget Base Case'!F10</f>
        <v>1.3</v>
      </c>
      <c r="G10" s="47">
        <v>0</v>
      </c>
      <c r="H10" s="47">
        <v>0</v>
      </c>
      <c r="I10" s="47">
        <v>0</v>
      </c>
      <c r="J10" s="47">
        <v>0</v>
      </c>
      <c r="K10" s="47">
        <v>0</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x14ac:dyDescent="0.35">
      <c r="A11" s="14" t="str">
        <f t="shared" si="9"/>
        <v>PCSB 5-Year Budget</v>
      </c>
      <c r="B11" s="151">
        <f t="shared" si="9"/>
        <v>118</v>
      </c>
      <c r="C11" s="14" t="str">
        <f t="shared" si="9"/>
        <v>Early Childhood Academy PCS</v>
      </c>
      <c r="D11" s="5" t="str">
        <f t="shared" si="9"/>
        <v>2026-2027</v>
      </c>
      <c r="E11" s="39">
        <v>1</v>
      </c>
      <c r="F11" s="36">
        <f>'5-Yr PCSB Budget Base Case'!F11</f>
        <v>1</v>
      </c>
      <c r="G11" s="47">
        <v>0</v>
      </c>
      <c r="H11" s="47">
        <v>0</v>
      </c>
      <c r="I11" s="47">
        <v>0</v>
      </c>
      <c r="J11" s="47">
        <v>0</v>
      </c>
      <c r="K11" s="47">
        <v>0</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35">
      <c r="A12" s="14" t="str">
        <f t="shared" si="9"/>
        <v>PCSB 5-Year Budget</v>
      </c>
      <c r="B12" s="151">
        <f t="shared" si="9"/>
        <v>118</v>
      </c>
      <c r="C12" s="14" t="str">
        <f t="shared" si="9"/>
        <v>Early Childhood Academy PCS</v>
      </c>
      <c r="D12" s="5" t="str">
        <f t="shared" si="9"/>
        <v>2026-2027</v>
      </c>
      <c r="E12" s="39">
        <v>2</v>
      </c>
      <c r="F12" s="36">
        <f>'5-Yr PCSB Budget Base Case'!F12</f>
        <v>1</v>
      </c>
      <c r="G12" s="47">
        <v>0</v>
      </c>
      <c r="H12" s="47">
        <v>0</v>
      </c>
      <c r="I12" s="47">
        <v>0</v>
      </c>
      <c r="J12" s="47">
        <v>0</v>
      </c>
      <c r="K12" s="47">
        <v>0</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35">
      <c r="A13" s="14" t="str">
        <f t="shared" si="9"/>
        <v>PCSB 5-Year Budget</v>
      </c>
      <c r="B13" s="151">
        <f t="shared" si="9"/>
        <v>118</v>
      </c>
      <c r="C13" s="14" t="str">
        <f t="shared" si="9"/>
        <v>Early Childhood Academy PCS</v>
      </c>
      <c r="D13" s="5" t="str">
        <f t="shared" si="9"/>
        <v>2026-2027</v>
      </c>
      <c r="E13" s="39">
        <v>3</v>
      </c>
      <c r="F13" s="36">
        <f>'5-Yr PCSB Budget Base Case'!F13</f>
        <v>1</v>
      </c>
      <c r="G13" s="47">
        <v>0</v>
      </c>
      <c r="H13" s="47">
        <v>0</v>
      </c>
      <c r="I13" s="47">
        <v>0</v>
      </c>
      <c r="J13" s="47">
        <v>0</v>
      </c>
      <c r="K13" s="47">
        <v>0</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35">
      <c r="A14" s="14" t="str">
        <f t="shared" si="9"/>
        <v>PCSB 5-Year Budget</v>
      </c>
      <c r="B14" s="151">
        <f t="shared" si="9"/>
        <v>118</v>
      </c>
      <c r="C14" s="14" t="str">
        <f t="shared" si="9"/>
        <v>Early Childhood Academy PCS</v>
      </c>
      <c r="D14" s="5" t="str">
        <f t="shared" si="9"/>
        <v>2026-2027</v>
      </c>
      <c r="E14" s="39">
        <v>4</v>
      </c>
      <c r="F14" s="36">
        <f>'5-Yr PCSB Budget Base Case'!F14</f>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35">
      <c r="A15" s="14" t="str">
        <f t="shared" si="9"/>
        <v>PCSB 5-Year Budget</v>
      </c>
      <c r="B15" s="151">
        <f t="shared" si="9"/>
        <v>118</v>
      </c>
      <c r="C15" s="14" t="str">
        <f t="shared" si="9"/>
        <v>Early Childhood Academy PCS</v>
      </c>
      <c r="D15" s="5" t="str">
        <f t="shared" si="9"/>
        <v>2026-2027</v>
      </c>
      <c r="E15" s="39">
        <v>5</v>
      </c>
      <c r="F15" s="36">
        <f>'5-Yr PCSB Budget Base Case'!F15</f>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35">
      <c r="A16" s="14" t="str">
        <f t="shared" si="9"/>
        <v>PCSB 5-Year Budget</v>
      </c>
      <c r="B16" s="151">
        <f t="shared" si="9"/>
        <v>118</v>
      </c>
      <c r="C16" s="14" t="str">
        <f t="shared" si="9"/>
        <v>Early Childhood Academy PCS</v>
      </c>
      <c r="D16" s="5" t="str">
        <f t="shared" si="9"/>
        <v>2026-2027</v>
      </c>
      <c r="E16" s="39">
        <v>6</v>
      </c>
      <c r="F16" s="36">
        <f>'5-Yr PCSB Budget Base Case'!F16</f>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35">
      <c r="A17" s="14" t="str">
        <f t="shared" si="9"/>
        <v>PCSB 5-Year Budget</v>
      </c>
      <c r="B17" s="151">
        <f t="shared" si="9"/>
        <v>118</v>
      </c>
      <c r="C17" s="14" t="str">
        <f t="shared" si="9"/>
        <v>Early Childhood Academy PCS</v>
      </c>
      <c r="D17" s="5" t="str">
        <f t="shared" si="9"/>
        <v>2026-2027</v>
      </c>
      <c r="E17" s="39">
        <v>7</v>
      </c>
      <c r="F17" s="36">
        <f>'5-Yr PCSB Budget Base Case'!F17</f>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35">
      <c r="A18" s="14" t="str">
        <f t="shared" si="9"/>
        <v>PCSB 5-Year Budget</v>
      </c>
      <c r="B18" s="151">
        <f t="shared" si="9"/>
        <v>118</v>
      </c>
      <c r="C18" s="14" t="str">
        <f t="shared" si="9"/>
        <v>Early Childhood Academy PCS</v>
      </c>
      <c r="D18" s="5" t="str">
        <f t="shared" si="9"/>
        <v>2026-2027</v>
      </c>
      <c r="E18" s="39">
        <v>8</v>
      </c>
      <c r="F18" s="36">
        <f>'5-Yr PCSB Budget Base Case'!F18</f>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35">
      <c r="A19" s="14" t="str">
        <f t="shared" ref="A19:D61" si="15">A$2</f>
        <v>PCSB 5-Year Budget</v>
      </c>
      <c r="B19" s="151">
        <f t="shared" si="15"/>
        <v>118</v>
      </c>
      <c r="C19" s="14" t="str">
        <f t="shared" si="15"/>
        <v>Early Childhood Academy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35">
      <c r="A20" s="14" t="str">
        <f t="shared" si="15"/>
        <v>PCSB 5-Year Budget</v>
      </c>
      <c r="B20" s="151">
        <f t="shared" si="15"/>
        <v>118</v>
      </c>
      <c r="C20" s="14" t="str">
        <f t="shared" si="15"/>
        <v>Early Childhood Academy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35">
      <c r="A21" s="14" t="str">
        <f t="shared" si="15"/>
        <v>PCSB 5-Year Budget</v>
      </c>
      <c r="B21" s="151">
        <f t="shared" si="15"/>
        <v>118</v>
      </c>
      <c r="C21" s="14" t="str">
        <f t="shared" si="15"/>
        <v>Early Childhood Academy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35">
      <c r="A22" s="14" t="str">
        <f t="shared" si="15"/>
        <v>PCSB 5-Year Budget</v>
      </c>
      <c r="B22" s="151">
        <f t="shared" si="15"/>
        <v>118</v>
      </c>
      <c r="C22" s="14" t="str">
        <f t="shared" si="15"/>
        <v>Early Childhood Academy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35">
      <c r="A23" s="14" t="str">
        <f t="shared" si="15"/>
        <v>PCSB 5-Year Budget</v>
      </c>
      <c r="B23" s="151">
        <f t="shared" si="15"/>
        <v>118</v>
      </c>
      <c r="C23" s="14" t="str">
        <f t="shared" si="15"/>
        <v>Early Childhood Academy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35">
      <c r="A24" s="14" t="str">
        <f t="shared" si="15"/>
        <v>PCSB 5-Year Budget</v>
      </c>
      <c r="B24" s="151">
        <f t="shared" si="15"/>
        <v>118</v>
      </c>
      <c r="C24" s="14" t="str">
        <f t="shared" si="15"/>
        <v>Early Childhood Academy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35">
      <c r="A25" s="14" t="str">
        <f t="shared" si="15"/>
        <v>PCSB 5-Year Budget</v>
      </c>
      <c r="B25" s="151">
        <f t="shared" si="15"/>
        <v>118</v>
      </c>
      <c r="C25" s="14" t="str">
        <f t="shared" si="15"/>
        <v>Early Childhood Academy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35">
      <c r="A26" s="14" t="str">
        <f t="shared" si="15"/>
        <v>PCSB 5-Year Budget</v>
      </c>
      <c r="B26" s="151">
        <f t="shared" si="15"/>
        <v>118</v>
      </c>
      <c r="C26" s="14" t="str">
        <f t="shared" si="15"/>
        <v>Early Childhood Academy PCS</v>
      </c>
      <c r="D26" s="5" t="str">
        <f t="shared" si="15"/>
        <v>2026-2027</v>
      </c>
      <c r="E26" s="40" t="s">
        <v>205</v>
      </c>
      <c r="F26" s="36">
        <f>'5-Yr PCSB Budget Base Case'!F26</f>
        <v>0.97</v>
      </c>
      <c r="G26" s="47">
        <v>0</v>
      </c>
      <c r="H26" s="47">
        <v>0</v>
      </c>
      <c r="I26" s="47">
        <v>0</v>
      </c>
      <c r="J26" s="47">
        <v>0</v>
      </c>
      <c r="K26" s="47">
        <v>0</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35">
      <c r="A27" s="14" t="str">
        <f t="shared" si="15"/>
        <v>PCSB 5-Year Budget</v>
      </c>
      <c r="B27" s="151">
        <f t="shared" si="15"/>
        <v>118</v>
      </c>
      <c r="C27" s="14" t="str">
        <f t="shared" si="15"/>
        <v>Early Childhood Academy PCS</v>
      </c>
      <c r="D27" s="5" t="str">
        <f t="shared" si="15"/>
        <v>2026-2027</v>
      </c>
      <c r="E27" s="40" t="s">
        <v>204</v>
      </c>
      <c r="F27" s="36">
        <f>'5-Yr PCSB Budget Base Case'!F27</f>
        <v>1.2</v>
      </c>
      <c r="G27" s="47">
        <v>0</v>
      </c>
      <c r="H27" s="47">
        <v>0</v>
      </c>
      <c r="I27" s="47">
        <v>0</v>
      </c>
      <c r="J27" s="47">
        <v>0</v>
      </c>
      <c r="K27" s="47">
        <v>0</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35">
      <c r="A28" s="14" t="str">
        <f t="shared" si="15"/>
        <v>PCSB 5-Year Budget</v>
      </c>
      <c r="B28" s="151">
        <f t="shared" si="15"/>
        <v>118</v>
      </c>
      <c r="C28" s="14" t="str">
        <f t="shared" si="15"/>
        <v>Early Childhood Academy PCS</v>
      </c>
      <c r="D28" s="5" t="str">
        <f t="shared" si="15"/>
        <v>2026-2027</v>
      </c>
      <c r="E28" s="40" t="s">
        <v>203</v>
      </c>
      <c r="F28" s="36">
        <f>'5-Yr PCSB Budget Base Case'!F28</f>
        <v>1.97</v>
      </c>
      <c r="G28" s="47">
        <v>0</v>
      </c>
      <c r="H28" s="47">
        <v>0</v>
      </c>
      <c r="I28" s="47">
        <v>0</v>
      </c>
      <c r="J28" s="47">
        <v>0</v>
      </c>
      <c r="K28" s="47">
        <v>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35">
      <c r="A29" s="14" t="str">
        <f t="shared" si="15"/>
        <v>PCSB 5-Year Budget</v>
      </c>
      <c r="B29" s="151">
        <f t="shared" si="15"/>
        <v>118</v>
      </c>
      <c r="C29" s="14" t="str">
        <f t="shared" si="15"/>
        <v>Early Childhood Academy PCS</v>
      </c>
      <c r="D29" s="5" t="str">
        <f t="shared" si="15"/>
        <v>2026-2027</v>
      </c>
      <c r="E29" s="40" t="s">
        <v>202</v>
      </c>
      <c r="F29" s="36">
        <f>'5-Yr PCSB Budget Base Case'!F29</f>
        <v>3.49</v>
      </c>
      <c r="G29" s="47">
        <v>0</v>
      </c>
      <c r="H29" s="47">
        <v>0</v>
      </c>
      <c r="I29" s="47">
        <v>0</v>
      </c>
      <c r="J29" s="47">
        <v>0</v>
      </c>
      <c r="K29" s="47">
        <v>0</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35">
      <c r="A30" s="14" t="str">
        <f t="shared" si="15"/>
        <v>PCSB 5-Year Budget</v>
      </c>
      <c r="B30" s="151">
        <f t="shared" si="15"/>
        <v>118</v>
      </c>
      <c r="C30" s="14" t="str">
        <f t="shared" si="15"/>
        <v>Early Childhood Academy PCS</v>
      </c>
      <c r="D30" s="5" t="str">
        <f t="shared" si="15"/>
        <v>2026-2027</v>
      </c>
      <c r="E30" s="40" t="s">
        <v>295</v>
      </c>
      <c r="F30" s="36">
        <v>9.9000000000000005E-2</v>
      </c>
      <c r="G30" s="47">
        <v>0</v>
      </c>
      <c r="H30" s="47">
        <v>0</v>
      </c>
      <c r="I30" s="47">
        <v>0</v>
      </c>
      <c r="J30" s="47">
        <v>0</v>
      </c>
      <c r="K30" s="47">
        <v>0</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x14ac:dyDescent="0.35">
      <c r="A31" s="14" t="str">
        <f t="shared" si="15"/>
        <v>PCSB 5-Year Budget</v>
      </c>
      <c r="B31" s="151">
        <f t="shared" si="15"/>
        <v>118</v>
      </c>
      <c r="C31" s="14" t="str">
        <f t="shared" si="15"/>
        <v>Early Childhood Academy PCS</v>
      </c>
      <c r="D31" s="5" t="str">
        <f t="shared" si="15"/>
        <v>2026-2027</v>
      </c>
      <c r="E31" s="40" t="s">
        <v>296</v>
      </c>
      <c r="F31" s="36">
        <v>8.8999999999999996E-2</v>
      </c>
      <c r="G31" s="47">
        <v>0</v>
      </c>
      <c r="H31" s="47">
        <v>0</v>
      </c>
      <c r="I31" s="47">
        <v>0</v>
      </c>
      <c r="J31" s="47">
        <v>0</v>
      </c>
      <c r="K31" s="47">
        <v>0</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x14ac:dyDescent="0.35">
      <c r="A32" s="14" t="str">
        <f t="shared" si="15"/>
        <v>PCSB 5-Year Budget</v>
      </c>
      <c r="B32" s="151">
        <f t="shared" si="15"/>
        <v>118</v>
      </c>
      <c r="C32" s="14" t="str">
        <f t="shared" si="15"/>
        <v>Early Childhood Academy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35">
      <c r="A33" s="14" t="str">
        <f t="shared" si="15"/>
        <v>PCSB 5-Year Budget</v>
      </c>
      <c r="B33" s="151">
        <f t="shared" si="15"/>
        <v>118</v>
      </c>
      <c r="C33" s="14" t="str">
        <f t="shared" si="15"/>
        <v>Early Childhood Academy PCS</v>
      </c>
      <c r="D33" s="5" t="str">
        <f t="shared" si="15"/>
        <v>2026-2027</v>
      </c>
      <c r="E33" s="40" t="s">
        <v>285</v>
      </c>
      <c r="F33" s="36">
        <f>'5-Yr PCSB Budget Base Case'!F33</f>
        <v>0.3</v>
      </c>
      <c r="G33" s="47">
        <v>0</v>
      </c>
      <c r="H33" s="47">
        <v>0</v>
      </c>
      <c r="I33" s="47">
        <v>0</v>
      </c>
      <c r="J33" s="47">
        <v>0</v>
      </c>
      <c r="K33" s="47">
        <v>0</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35">
      <c r="A34" s="14" t="str">
        <f t="shared" si="15"/>
        <v>PCSB 5-Year Budget</v>
      </c>
      <c r="B34" s="151">
        <f t="shared" si="15"/>
        <v>118</v>
      </c>
      <c r="C34" s="14" t="str">
        <f t="shared" si="15"/>
        <v>Early Childhood Academy PCS</v>
      </c>
      <c r="D34" s="5" t="str">
        <f t="shared" si="15"/>
        <v>2026-2027</v>
      </c>
      <c r="E34" s="40" t="s">
        <v>297</v>
      </c>
      <c r="F34" s="36">
        <v>7.0000000000000007E-2</v>
      </c>
      <c r="G34" s="51">
        <f>ROUND(SUM(IF(((SUM(G32:G33))-(SUM(G8:G22,G24)*0.4)&lt;0),0,(SUM(G32:G33))-(SUM(G8:G22,G24)*0.4))+(G23-(G23*0.4))),0)</f>
        <v>0</v>
      </c>
      <c r="H34" s="51">
        <f t="shared" ref="H34:K34" si="24">ROUND(SUM(IF(((SUM(H32:H33))-(SUM(H8:H22,H24)*0.4)&lt;0),0,(SUM(H32:H33))-(SUM(H8:H22,H24)*0.4))+(H23-(H23*0.4))),0)</f>
        <v>0</v>
      </c>
      <c r="I34" s="51">
        <f t="shared" si="24"/>
        <v>0</v>
      </c>
      <c r="J34" s="51">
        <f t="shared" si="24"/>
        <v>0</v>
      </c>
      <c r="K34" s="51">
        <f t="shared" si="24"/>
        <v>0</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x14ac:dyDescent="0.35">
      <c r="A35" s="14" t="str">
        <f t="shared" si="15"/>
        <v>PCSB 5-Year Budget</v>
      </c>
      <c r="B35" s="151">
        <f t="shared" si="15"/>
        <v>118</v>
      </c>
      <c r="C35" s="14" t="str">
        <f t="shared" si="15"/>
        <v>Early Childhood Academy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x14ac:dyDescent="0.35">
      <c r="A36" s="14" t="str">
        <f t="shared" si="15"/>
        <v>PCSB 5-Year Budget</v>
      </c>
      <c r="B36" s="151">
        <f t="shared" si="15"/>
        <v>118</v>
      </c>
      <c r="C36" s="14" t="str">
        <f t="shared" si="15"/>
        <v>Early Childhood Academy PCS</v>
      </c>
      <c r="D36" s="5" t="str">
        <f t="shared" si="15"/>
        <v>2026-2027</v>
      </c>
      <c r="E36" s="40" t="s">
        <v>200</v>
      </c>
      <c r="F36" s="36">
        <f>'5-Yr PCSB Budget Base Case'!F36</f>
        <v>0.75</v>
      </c>
      <c r="G36" s="47">
        <v>0</v>
      </c>
      <c r="H36" s="47">
        <v>0</v>
      </c>
      <c r="I36" s="47">
        <v>0</v>
      </c>
      <c r="J36" s="47">
        <v>0</v>
      </c>
      <c r="K36" s="47">
        <v>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x14ac:dyDescent="0.35">
      <c r="A37" s="14" t="str">
        <f t="shared" si="15"/>
        <v>PCSB 5-Year Budget</v>
      </c>
      <c r="B37" s="151">
        <f t="shared" si="15"/>
        <v>118</v>
      </c>
      <c r="C37" s="14" t="str">
        <f t="shared" si="15"/>
        <v>Early Childhood Academy PCS</v>
      </c>
      <c r="D37" s="5" t="str">
        <f t="shared" si="15"/>
        <v>2026-2027</v>
      </c>
      <c r="E37" s="40" t="s">
        <v>199</v>
      </c>
      <c r="F37" s="36">
        <f>'5-Yr PCSB Budget Base Case'!F37</f>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x14ac:dyDescent="0.35">
      <c r="A38" s="14" t="str">
        <f t="shared" si="15"/>
        <v>PCSB 5-Year Budget</v>
      </c>
      <c r="B38" s="151">
        <f t="shared" si="15"/>
        <v>118</v>
      </c>
      <c r="C38" s="14" t="str">
        <f t="shared" si="15"/>
        <v>Early Childhood Academy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35">
      <c r="A39" s="14" t="str">
        <f t="shared" si="15"/>
        <v>PCSB 5-Year Budget</v>
      </c>
      <c r="B39" s="151">
        <f t="shared" si="15"/>
        <v>118</v>
      </c>
      <c r="C39" s="14" t="str">
        <f t="shared" si="15"/>
        <v>Early Childhood Academy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35">
      <c r="A40" s="14" t="str">
        <f t="shared" si="15"/>
        <v>PCSB 5-Year Budget</v>
      </c>
      <c r="B40" s="151">
        <f t="shared" si="15"/>
        <v>118</v>
      </c>
      <c r="C40" s="14" t="str">
        <f t="shared" si="15"/>
        <v>Early Childhood Academy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35">
      <c r="A41" s="14" t="str">
        <f t="shared" si="15"/>
        <v>PCSB 5-Year Budget</v>
      </c>
      <c r="B41" s="151">
        <f t="shared" si="15"/>
        <v>118</v>
      </c>
      <c r="C41" s="14" t="str">
        <f t="shared" si="15"/>
        <v>Early Childhood Academy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35">
      <c r="A42" s="14" t="str">
        <f t="shared" si="15"/>
        <v>PCSB 5-Year Budget</v>
      </c>
      <c r="B42" s="151">
        <f t="shared" si="15"/>
        <v>118</v>
      </c>
      <c r="C42" s="14" t="str">
        <f t="shared" si="15"/>
        <v>Early Childhood Academy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35">
      <c r="A43" s="14" t="str">
        <f t="shared" si="15"/>
        <v>PCSB 5-Year Budget</v>
      </c>
      <c r="B43" s="151">
        <f t="shared" si="15"/>
        <v>118</v>
      </c>
      <c r="C43" s="14" t="str">
        <f t="shared" si="15"/>
        <v>Early Childhood Academy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35">
      <c r="A44" s="14" t="str">
        <f t="shared" si="15"/>
        <v>PCSB 5-Year Budget</v>
      </c>
      <c r="B44" s="151">
        <f t="shared" si="15"/>
        <v>118</v>
      </c>
      <c r="C44" s="14" t="str">
        <f t="shared" si="15"/>
        <v>Early Childhood Academy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35">
      <c r="A45" s="14" t="str">
        <f t="shared" si="15"/>
        <v>PCSB 5-Year Budget</v>
      </c>
      <c r="B45" s="151">
        <f t="shared" si="15"/>
        <v>118</v>
      </c>
      <c r="C45" s="14" t="str">
        <f t="shared" si="15"/>
        <v>Early Childhood Academy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35">
      <c r="A46" s="14" t="str">
        <f t="shared" si="15"/>
        <v>PCSB 5-Year Budget</v>
      </c>
      <c r="B46" s="151">
        <f t="shared" si="15"/>
        <v>118</v>
      </c>
      <c r="C46" s="14" t="str">
        <f t="shared" si="15"/>
        <v>Early Childhood Academy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35">
      <c r="A47" s="14" t="str">
        <f t="shared" si="15"/>
        <v>PCSB 5-Year Budget</v>
      </c>
      <c r="B47" s="151">
        <f t="shared" si="15"/>
        <v>118</v>
      </c>
      <c r="C47" s="14" t="str">
        <f t="shared" si="15"/>
        <v>Early Childhood Academy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35">
      <c r="A48" s="14" t="str">
        <f t="shared" si="15"/>
        <v>PCSB 5-Year Budget</v>
      </c>
      <c r="B48" s="151">
        <f t="shared" si="15"/>
        <v>118</v>
      </c>
      <c r="C48" s="14" t="str">
        <f t="shared" si="15"/>
        <v>Early Childhood Academy PCS</v>
      </c>
      <c r="D48" s="5" t="str">
        <f t="shared" si="15"/>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35">
      <c r="A49" s="14" t="str">
        <f t="shared" si="15"/>
        <v>PCSB 5-Year Budget</v>
      </c>
      <c r="B49" s="151">
        <f t="shared" si="15"/>
        <v>118</v>
      </c>
      <c r="C49" s="14" t="str">
        <f t="shared" si="15"/>
        <v>Early Childhood Academy PCS</v>
      </c>
      <c r="D49" s="5" t="str">
        <f t="shared" si="15"/>
        <v>2026-2027</v>
      </c>
      <c r="E49" s="40" t="s">
        <v>223</v>
      </c>
      <c r="F49" s="165">
        <v>0</v>
      </c>
      <c r="G49" s="46">
        <v>0</v>
      </c>
      <c r="H49" s="46">
        <v>0</v>
      </c>
      <c r="I49" s="46">
        <v>0</v>
      </c>
      <c r="J49" s="46">
        <v>0</v>
      </c>
      <c r="K49" s="46">
        <v>0</v>
      </c>
      <c r="L49" s="18" t="s">
        <v>99</v>
      </c>
      <c r="M49" s="122">
        <f t="shared" si="11"/>
        <v>0</v>
      </c>
      <c r="N49" s="122">
        <f t="shared" si="3"/>
        <v>0</v>
      </c>
      <c r="O49" s="122">
        <f t="shared" si="4"/>
        <v>0</v>
      </c>
      <c r="P49" s="122">
        <f t="shared" si="5"/>
        <v>0</v>
      </c>
      <c r="Q49" s="120">
        <f t="shared" si="12"/>
        <v>0</v>
      </c>
      <c r="R49" s="120">
        <f t="shared" si="6"/>
        <v>0</v>
      </c>
      <c r="S49" s="120">
        <f t="shared" si="7"/>
        <v>0</v>
      </c>
      <c r="T49" s="120">
        <f t="shared" si="8"/>
        <v>0</v>
      </c>
    </row>
    <row r="50" spans="1:20" ht="30" customHeight="1" x14ac:dyDescent="0.35">
      <c r="A50" s="14" t="str">
        <f t="shared" si="15"/>
        <v>PCSB 5-Year Budget</v>
      </c>
      <c r="B50" s="151">
        <f t="shared" si="15"/>
        <v>118</v>
      </c>
      <c r="C50" s="14" t="str">
        <f t="shared" si="15"/>
        <v>Early Childhood Academy PCS</v>
      </c>
      <c r="D50" s="5" t="str">
        <f t="shared" si="15"/>
        <v>2026-2027</v>
      </c>
      <c r="E50" s="38" t="s">
        <v>265</v>
      </c>
      <c r="F50" s="165">
        <v>0</v>
      </c>
      <c r="G50" s="37">
        <f>SUMPRODUCT($F8:$F25,G8:G25)*G3+G48</f>
        <v>0</v>
      </c>
      <c r="H50" s="37">
        <f>SUMPRODUCT($F8:$F25,H8:H25)*H3+H48</f>
        <v>0</v>
      </c>
      <c r="I50" s="37">
        <f>SUMPRODUCT($F8:$F25,I8:I25)*I3+I48</f>
        <v>0</v>
      </c>
      <c r="J50" s="37">
        <f>SUMPRODUCT($F8:$F25,J8:J25)*J3+J48</f>
        <v>0</v>
      </c>
      <c r="K50" s="37">
        <f>SUMPRODUCT($F8:$F25,K8:K25)*K3+K48</f>
        <v>0</v>
      </c>
      <c r="L50" s="18" t="s">
        <v>99</v>
      </c>
      <c r="M50" s="123">
        <f t="shared" si="11"/>
        <v>0</v>
      </c>
      <c r="N50" s="123">
        <f t="shared" si="3"/>
        <v>0</v>
      </c>
      <c r="O50" s="123">
        <f t="shared" si="4"/>
        <v>0</v>
      </c>
      <c r="P50" s="123">
        <f t="shared" si="5"/>
        <v>0</v>
      </c>
      <c r="Q50" s="124">
        <f t="shared" si="12"/>
        <v>0</v>
      </c>
      <c r="R50" s="124">
        <f t="shared" si="6"/>
        <v>0</v>
      </c>
      <c r="S50" s="124">
        <f t="shared" si="7"/>
        <v>0</v>
      </c>
      <c r="T50" s="124">
        <f t="shared" si="8"/>
        <v>0</v>
      </c>
    </row>
    <row r="51" spans="1:20" x14ac:dyDescent="0.35">
      <c r="A51" s="14" t="str">
        <f t="shared" si="15"/>
        <v>PCSB 5-Year Budget</v>
      </c>
      <c r="B51" s="151">
        <f t="shared" si="15"/>
        <v>118</v>
      </c>
      <c r="C51" s="14" t="str">
        <f t="shared" si="15"/>
        <v>Early Childhood Academy PCS</v>
      </c>
      <c r="D51" s="5" t="str">
        <f t="shared" si="15"/>
        <v>2026-2027</v>
      </c>
      <c r="E51" s="40" t="s">
        <v>80</v>
      </c>
      <c r="F51" s="165">
        <v>0</v>
      </c>
      <c r="G51" s="37">
        <f>SUMPRODUCT($F26:$F47,G26:G47)*G3+G49</f>
        <v>0</v>
      </c>
      <c r="H51" s="37">
        <f t="shared" ref="H51:K51" si="34">SUMPRODUCT($F26:$F47,H26:H47)*H3+H49</f>
        <v>0</v>
      </c>
      <c r="I51" s="37">
        <f t="shared" si="34"/>
        <v>0</v>
      </c>
      <c r="J51" s="37">
        <f t="shared" si="34"/>
        <v>0</v>
      </c>
      <c r="K51" s="37">
        <f t="shared" si="34"/>
        <v>0</v>
      </c>
      <c r="L51" s="18" t="s">
        <v>99</v>
      </c>
      <c r="M51" s="123">
        <f t="shared" si="11"/>
        <v>0</v>
      </c>
      <c r="N51" s="123">
        <f t="shared" si="3"/>
        <v>0</v>
      </c>
      <c r="O51" s="123">
        <f t="shared" si="4"/>
        <v>0</v>
      </c>
      <c r="P51" s="123">
        <f t="shared" si="5"/>
        <v>0</v>
      </c>
      <c r="Q51" s="124">
        <f t="shared" si="12"/>
        <v>0</v>
      </c>
      <c r="R51" s="124">
        <f t="shared" si="6"/>
        <v>0</v>
      </c>
      <c r="S51" s="124">
        <f t="shared" si="7"/>
        <v>0</v>
      </c>
      <c r="T51" s="124">
        <f t="shared" si="8"/>
        <v>0</v>
      </c>
    </row>
    <row r="52" spans="1:20" x14ac:dyDescent="0.35">
      <c r="A52" s="14" t="str">
        <f t="shared" si="15"/>
        <v>PCSB 5-Year Budget</v>
      </c>
      <c r="B52" s="151">
        <f t="shared" si="15"/>
        <v>118</v>
      </c>
      <c r="C52" s="14" t="str">
        <f t="shared" si="15"/>
        <v>Early Childhood Academy PCS</v>
      </c>
      <c r="D52" s="5" t="str">
        <f t="shared" si="15"/>
        <v>2026-2027</v>
      </c>
      <c r="E52" s="41" t="s">
        <v>81</v>
      </c>
      <c r="F52" s="165">
        <v>0</v>
      </c>
      <c r="G52" s="37">
        <f>(G108-G38)*G5+G38*G7</f>
        <v>0</v>
      </c>
      <c r="H52" s="37">
        <f>(H108-H38)*H5+H38*H7</f>
        <v>0</v>
      </c>
      <c r="I52" s="37">
        <f>(I108-I38)*I5+I38*I7</f>
        <v>0</v>
      </c>
      <c r="J52" s="37">
        <f>(J108-J38)*J5+J38*J7</f>
        <v>0</v>
      </c>
      <c r="K52" s="37">
        <f>(K108-K38)*K5+K38*K7</f>
        <v>0</v>
      </c>
      <c r="L52" s="18" t="s">
        <v>99</v>
      </c>
      <c r="M52" s="123">
        <f t="shared" si="11"/>
        <v>0</v>
      </c>
      <c r="N52" s="123">
        <f t="shared" si="3"/>
        <v>0</v>
      </c>
      <c r="O52" s="123">
        <f t="shared" si="4"/>
        <v>0</v>
      </c>
      <c r="P52" s="123">
        <f t="shared" si="5"/>
        <v>0</v>
      </c>
      <c r="Q52" s="124">
        <f t="shared" si="12"/>
        <v>0</v>
      </c>
      <c r="R52" s="124">
        <f t="shared" si="6"/>
        <v>0</v>
      </c>
      <c r="S52" s="124">
        <f t="shared" si="7"/>
        <v>0</v>
      </c>
      <c r="T52" s="124">
        <f t="shared" si="8"/>
        <v>0</v>
      </c>
    </row>
    <row r="53" spans="1:20" ht="15" customHeight="1" x14ac:dyDescent="0.35">
      <c r="A53" s="14" t="str">
        <f t="shared" si="15"/>
        <v>PCSB 5-Year Budget</v>
      </c>
      <c r="B53" s="151">
        <f t="shared" si="15"/>
        <v>118</v>
      </c>
      <c r="C53" s="14" t="str">
        <f t="shared" si="15"/>
        <v>Early Childhood Academy PCS</v>
      </c>
      <c r="D53" s="5" t="str">
        <f t="shared" si="15"/>
        <v>2026-2027</v>
      </c>
      <c r="E53" t="s">
        <v>5</v>
      </c>
      <c r="F53" s="165">
        <v>0</v>
      </c>
      <c r="G53" s="19">
        <v>0</v>
      </c>
      <c r="H53" s="19">
        <v>0</v>
      </c>
      <c r="I53" s="19">
        <v>0</v>
      </c>
      <c r="J53" s="19">
        <v>0</v>
      </c>
      <c r="K53" s="19">
        <v>0</v>
      </c>
      <c r="L53" s="18" t="s">
        <v>99</v>
      </c>
      <c r="M53" s="121">
        <f t="shared" si="11"/>
        <v>0</v>
      </c>
      <c r="N53" s="121">
        <f t="shared" si="3"/>
        <v>0</v>
      </c>
      <c r="O53" s="121">
        <f t="shared" si="4"/>
        <v>0</v>
      </c>
      <c r="P53" s="121">
        <f t="shared" si="5"/>
        <v>0</v>
      </c>
      <c r="Q53" s="113">
        <f t="shared" si="12"/>
        <v>0</v>
      </c>
      <c r="R53" s="113">
        <f t="shared" si="6"/>
        <v>0</v>
      </c>
      <c r="S53" s="113">
        <f t="shared" si="7"/>
        <v>0</v>
      </c>
      <c r="T53" s="113">
        <f t="shared" si="8"/>
        <v>0</v>
      </c>
    </row>
    <row r="54" spans="1:20" x14ac:dyDescent="0.35">
      <c r="A54" s="14" t="str">
        <f t="shared" si="15"/>
        <v>PCSB 5-Year Budget</v>
      </c>
      <c r="B54" s="151">
        <f t="shared" si="15"/>
        <v>118</v>
      </c>
      <c r="C54" s="14" t="str">
        <f t="shared" si="15"/>
        <v>Early Childhood Academy PCS</v>
      </c>
      <c r="D54" s="5" t="str">
        <f t="shared" si="15"/>
        <v>2026-2027</v>
      </c>
      <c r="E54" t="s">
        <v>266</v>
      </c>
      <c r="F54" s="165">
        <v>0</v>
      </c>
      <c r="G54" s="19">
        <v>0</v>
      </c>
      <c r="H54" s="19">
        <v>0</v>
      </c>
      <c r="I54" s="19">
        <v>0</v>
      </c>
      <c r="J54" s="19">
        <v>0</v>
      </c>
      <c r="K54" s="19">
        <v>0</v>
      </c>
      <c r="L54" s="18" t="s">
        <v>99</v>
      </c>
      <c r="M54" s="121">
        <f>H54-G54</f>
        <v>0</v>
      </c>
      <c r="N54" s="121">
        <f>I54-H54</f>
        <v>0</v>
      </c>
      <c r="O54" s="121">
        <f>J54-I54</f>
        <v>0</v>
      </c>
      <c r="P54" s="121">
        <f>K54-J54</f>
        <v>0</v>
      </c>
      <c r="Q54" s="113">
        <f>IF(G54,M54/G54,0)</f>
        <v>0</v>
      </c>
      <c r="R54" s="113">
        <f>IF(H54,N54/H54,0)</f>
        <v>0</v>
      </c>
      <c r="S54" s="113">
        <f>IF(I54,O54/I54,0)</f>
        <v>0</v>
      </c>
      <c r="T54" s="113">
        <f>IF(J54,P54/J54,0)</f>
        <v>0</v>
      </c>
    </row>
    <row r="55" spans="1:20" x14ac:dyDescent="0.35">
      <c r="A55" s="14" t="str">
        <f t="shared" si="15"/>
        <v>PCSB 5-Year Budget</v>
      </c>
      <c r="B55" s="151">
        <f t="shared" si="15"/>
        <v>118</v>
      </c>
      <c r="C55" s="14" t="str">
        <f t="shared" si="15"/>
        <v>Early Childhood Academy PCS</v>
      </c>
      <c r="D55" s="5" t="str">
        <f t="shared" si="15"/>
        <v>2026-2027</v>
      </c>
      <c r="E55" t="s">
        <v>267</v>
      </c>
      <c r="F55" s="165">
        <v>0</v>
      </c>
      <c r="G55" s="19">
        <v>0</v>
      </c>
      <c r="H55" s="19">
        <v>0</v>
      </c>
      <c r="I55" s="19">
        <v>0</v>
      </c>
      <c r="J55" s="19">
        <v>0</v>
      </c>
      <c r="K55" s="19">
        <v>0</v>
      </c>
      <c r="L55" s="18" t="s">
        <v>99</v>
      </c>
      <c r="M55" s="121">
        <f t="shared" si="11"/>
        <v>0</v>
      </c>
      <c r="N55" s="121">
        <f t="shared" si="3"/>
        <v>0</v>
      </c>
      <c r="O55" s="121">
        <f t="shared" si="4"/>
        <v>0</v>
      </c>
      <c r="P55" s="121">
        <f t="shared" si="5"/>
        <v>0</v>
      </c>
      <c r="Q55" s="113">
        <f t="shared" si="12"/>
        <v>0</v>
      </c>
      <c r="R55" s="113">
        <f t="shared" si="6"/>
        <v>0</v>
      </c>
      <c r="S55" s="113">
        <f t="shared" si="7"/>
        <v>0</v>
      </c>
      <c r="T55" s="113">
        <f t="shared" si="8"/>
        <v>0</v>
      </c>
    </row>
    <row r="56" spans="1:20" x14ac:dyDescent="0.35">
      <c r="A56" s="14" t="str">
        <f t="shared" si="15"/>
        <v>PCSB 5-Year Budget</v>
      </c>
      <c r="B56" s="151">
        <f t="shared" si="15"/>
        <v>118</v>
      </c>
      <c r="C56" s="14" t="str">
        <f t="shared" si="15"/>
        <v>Early Childhood Academy PCS</v>
      </c>
      <c r="D56" s="5" t="str">
        <f t="shared" si="15"/>
        <v>2026-2027</v>
      </c>
      <c r="E56" t="s">
        <v>294</v>
      </c>
      <c r="F56" s="165">
        <v>0</v>
      </c>
      <c r="G56" s="19">
        <v>0</v>
      </c>
      <c r="H56" s="19">
        <v>0</v>
      </c>
      <c r="I56" s="19">
        <v>0</v>
      </c>
      <c r="J56" s="19">
        <v>0</v>
      </c>
      <c r="K56" s="19">
        <v>0</v>
      </c>
      <c r="L56" s="18" t="s">
        <v>99</v>
      </c>
      <c r="M56" s="121">
        <f t="shared" ref="M56" si="35">H56-G56</f>
        <v>0</v>
      </c>
      <c r="N56" s="121">
        <f t="shared" ref="N56" si="36">I56-H56</f>
        <v>0</v>
      </c>
      <c r="O56" s="121">
        <f t="shared" ref="O56" si="37">J56-I56</f>
        <v>0</v>
      </c>
      <c r="P56" s="121">
        <f t="shared" ref="P56" si="38">K56-J56</f>
        <v>0</v>
      </c>
      <c r="Q56" s="113">
        <f t="shared" ref="Q56" si="39">IF(G56,M56/G56,0)</f>
        <v>0</v>
      </c>
      <c r="R56" s="113">
        <f t="shared" ref="R56" si="40">IF(H56,N56/H56,0)</f>
        <v>0</v>
      </c>
      <c r="S56" s="113">
        <f t="shared" ref="S56" si="41">IF(I56,O56/I56,0)</f>
        <v>0</v>
      </c>
      <c r="T56" s="113">
        <f t="shared" ref="T56" si="42">IF(J56,P56/J56,0)</f>
        <v>0</v>
      </c>
    </row>
    <row r="57" spans="1:20" x14ac:dyDescent="0.35">
      <c r="A57" s="14" t="str">
        <f t="shared" si="15"/>
        <v>PCSB 5-Year Budget</v>
      </c>
      <c r="B57" s="151">
        <f t="shared" si="15"/>
        <v>118</v>
      </c>
      <c r="C57" s="14" t="str">
        <f t="shared" si="15"/>
        <v>Early Childhood Academy PCS</v>
      </c>
      <c r="D57" s="5" t="str">
        <f t="shared" si="15"/>
        <v>2026-2027</v>
      </c>
      <c r="E57" t="s">
        <v>6</v>
      </c>
      <c r="F57" s="165">
        <v>0</v>
      </c>
      <c r="G57" s="19">
        <v>0</v>
      </c>
      <c r="H57" s="19">
        <v>0</v>
      </c>
      <c r="I57" s="19">
        <v>0</v>
      </c>
      <c r="J57" s="19">
        <v>0</v>
      </c>
      <c r="K57" s="19">
        <v>0</v>
      </c>
      <c r="L57" s="18" t="s">
        <v>99</v>
      </c>
      <c r="M57" s="121">
        <f t="shared" si="11"/>
        <v>0</v>
      </c>
      <c r="N57" s="121">
        <f t="shared" si="3"/>
        <v>0</v>
      </c>
      <c r="O57" s="121">
        <f t="shared" si="4"/>
        <v>0</v>
      </c>
      <c r="P57" s="121">
        <f t="shared" si="5"/>
        <v>0</v>
      </c>
      <c r="Q57" s="113">
        <f t="shared" si="12"/>
        <v>0</v>
      </c>
      <c r="R57" s="113">
        <f t="shared" si="6"/>
        <v>0</v>
      </c>
      <c r="S57" s="113">
        <f t="shared" si="7"/>
        <v>0</v>
      </c>
      <c r="T57" s="113">
        <f t="shared" si="8"/>
        <v>0</v>
      </c>
    </row>
    <row r="58" spans="1:20" x14ac:dyDescent="0.35">
      <c r="A58" s="14" t="str">
        <f t="shared" si="15"/>
        <v>PCSB 5-Year Budget</v>
      </c>
      <c r="B58" s="151">
        <f t="shared" si="15"/>
        <v>118</v>
      </c>
      <c r="C58" s="14" t="str">
        <f t="shared" si="15"/>
        <v>Early Childhood Academy PCS</v>
      </c>
      <c r="D58" s="5" t="str">
        <f t="shared" si="15"/>
        <v>2026-2027</v>
      </c>
      <c r="E58" s="16" t="s">
        <v>7</v>
      </c>
      <c r="F58" s="165">
        <v>0</v>
      </c>
      <c r="G58" s="21">
        <f>SUM(G50:G57)</f>
        <v>0</v>
      </c>
      <c r="H58" s="21">
        <f>SUM(H50:H57)</f>
        <v>0</v>
      </c>
      <c r="I58" s="21">
        <f>SUM(I50:I57)</f>
        <v>0</v>
      </c>
      <c r="J58" s="21">
        <f>SUM(J50:J57)</f>
        <v>0</v>
      </c>
      <c r="K58" s="21">
        <f>SUM(K50:K57)</f>
        <v>0</v>
      </c>
      <c r="L58" s="165" t="s">
        <v>99</v>
      </c>
      <c r="M58" s="125">
        <f t="shared" si="11"/>
        <v>0</v>
      </c>
      <c r="N58" s="125">
        <f t="shared" si="3"/>
        <v>0</v>
      </c>
      <c r="O58" s="125">
        <f t="shared" si="4"/>
        <v>0</v>
      </c>
      <c r="P58" s="125">
        <f t="shared" si="5"/>
        <v>0</v>
      </c>
      <c r="Q58" s="126">
        <f t="shared" si="12"/>
        <v>0</v>
      </c>
      <c r="R58" s="126">
        <f t="shared" si="6"/>
        <v>0</v>
      </c>
      <c r="S58" s="126">
        <f t="shared" si="7"/>
        <v>0</v>
      </c>
      <c r="T58" s="126">
        <f t="shared" si="8"/>
        <v>0</v>
      </c>
    </row>
    <row r="59" spans="1:20" ht="30" customHeight="1" x14ac:dyDescent="0.35">
      <c r="A59" s="14" t="str">
        <f t="shared" si="15"/>
        <v>PCSB 5-Year Budget</v>
      </c>
      <c r="B59" s="151">
        <f t="shared" si="15"/>
        <v>118</v>
      </c>
      <c r="C59" s="14" t="str">
        <f t="shared" si="15"/>
        <v>Early Childhood Academy PCS</v>
      </c>
      <c r="D59" s="5" t="str">
        <f t="shared" si="15"/>
        <v>2026-2027</v>
      </c>
      <c r="E59" t="s">
        <v>215</v>
      </c>
      <c r="F59" s="165">
        <v>0</v>
      </c>
      <c r="G59" s="26">
        <v>0</v>
      </c>
      <c r="H59" s="26">
        <v>0</v>
      </c>
      <c r="I59" s="26">
        <v>0</v>
      </c>
      <c r="J59" s="26">
        <v>0</v>
      </c>
      <c r="K59" s="26">
        <v>0</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x14ac:dyDescent="0.35">
      <c r="A60" s="14" t="str">
        <f t="shared" si="15"/>
        <v>PCSB 5-Year Budget</v>
      </c>
      <c r="B60" s="151">
        <f t="shared" si="15"/>
        <v>118</v>
      </c>
      <c r="C60" s="14" t="str">
        <f t="shared" si="15"/>
        <v>Early Childhood Academy PCS</v>
      </c>
      <c r="D60" s="5" t="str">
        <f t="shared" si="15"/>
        <v>2026-2027</v>
      </c>
      <c r="E60" t="s">
        <v>216</v>
      </c>
      <c r="F60" s="165">
        <v>0</v>
      </c>
      <c r="G60" s="26">
        <v>0</v>
      </c>
      <c r="H60" s="26">
        <v>0</v>
      </c>
      <c r="I60" s="26">
        <v>0</v>
      </c>
      <c r="J60" s="26">
        <v>0</v>
      </c>
      <c r="K60" s="26">
        <v>0</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35">
      <c r="A61" s="14" t="str">
        <f t="shared" si="15"/>
        <v>PCSB 5-Year Budget</v>
      </c>
      <c r="B61" s="151">
        <f t="shared" si="15"/>
        <v>118</v>
      </c>
      <c r="C61" s="14" t="str">
        <f t="shared" si="15"/>
        <v>Early Childhood Academy PCS</v>
      </c>
      <c r="D61" s="5" t="str">
        <f t="shared" si="15"/>
        <v>2026-2027</v>
      </c>
      <c r="E61" t="s">
        <v>217</v>
      </c>
      <c r="F61" s="165">
        <v>0</v>
      </c>
      <c r="G61" s="26">
        <v>0</v>
      </c>
      <c r="H61" s="26">
        <v>0</v>
      </c>
      <c r="I61" s="26">
        <v>0</v>
      </c>
      <c r="J61" s="26">
        <v>0</v>
      </c>
      <c r="K61" s="26">
        <v>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35">
      <c r="A62" s="14" t="str">
        <f t="shared" ref="A62:D124" si="43">A$2</f>
        <v>PCSB 5-Year Budget</v>
      </c>
      <c r="B62" s="151">
        <f t="shared" si="43"/>
        <v>118</v>
      </c>
      <c r="C62" s="14" t="str">
        <f t="shared" si="43"/>
        <v>Early Childhood Academy PCS</v>
      </c>
      <c r="D62" s="5" t="str">
        <f t="shared" si="43"/>
        <v>2026-2027</v>
      </c>
      <c r="E62" t="s">
        <v>281</v>
      </c>
      <c r="F62" s="165">
        <v>0</v>
      </c>
      <c r="G62" s="26">
        <v>0</v>
      </c>
      <c r="H62" s="26">
        <v>0</v>
      </c>
      <c r="I62" s="26">
        <v>0</v>
      </c>
      <c r="J62" s="26">
        <v>0</v>
      </c>
      <c r="K62" s="26">
        <v>0</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35">
      <c r="A63" s="14" t="str">
        <f t="shared" si="43"/>
        <v>PCSB 5-Year Budget</v>
      </c>
      <c r="B63" s="151">
        <f t="shared" si="43"/>
        <v>118</v>
      </c>
      <c r="C63" s="14" t="str">
        <f t="shared" si="43"/>
        <v>Early Childhood Academy PCS</v>
      </c>
      <c r="D63" s="5" t="str">
        <f t="shared" si="43"/>
        <v>2026-2027</v>
      </c>
      <c r="E63" t="s">
        <v>282</v>
      </c>
      <c r="F63" s="165">
        <v>0</v>
      </c>
      <c r="G63" s="26">
        <v>0</v>
      </c>
      <c r="H63" s="26">
        <v>0</v>
      </c>
      <c r="I63" s="26">
        <v>0</v>
      </c>
      <c r="J63" s="26">
        <v>0</v>
      </c>
      <c r="K63" s="26">
        <v>0</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35">
      <c r="A64" s="14" t="str">
        <f t="shared" si="43"/>
        <v>PCSB 5-Year Budget</v>
      </c>
      <c r="B64" s="151">
        <f t="shared" si="43"/>
        <v>118</v>
      </c>
      <c r="C64" s="14" t="str">
        <f t="shared" si="43"/>
        <v>Early Childhood Academy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35">
      <c r="A65" s="14" t="str">
        <f t="shared" si="43"/>
        <v>PCSB 5-Year Budget</v>
      </c>
      <c r="B65" s="151">
        <f t="shared" si="43"/>
        <v>118</v>
      </c>
      <c r="C65" s="14" t="str">
        <f t="shared" si="43"/>
        <v>Early Childhood Academy PCS</v>
      </c>
      <c r="D65" s="5" t="str">
        <f t="shared" si="43"/>
        <v>2026-2027</v>
      </c>
      <c r="E65" t="s">
        <v>189</v>
      </c>
      <c r="F65" s="165">
        <v>0</v>
      </c>
      <c r="G65" s="28">
        <f>SUM(G59:G64)</f>
        <v>0</v>
      </c>
      <c r="H65" s="28">
        <f t="shared" ref="H65:K65" si="44">SUM(H59:H64)</f>
        <v>0</v>
      </c>
      <c r="I65" s="28">
        <f t="shared" si="44"/>
        <v>0</v>
      </c>
      <c r="J65" s="28">
        <f t="shared" si="44"/>
        <v>0</v>
      </c>
      <c r="K65" s="28">
        <f t="shared" si="44"/>
        <v>0</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x14ac:dyDescent="0.35">
      <c r="A66" s="14" t="str">
        <f t="shared" si="43"/>
        <v>PCSB 5-Year Budget</v>
      </c>
      <c r="B66" s="151">
        <f t="shared" si="43"/>
        <v>118</v>
      </c>
      <c r="C66" s="14" t="str">
        <f t="shared" si="43"/>
        <v>Early Childhood Academy PCS</v>
      </c>
      <c r="D66" s="5" t="str">
        <f t="shared" si="43"/>
        <v>2026-2027</v>
      </c>
      <c r="E66" s="27" t="s">
        <v>95</v>
      </c>
      <c r="F66" s="165">
        <v>0</v>
      </c>
      <c r="G66" s="19">
        <v>0</v>
      </c>
      <c r="H66" s="19">
        <v>0</v>
      </c>
      <c r="I66" s="19">
        <v>0</v>
      </c>
      <c r="J66" s="19">
        <v>0</v>
      </c>
      <c r="K66" s="19">
        <v>0</v>
      </c>
      <c r="L66" s="18" t="s">
        <v>99</v>
      </c>
      <c r="M66" s="121">
        <f t="shared" si="11"/>
        <v>0</v>
      </c>
      <c r="N66" s="121">
        <f t="shared" si="3"/>
        <v>0</v>
      </c>
      <c r="O66" s="121">
        <f t="shared" si="4"/>
        <v>0</v>
      </c>
      <c r="P66" s="121">
        <f t="shared" si="5"/>
        <v>0</v>
      </c>
      <c r="Q66" s="113">
        <f t="shared" si="12"/>
        <v>0</v>
      </c>
      <c r="R66" s="113">
        <f t="shared" si="6"/>
        <v>0</v>
      </c>
      <c r="S66" s="113">
        <f t="shared" si="7"/>
        <v>0</v>
      </c>
      <c r="T66" s="113">
        <f t="shared" si="8"/>
        <v>0</v>
      </c>
    </row>
    <row r="67" spans="1:20" ht="15" customHeight="1" x14ac:dyDescent="0.35">
      <c r="A67" s="14" t="str">
        <f t="shared" si="43"/>
        <v>PCSB 5-Year Budget</v>
      </c>
      <c r="B67" s="151">
        <f t="shared" si="43"/>
        <v>118</v>
      </c>
      <c r="C67" s="14" t="str">
        <f t="shared" si="43"/>
        <v>Early Childhood Academy PCS</v>
      </c>
      <c r="D67" s="5" t="str">
        <f t="shared" si="43"/>
        <v>2026-2027</v>
      </c>
      <c r="E67" s="27" t="s">
        <v>96</v>
      </c>
      <c r="F67" s="165">
        <v>0</v>
      </c>
      <c r="G67" s="19">
        <v>0</v>
      </c>
      <c r="H67" s="19">
        <v>0</v>
      </c>
      <c r="I67" s="19">
        <v>0</v>
      </c>
      <c r="J67" s="19">
        <v>0</v>
      </c>
      <c r="K67" s="19">
        <v>0</v>
      </c>
      <c r="L67" s="18" t="s">
        <v>99</v>
      </c>
      <c r="M67" s="121">
        <f t="shared" si="11"/>
        <v>0</v>
      </c>
      <c r="N67" s="121">
        <f t="shared" si="3"/>
        <v>0</v>
      </c>
      <c r="O67" s="121">
        <f t="shared" si="4"/>
        <v>0</v>
      </c>
      <c r="P67" s="121">
        <f t="shared" si="5"/>
        <v>0</v>
      </c>
      <c r="Q67" s="113">
        <f t="shared" si="12"/>
        <v>0</v>
      </c>
      <c r="R67" s="113">
        <f t="shared" si="6"/>
        <v>0</v>
      </c>
      <c r="S67" s="113">
        <f t="shared" si="7"/>
        <v>0</v>
      </c>
      <c r="T67" s="113">
        <f t="shared" si="8"/>
        <v>0</v>
      </c>
    </row>
    <row r="68" spans="1:20" ht="15" customHeight="1" x14ac:dyDescent="0.35">
      <c r="A68" s="14" t="str">
        <f t="shared" si="43"/>
        <v>PCSB 5-Year Budget</v>
      </c>
      <c r="B68" s="151">
        <f t="shared" si="43"/>
        <v>118</v>
      </c>
      <c r="C68" s="14" t="str">
        <f t="shared" si="43"/>
        <v>Early Childhood Academy PCS</v>
      </c>
      <c r="D68" s="5" t="str">
        <f t="shared" si="43"/>
        <v>2026-2027</v>
      </c>
      <c r="E68" s="27" t="s">
        <v>94</v>
      </c>
      <c r="F68" s="165">
        <v>0</v>
      </c>
      <c r="G68" s="19">
        <v>0</v>
      </c>
      <c r="H68" s="19">
        <v>0</v>
      </c>
      <c r="I68" s="19">
        <v>0</v>
      </c>
      <c r="J68" s="19">
        <v>0</v>
      </c>
      <c r="K68" s="19">
        <v>0</v>
      </c>
      <c r="L68" s="18" t="s">
        <v>99</v>
      </c>
      <c r="M68" s="121">
        <f t="shared" si="11"/>
        <v>0</v>
      </c>
      <c r="N68" s="121">
        <f t="shared" si="3"/>
        <v>0</v>
      </c>
      <c r="O68" s="121">
        <f t="shared" si="4"/>
        <v>0</v>
      </c>
      <c r="P68" s="121">
        <f t="shared" si="5"/>
        <v>0</v>
      </c>
      <c r="Q68" s="113">
        <f t="shared" si="12"/>
        <v>0</v>
      </c>
      <c r="R68" s="113">
        <f t="shared" si="6"/>
        <v>0</v>
      </c>
      <c r="S68" s="113">
        <f t="shared" si="7"/>
        <v>0</v>
      </c>
      <c r="T68" s="113">
        <f t="shared" si="8"/>
        <v>0</v>
      </c>
    </row>
    <row r="69" spans="1:20" ht="15" customHeight="1" x14ac:dyDescent="0.35">
      <c r="A69" s="14" t="str">
        <f t="shared" si="43"/>
        <v>PCSB 5-Year Budget</v>
      </c>
      <c r="B69" s="151">
        <f t="shared" si="43"/>
        <v>118</v>
      </c>
      <c r="C69" s="14" t="str">
        <f t="shared" si="43"/>
        <v>Early Childhood Academy PCS</v>
      </c>
      <c r="D69" s="5" t="str">
        <f t="shared" si="43"/>
        <v>2026-2027</v>
      </c>
      <c r="E69" s="16" t="s">
        <v>93</v>
      </c>
      <c r="F69" s="165">
        <v>0</v>
      </c>
      <c r="G69" s="22">
        <f>SUM(G66:G68)</f>
        <v>0</v>
      </c>
      <c r="H69" s="22">
        <f t="shared" ref="H69:K69" si="45">SUM(H66:H68)</f>
        <v>0</v>
      </c>
      <c r="I69" s="22">
        <f t="shared" si="45"/>
        <v>0</v>
      </c>
      <c r="J69" s="22">
        <f t="shared" si="45"/>
        <v>0</v>
      </c>
      <c r="K69" s="22">
        <f t="shared" si="45"/>
        <v>0</v>
      </c>
      <c r="L69" s="165" t="s">
        <v>99</v>
      </c>
      <c r="M69" s="129">
        <f t="shared" si="11"/>
        <v>0</v>
      </c>
      <c r="N69" s="129">
        <f t="shared" si="3"/>
        <v>0</v>
      </c>
      <c r="O69" s="129">
        <f t="shared" si="4"/>
        <v>0</v>
      </c>
      <c r="P69" s="129">
        <f t="shared" si="5"/>
        <v>0</v>
      </c>
      <c r="Q69" s="130">
        <f t="shared" si="12"/>
        <v>0</v>
      </c>
      <c r="R69" s="130">
        <f t="shared" si="6"/>
        <v>0</v>
      </c>
      <c r="S69" s="130">
        <f t="shared" si="7"/>
        <v>0</v>
      </c>
      <c r="T69" s="130">
        <f t="shared" si="8"/>
        <v>0</v>
      </c>
    </row>
    <row r="70" spans="1:20" ht="15" customHeight="1" x14ac:dyDescent="0.35">
      <c r="A70" s="14" t="str">
        <f t="shared" si="43"/>
        <v>PCSB 5-Year Budget</v>
      </c>
      <c r="B70" s="151">
        <f t="shared" si="43"/>
        <v>118</v>
      </c>
      <c r="C70" s="14" t="str">
        <f t="shared" si="43"/>
        <v>Early Childhood Academy PCS</v>
      </c>
      <c r="D70" s="5" t="str">
        <f t="shared" si="43"/>
        <v>2026-2027</v>
      </c>
      <c r="E70" s="27" t="s">
        <v>97</v>
      </c>
      <c r="F70" s="165">
        <v>0</v>
      </c>
      <c r="G70" s="19">
        <v>0</v>
      </c>
      <c r="H70" s="19">
        <v>0</v>
      </c>
      <c r="I70" s="19">
        <v>0</v>
      </c>
      <c r="J70" s="19">
        <v>0</v>
      </c>
      <c r="K70" s="19">
        <v>0</v>
      </c>
      <c r="L70" s="18" t="s">
        <v>99</v>
      </c>
      <c r="M70" s="121">
        <f t="shared" si="11"/>
        <v>0</v>
      </c>
      <c r="N70" s="121">
        <f t="shared" ref="N70:N127" si="46">I70-H70</f>
        <v>0</v>
      </c>
      <c r="O70" s="121">
        <f t="shared" ref="O70:O127" si="47">J70-I70</f>
        <v>0</v>
      </c>
      <c r="P70" s="121">
        <f t="shared" ref="P70:P127" si="48">K70-J70</f>
        <v>0</v>
      </c>
      <c r="Q70" s="113">
        <f t="shared" si="12"/>
        <v>0</v>
      </c>
      <c r="R70" s="113">
        <f t="shared" ref="R70:R127" si="49">IF(H70,N70/H70,0)</f>
        <v>0</v>
      </c>
      <c r="S70" s="113">
        <f t="shared" ref="S70:S127" si="50">IF(I70,O70/I70,0)</f>
        <v>0</v>
      </c>
      <c r="T70" s="113">
        <f t="shared" ref="T70:T127" si="51">IF(J70,P70/J70,0)</f>
        <v>0</v>
      </c>
    </row>
    <row r="71" spans="1:20" ht="15" customHeight="1" x14ac:dyDescent="0.35">
      <c r="A71" s="14" t="str">
        <f t="shared" si="43"/>
        <v>PCSB 5-Year Budget</v>
      </c>
      <c r="B71" s="151">
        <f t="shared" si="43"/>
        <v>118</v>
      </c>
      <c r="C71" s="14" t="str">
        <f t="shared" si="43"/>
        <v>Early Childhood Academy PCS</v>
      </c>
      <c r="D71" s="5" t="str">
        <f t="shared" si="43"/>
        <v>2026-2027</v>
      </c>
      <c r="E71" s="27" t="s">
        <v>98</v>
      </c>
      <c r="F71" s="165">
        <v>0</v>
      </c>
      <c r="G71" s="19">
        <v>0</v>
      </c>
      <c r="H71" s="19">
        <v>0</v>
      </c>
      <c r="I71" s="19">
        <v>0</v>
      </c>
      <c r="J71" s="19">
        <v>0</v>
      </c>
      <c r="K71" s="19">
        <v>0</v>
      </c>
      <c r="L71" s="18" t="s">
        <v>99</v>
      </c>
      <c r="M71" s="121">
        <f t="shared" ref="M71:M127" si="52">H71-G71</f>
        <v>0</v>
      </c>
      <c r="N71" s="121">
        <f t="shared" si="46"/>
        <v>0</v>
      </c>
      <c r="O71" s="121">
        <f t="shared" si="47"/>
        <v>0</v>
      </c>
      <c r="P71" s="121">
        <f t="shared" si="48"/>
        <v>0</v>
      </c>
      <c r="Q71" s="113">
        <f t="shared" ref="Q71:Q127" si="53">IF(G71,M71/G71,0)</f>
        <v>0</v>
      </c>
      <c r="R71" s="113">
        <f t="shared" si="49"/>
        <v>0</v>
      </c>
      <c r="S71" s="113">
        <f t="shared" si="50"/>
        <v>0</v>
      </c>
      <c r="T71" s="113">
        <f t="shared" si="51"/>
        <v>0</v>
      </c>
    </row>
    <row r="72" spans="1:20" ht="15" customHeight="1" x14ac:dyDescent="0.35">
      <c r="A72" s="14" t="str">
        <f t="shared" si="43"/>
        <v>PCSB 5-Year Budget</v>
      </c>
      <c r="B72" s="151">
        <f t="shared" si="43"/>
        <v>118</v>
      </c>
      <c r="C72" s="14" t="str">
        <f t="shared" si="43"/>
        <v>Early Childhood Academy PCS</v>
      </c>
      <c r="D72" s="5" t="str">
        <f t="shared" si="43"/>
        <v>2026-2027</v>
      </c>
      <c r="E72" s="16" t="s">
        <v>91</v>
      </c>
      <c r="F72" s="165">
        <v>0</v>
      </c>
      <c r="G72" s="21">
        <f>SUM(G69:G71)</f>
        <v>0</v>
      </c>
      <c r="H72" s="21">
        <f t="shared" ref="H72:K72" si="54">SUM(H69:H71)</f>
        <v>0</v>
      </c>
      <c r="I72" s="21">
        <f t="shared" si="54"/>
        <v>0</v>
      </c>
      <c r="J72" s="21">
        <f t="shared" si="54"/>
        <v>0</v>
      </c>
      <c r="K72" s="21">
        <f t="shared" si="54"/>
        <v>0</v>
      </c>
      <c r="L72" s="165" t="s">
        <v>99</v>
      </c>
      <c r="M72" s="125">
        <f t="shared" si="52"/>
        <v>0</v>
      </c>
      <c r="N72" s="125">
        <f t="shared" si="46"/>
        <v>0</v>
      </c>
      <c r="O72" s="125">
        <f t="shared" si="47"/>
        <v>0</v>
      </c>
      <c r="P72" s="125">
        <f t="shared" si="48"/>
        <v>0</v>
      </c>
      <c r="Q72" s="126">
        <f t="shared" si="53"/>
        <v>0</v>
      </c>
      <c r="R72" s="126">
        <f t="shared" si="49"/>
        <v>0</v>
      </c>
      <c r="S72" s="126">
        <f t="shared" si="50"/>
        <v>0</v>
      </c>
      <c r="T72" s="126">
        <f t="shared" si="51"/>
        <v>0</v>
      </c>
    </row>
    <row r="73" spans="1:20" ht="30" customHeight="1" x14ac:dyDescent="0.35">
      <c r="A73" s="14" t="str">
        <f t="shared" si="43"/>
        <v>PCSB 5-Year Budget</v>
      </c>
      <c r="B73" s="151">
        <f t="shared" si="43"/>
        <v>118</v>
      </c>
      <c r="C73" s="14" t="str">
        <f t="shared" si="43"/>
        <v>Early Childhood Academy PCS</v>
      </c>
      <c r="D73" s="5" t="str">
        <f t="shared" si="43"/>
        <v>2026-2027</v>
      </c>
      <c r="E73" s="17" t="s">
        <v>100</v>
      </c>
      <c r="F73" s="165">
        <v>0</v>
      </c>
      <c r="G73" s="19">
        <v>0</v>
      </c>
      <c r="H73" s="19">
        <v>0</v>
      </c>
      <c r="I73" s="19">
        <v>0</v>
      </c>
      <c r="J73" s="19">
        <v>0</v>
      </c>
      <c r="K73" s="19">
        <v>0</v>
      </c>
      <c r="L73" s="18" t="s">
        <v>99</v>
      </c>
      <c r="M73" s="121">
        <f t="shared" si="52"/>
        <v>0</v>
      </c>
      <c r="N73" s="121">
        <f t="shared" si="46"/>
        <v>0</v>
      </c>
      <c r="O73" s="121">
        <f t="shared" si="47"/>
        <v>0</v>
      </c>
      <c r="P73" s="121">
        <f t="shared" si="48"/>
        <v>0</v>
      </c>
      <c r="Q73" s="113">
        <f t="shared" si="53"/>
        <v>0</v>
      </c>
      <c r="R73" s="113">
        <f t="shared" si="49"/>
        <v>0</v>
      </c>
      <c r="S73" s="113">
        <f t="shared" si="50"/>
        <v>0</v>
      </c>
      <c r="T73" s="113">
        <f t="shared" si="51"/>
        <v>0</v>
      </c>
    </row>
    <row r="74" spans="1:20" ht="15" customHeight="1" x14ac:dyDescent="0.35">
      <c r="A74" s="14" t="str">
        <f t="shared" si="43"/>
        <v>PCSB 5-Year Budget</v>
      </c>
      <c r="B74" s="151">
        <f t="shared" si="43"/>
        <v>118</v>
      </c>
      <c r="C74" s="14" t="str">
        <f t="shared" si="43"/>
        <v>Early Childhood Academy PCS</v>
      </c>
      <c r="D74" s="5" t="str">
        <f t="shared" si="43"/>
        <v>2026-2027</v>
      </c>
      <c r="E74" s="17" t="s">
        <v>101</v>
      </c>
      <c r="F74" s="165">
        <v>0</v>
      </c>
      <c r="G74" s="19">
        <v>0</v>
      </c>
      <c r="H74" s="19">
        <v>0</v>
      </c>
      <c r="I74" s="19">
        <v>0</v>
      </c>
      <c r="J74" s="19">
        <v>0</v>
      </c>
      <c r="K74" s="19">
        <v>0</v>
      </c>
      <c r="L74" s="18" t="s">
        <v>99</v>
      </c>
      <c r="M74" s="121">
        <f t="shared" si="52"/>
        <v>0</v>
      </c>
      <c r="N74" s="121">
        <f t="shared" si="46"/>
        <v>0</v>
      </c>
      <c r="O74" s="121">
        <f t="shared" si="47"/>
        <v>0</v>
      </c>
      <c r="P74" s="121">
        <f t="shared" si="48"/>
        <v>0</v>
      </c>
      <c r="Q74" s="113">
        <f t="shared" si="53"/>
        <v>0</v>
      </c>
      <c r="R74" s="113">
        <f t="shared" si="49"/>
        <v>0</v>
      </c>
      <c r="S74" s="113">
        <f t="shared" si="50"/>
        <v>0</v>
      </c>
      <c r="T74" s="113">
        <f t="shared" si="51"/>
        <v>0</v>
      </c>
    </row>
    <row r="75" spans="1:20" ht="15" customHeight="1" x14ac:dyDescent="0.35">
      <c r="A75" s="14" t="str">
        <f t="shared" si="43"/>
        <v>PCSB 5-Year Budget</v>
      </c>
      <c r="B75" s="151">
        <f t="shared" si="43"/>
        <v>118</v>
      </c>
      <c r="C75" s="14" t="str">
        <f t="shared" si="43"/>
        <v>Early Childhood Academy PCS</v>
      </c>
      <c r="D75" s="5" t="str">
        <f t="shared" si="43"/>
        <v>2026-2027</v>
      </c>
      <c r="E75" s="17" t="s">
        <v>90</v>
      </c>
      <c r="F75" s="165">
        <v>0</v>
      </c>
      <c r="G75" s="19">
        <v>0</v>
      </c>
      <c r="H75" s="19">
        <v>0</v>
      </c>
      <c r="I75" s="19">
        <v>0</v>
      </c>
      <c r="J75" s="19">
        <v>0</v>
      </c>
      <c r="K75" s="19">
        <v>0</v>
      </c>
      <c r="L75" s="18" t="s">
        <v>99</v>
      </c>
      <c r="M75" s="121">
        <f t="shared" si="52"/>
        <v>0</v>
      </c>
      <c r="N75" s="121">
        <f t="shared" si="46"/>
        <v>0</v>
      </c>
      <c r="O75" s="121">
        <f t="shared" si="47"/>
        <v>0</v>
      </c>
      <c r="P75" s="121">
        <f t="shared" si="48"/>
        <v>0</v>
      </c>
      <c r="Q75" s="113">
        <f t="shared" si="53"/>
        <v>0</v>
      </c>
      <c r="R75" s="113">
        <f t="shared" si="49"/>
        <v>0</v>
      </c>
      <c r="S75" s="113">
        <f t="shared" si="50"/>
        <v>0</v>
      </c>
      <c r="T75" s="113">
        <f t="shared" si="51"/>
        <v>0</v>
      </c>
    </row>
    <row r="76" spans="1:20" ht="15" customHeight="1" x14ac:dyDescent="0.35">
      <c r="A76" s="14" t="str">
        <f t="shared" si="43"/>
        <v>PCSB 5-Year Budget</v>
      </c>
      <c r="B76" s="151">
        <f t="shared" si="43"/>
        <v>118</v>
      </c>
      <c r="C76" s="14" t="str">
        <f t="shared" si="43"/>
        <v>Early Childhood Academy PCS</v>
      </c>
      <c r="D76" s="5" t="str">
        <f t="shared" si="43"/>
        <v>2026-2027</v>
      </c>
      <c r="E76" s="16" t="s">
        <v>263</v>
      </c>
      <c r="F76" s="165">
        <v>0</v>
      </c>
      <c r="G76" s="21">
        <f>SUM(G73:G75)</f>
        <v>0</v>
      </c>
      <c r="H76" s="21">
        <f t="shared" ref="H76:K76" si="55">SUM(H73:H75)</f>
        <v>0</v>
      </c>
      <c r="I76" s="21">
        <f t="shared" si="55"/>
        <v>0</v>
      </c>
      <c r="J76" s="21">
        <f t="shared" si="55"/>
        <v>0</v>
      </c>
      <c r="K76" s="21">
        <f t="shared" si="55"/>
        <v>0</v>
      </c>
      <c r="L76" s="165" t="s">
        <v>99</v>
      </c>
      <c r="M76" s="125">
        <f t="shared" si="52"/>
        <v>0</v>
      </c>
      <c r="N76" s="125">
        <f t="shared" si="46"/>
        <v>0</v>
      </c>
      <c r="O76" s="125">
        <f t="shared" si="47"/>
        <v>0</v>
      </c>
      <c r="P76" s="125">
        <f t="shared" si="48"/>
        <v>0</v>
      </c>
      <c r="Q76" s="126">
        <f t="shared" si="53"/>
        <v>0</v>
      </c>
      <c r="R76" s="126">
        <f t="shared" si="49"/>
        <v>0</v>
      </c>
      <c r="S76" s="126">
        <f t="shared" si="50"/>
        <v>0</v>
      </c>
      <c r="T76" s="126">
        <f t="shared" si="51"/>
        <v>0</v>
      </c>
    </row>
    <row r="77" spans="1:20" ht="30" customHeight="1" x14ac:dyDescent="0.35">
      <c r="A77" s="14" t="str">
        <f t="shared" si="43"/>
        <v>PCSB 5-Year Budget</v>
      </c>
      <c r="B77" s="151">
        <f t="shared" si="43"/>
        <v>118</v>
      </c>
      <c r="C77" s="14" t="str">
        <f t="shared" si="43"/>
        <v>Early Childhood Academy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x14ac:dyDescent="0.35">
      <c r="A78" s="14" t="str">
        <f t="shared" si="43"/>
        <v>PCSB 5-Year Budget</v>
      </c>
      <c r="B78" s="151">
        <f t="shared" si="43"/>
        <v>118</v>
      </c>
      <c r="C78" s="14" t="str">
        <f t="shared" si="43"/>
        <v>Early Childhood Academy PCS</v>
      </c>
      <c r="D78" s="5" t="str">
        <f t="shared" si="43"/>
        <v>2026-2027</v>
      </c>
      <c r="E78" t="s">
        <v>228</v>
      </c>
      <c r="F78" s="165">
        <v>0</v>
      </c>
      <c r="G78" s="19">
        <v>0</v>
      </c>
      <c r="H78" s="19">
        <v>0</v>
      </c>
      <c r="I78" s="19">
        <v>0</v>
      </c>
      <c r="J78" s="19">
        <v>0</v>
      </c>
      <c r="K78" s="19">
        <v>0</v>
      </c>
      <c r="L78" s="18" t="s">
        <v>99</v>
      </c>
      <c r="M78" s="121">
        <f t="shared" si="52"/>
        <v>0</v>
      </c>
      <c r="N78" s="121">
        <f t="shared" si="46"/>
        <v>0</v>
      </c>
      <c r="O78" s="121">
        <f t="shared" si="47"/>
        <v>0</v>
      </c>
      <c r="P78" s="121">
        <f t="shared" si="48"/>
        <v>0</v>
      </c>
      <c r="Q78" s="113">
        <f t="shared" si="53"/>
        <v>0</v>
      </c>
      <c r="R78" s="113">
        <f t="shared" si="49"/>
        <v>0</v>
      </c>
      <c r="S78" s="113">
        <f t="shared" si="50"/>
        <v>0</v>
      </c>
      <c r="T78" s="113">
        <f t="shared" si="51"/>
        <v>0</v>
      </c>
    </row>
    <row r="79" spans="1:20" x14ac:dyDescent="0.35">
      <c r="A79" s="14" t="str">
        <f t="shared" si="43"/>
        <v>PCSB 5-Year Budget</v>
      </c>
      <c r="B79" s="151">
        <f t="shared" si="43"/>
        <v>118</v>
      </c>
      <c r="C79" s="14" t="str">
        <f t="shared" si="43"/>
        <v>Early Childhood Academy PCS</v>
      </c>
      <c r="D79" s="5" t="str">
        <f t="shared" si="43"/>
        <v>2026-2027</v>
      </c>
      <c r="E79" t="s">
        <v>229</v>
      </c>
      <c r="F79" s="165">
        <v>0</v>
      </c>
      <c r="G79" s="19">
        <v>0</v>
      </c>
      <c r="H79" s="19">
        <v>0</v>
      </c>
      <c r="I79" s="19">
        <v>0</v>
      </c>
      <c r="J79" s="19">
        <v>0</v>
      </c>
      <c r="K79" s="19">
        <v>0</v>
      </c>
      <c r="L79" s="18" t="s">
        <v>99</v>
      </c>
      <c r="M79" s="121">
        <f t="shared" si="52"/>
        <v>0</v>
      </c>
      <c r="N79" s="121">
        <f t="shared" si="46"/>
        <v>0</v>
      </c>
      <c r="O79" s="121">
        <f t="shared" si="47"/>
        <v>0</v>
      </c>
      <c r="P79" s="121">
        <f t="shared" si="48"/>
        <v>0</v>
      </c>
      <c r="Q79" s="113">
        <f t="shared" si="53"/>
        <v>0</v>
      </c>
      <c r="R79" s="113">
        <f t="shared" si="49"/>
        <v>0</v>
      </c>
      <c r="S79" s="113">
        <f t="shared" si="50"/>
        <v>0</v>
      </c>
      <c r="T79" s="113">
        <f t="shared" si="51"/>
        <v>0</v>
      </c>
    </row>
    <row r="80" spans="1:20" x14ac:dyDescent="0.35">
      <c r="A80" s="14" t="str">
        <f t="shared" si="43"/>
        <v>PCSB 5-Year Budget</v>
      </c>
      <c r="B80" s="151">
        <f t="shared" si="43"/>
        <v>118</v>
      </c>
      <c r="C80" s="14" t="str">
        <f t="shared" si="43"/>
        <v>Early Childhood Academy PCS</v>
      </c>
      <c r="D80" s="5" t="str">
        <f t="shared" si="43"/>
        <v>2026-2027</v>
      </c>
      <c r="E80" t="s">
        <v>230</v>
      </c>
      <c r="F80" s="165">
        <v>0</v>
      </c>
      <c r="G80" s="19">
        <v>0</v>
      </c>
      <c r="H80" s="19">
        <v>0</v>
      </c>
      <c r="I80" s="19">
        <v>0</v>
      </c>
      <c r="J80" s="19">
        <v>0</v>
      </c>
      <c r="K80" s="19">
        <v>0</v>
      </c>
      <c r="L80" s="18" t="s">
        <v>99</v>
      </c>
      <c r="M80" s="121">
        <f t="shared" si="52"/>
        <v>0</v>
      </c>
      <c r="N80" s="121">
        <f t="shared" si="46"/>
        <v>0</v>
      </c>
      <c r="O80" s="121">
        <f t="shared" si="47"/>
        <v>0</v>
      </c>
      <c r="P80" s="121">
        <f t="shared" si="48"/>
        <v>0</v>
      </c>
      <c r="Q80" s="113">
        <f t="shared" si="53"/>
        <v>0</v>
      </c>
      <c r="R80" s="113">
        <f t="shared" si="49"/>
        <v>0</v>
      </c>
      <c r="S80" s="113">
        <f t="shared" si="50"/>
        <v>0</v>
      </c>
      <c r="T80" s="113">
        <f t="shared" si="51"/>
        <v>0</v>
      </c>
    </row>
    <row r="81" spans="1:20" x14ac:dyDescent="0.35">
      <c r="A81" s="14" t="str">
        <f t="shared" si="43"/>
        <v>PCSB 5-Year Budget</v>
      </c>
      <c r="B81" s="151">
        <f t="shared" si="43"/>
        <v>118</v>
      </c>
      <c r="C81" s="14" t="str">
        <f t="shared" si="43"/>
        <v>Early Childhood Academy PCS</v>
      </c>
      <c r="D81" s="5" t="str">
        <f t="shared" si="43"/>
        <v>2026-2027</v>
      </c>
      <c r="E81" t="s">
        <v>231</v>
      </c>
      <c r="F81" s="165">
        <v>0</v>
      </c>
      <c r="G81" s="19">
        <v>0</v>
      </c>
      <c r="H81" s="19">
        <v>0</v>
      </c>
      <c r="I81" s="19">
        <v>0</v>
      </c>
      <c r="J81" s="19">
        <v>0</v>
      </c>
      <c r="K81" s="19">
        <v>0</v>
      </c>
      <c r="L81" s="18" t="s">
        <v>99</v>
      </c>
      <c r="M81" s="121">
        <f t="shared" si="52"/>
        <v>0</v>
      </c>
      <c r="N81" s="121">
        <f t="shared" si="46"/>
        <v>0</v>
      </c>
      <c r="O81" s="121">
        <f t="shared" si="47"/>
        <v>0</v>
      </c>
      <c r="P81" s="121">
        <f t="shared" si="48"/>
        <v>0</v>
      </c>
      <c r="Q81" s="113">
        <f t="shared" si="53"/>
        <v>0</v>
      </c>
      <c r="R81" s="113">
        <f t="shared" si="49"/>
        <v>0</v>
      </c>
      <c r="S81" s="113">
        <f t="shared" si="50"/>
        <v>0</v>
      </c>
      <c r="T81" s="113">
        <f t="shared" si="51"/>
        <v>0</v>
      </c>
    </row>
    <row r="82" spans="1:20" x14ac:dyDescent="0.35">
      <c r="A82" s="14" t="str">
        <f t="shared" si="43"/>
        <v>PCSB 5-Year Budget</v>
      </c>
      <c r="B82" s="151">
        <f t="shared" si="43"/>
        <v>118</v>
      </c>
      <c r="C82" s="14" t="str">
        <f t="shared" si="43"/>
        <v>Early Childhood Academy PCS</v>
      </c>
      <c r="D82" s="5" t="str">
        <f t="shared" si="43"/>
        <v>2026-2027</v>
      </c>
      <c r="E82" t="s">
        <v>232</v>
      </c>
      <c r="F82" s="165">
        <v>0</v>
      </c>
      <c r="G82" s="19">
        <v>0</v>
      </c>
      <c r="H82" s="19">
        <v>0</v>
      </c>
      <c r="I82" s="19">
        <v>0</v>
      </c>
      <c r="J82" s="19">
        <v>0</v>
      </c>
      <c r="K82" s="19">
        <v>0</v>
      </c>
      <c r="L82" s="18" t="s">
        <v>99</v>
      </c>
      <c r="M82" s="121">
        <f t="shared" si="52"/>
        <v>0</v>
      </c>
      <c r="N82" s="121">
        <f t="shared" si="46"/>
        <v>0</v>
      </c>
      <c r="O82" s="121">
        <f t="shared" si="47"/>
        <v>0</v>
      </c>
      <c r="P82" s="121">
        <f t="shared" si="48"/>
        <v>0</v>
      </c>
      <c r="Q82" s="113">
        <f t="shared" si="53"/>
        <v>0</v>
      </c>
      <c r="R82" s="113">
        <f t="shared" si="49"/>
        <v>0</v>
      </c>
      <c r="S82" s="113">
        <f t="shared" si="50"/>
        <v>0</v>
      </c>
      <c r="T82" s="113">
        <f t="shared" si="51"/>
        <v>0</v>
      </c>
    </row>
    <row r="83" spans="1:20" x14ac:dyDescent="0.35">
      <c r="A83" s="14" t="str">
        <f t="shared" si="43"/>
        <v>PCSB 5-Year Budget</v>
      </c>
      <c r="B83" s="151">
        <f t="shared" si="43"/>
        <v>118</v>
      </c>
      <c r="C83" s="14" t="str">
        <f t="shared" si="43"/>
        <v>Early Childhood Academy PCS</v>
      </c>
      <c r="D83" s="5" t="str">
        <f t="shared" si="43"/>
        <v>2026-2027</v>
      </c>
      <c r="E83" t="s">
        <v>233</v>
      </c>
      <c r="F83" s="165">
        <v>0</v>
      </c>
      <c r="G83" s="19">
        <v>0</v>
      </c>
      <c r="H83" s="19">
        <v>0</v>
      </c>
      <c r="I83" s="19">
        <v>0</v>
      </c>
      <c r="J83" s="19">
        <v>0</v>
      </c>
      <c r="K83" s="19">
        <v>0</v>
      </c>
      <c r="L83" s="18" t="s">
        <v>99</v>
      </c>
      <c r="M83" s="121">
        <f t="shared" si="52"/>
        <v>0</v>
      </c>
      <c r="N83" s="121">
        <f t="shared" si="46"/>
        <v>0</v>
      </c>
      <c r="O83" s="121">
        <f t="shared" si="47"/>
        <v>0</v>
      </c>
      <c r="P83" s="121">
        <f t="shared" si="48"/>
        <v>0</v>
      </c>
      <c r="Q83" s="113">
        <f t="shared" si="53"/>
        <v>0</v>
      </c>
      <c r="R83" s="113">
        <f t="shared" si="49"/>
        <v>0</v>
      </c>
      <c r="S83" s="113">
        <f t="shared" si="50"/>
        <v>0</v>
      </c>
      <c r="T83" s="113">
        <f t="shared" si="51"/>
        <v>0</v>
      </c>
    </row>
    <row r="84" spans="1:20" x14ac:dyDescent="0.35">
      <c r="A84" s="14" t="str">
        <f t="shared" si="43"/>
        <v>PCSB 5-Year Budget</v>
      </c>
      <c r="B84" s="151">
        <f t="shared" si="43"/>
        <v>118</v>
      </c>
      <c r="C84" s="14" t="str">
        <f t="shared" si="43"/>
        <v>Early Childhood Academy PCS</v>
      </c>
      <c r="D84" s="5" t="str">
        <f t="shared" si="43"/>
        <v>2026-2027</v>
      </c>
      <c r="E84" s="16" t="s">
        <v>238</v>
      </c>
      <c r="F84" s="165">
        <v>0</v>
      </c>
      <c r="G84" s="21">
        <f>SUM(G78,G80,G82)</f>
        <v>0</v>
      </c>
      <c r="H84" s="21">
        <f t="shared" ref="H84:K84" si="56">SUM(H78,H80,H82)</f>
        <v>0</v>
      </c>
      <c r="I84" s="21">
        <f t="shared" si="56"/>
        <v>0</v>
      </c>
      <c r="J84" s="21">
        <f t="shared" si="56"/>
        <v>0</v>
      </c>
      <c r="K84" s="21">
        <f t="shared" si="56"/>
        <v>0</v>
      </c>
      <c r="L84" s="165" t="s">
        <v>99</v>
      </c>
      <c r="M84" s="125">
        <f t="shared" si="52"/>
        <v>0</v>
      </c>
      <c r="N84" s="125">
        <f t="shared" si="46"/>
        <v>0</v>
      </c>
      <c r="O84" s="125">
        <f t="shared" si="47"/>
        <v>0</v>
      </c>
      <c r="P84" s="125">
        <f t="shared" si="48"/>
        <v>0</v>
      </c>
      <c r="Q84" s="126">
        <f t="shared" si="53"/>
        <v>0</v>
      </c>
      <c r="R84" s="126">
        <f t="shared" si="49"/>
        <v>0</v>
      </c>
      <c r="S84" s="126">
        <f t="shared" si="50"/>
        <v>0</v>
      </c>
      <c r="T84" s="126">
        <f t="shared" si="51"/>
        <v>0</v>
      </c>
    </row>
    <row r="85" spans="1:20" x14ac:dyDescent="0.35">
      <c r="A85" s="14" t="str">
        <f t="shared" si="43"/>
        <v>PCSB 5-Year Budget</v>
      </c>
      <c r="B85" s="151">
        <f t="shared" si="43"/>
        <v>118</v>
      </c>
      <c r="C85" s="14" t="str">
        <f t="shared" si="43"/>
        <v>Early Childhood Academy PCS</v>
      </c>
      <c r="D85" s="5" t="str">
        <f t="shared" si="43"/>
        <v>2026-2027</v>
      </c>
      <c r="E85" s="16" t="s">
        <v>239</v>
      </c>
      <c r="F85" s="165">
        <v>0</v>
      </c>
      <c r="G85" s="21">
        <f>SUM(G77,G79,G81,G83)</f>
        <v>0</v>
      </c>
      <c r="H85" s="21">
        <f t="shared" ref="H85:K85" si="57">SUM(H77,H79,H81,H83)</f>
        <v>0</v>
      </c>
      <c r="I85" s="21">
        <f t="shared" si="57"/>
        <v>0</v>
      </c>
      <c r="J85" s="21">
        <f t="shared" si="57"/>
        <v>0</v>
      </c>
      <c r="K85" s="21">
        <f t="shared" si="57"/>
        <v>0</v>
      </c>
      <c r="L85" s="165" t="s">
        <v>99</v>
      </c>
      <c r="M85" s="125">
        <f t="shared" si="52"/>
        <v>0</v>
      </c>
      <c r="N85" s="125">
        <f t="shared" si="46"/>
        <v>0</v>
      </c>
      <c r="O85" s="125">
        <f t="shared" si="47"/>
        <v>0</v>
      </c>
      <c r="P85" s="125">
        <f t="shared" si="48"/>
        <v>0</v>
      </c>
      <c r="Q85" s="126">
        <f t="shared" si="53"/>
        <v>0</v>
      </c>
      <c r="R85" s="126">
        <f t="shared" si="49"/>
        <v>0</v>
      </c>
      <c r="S85" s="126">
        <f t="shared" si="50"/>
        <v>0</v>
      </c>
      <c r="T85" s="126">
        <f t="shared" si="51"/>
        <v>0</v>
      </c>
    </row>
    <row r="86" spans="1:20" x14ac:dyDescent="0.35">
      <c r="A86" s="14" t="str">
        <f t="shared" si="43"/>
        <v>PCSB 5-Year Budget</v>
      </c>
      <c r="B86" s="151">
        <f t="shared" si="43"/>
        <v>118</v>
      </c>
      <c r="C86" s="14" t="str">
        <f t="shared" si="43"/>
        <v>Early Childhood Academy PCS</v>
      </c>
      <c r="D86" s="5" t="str">
        <f t="shared" si="43"/>
        <v>2026-2027</v>
      </c>
      <c r="E86" s="16" t="s">
        <v>8</v>
      </c>
      <c r="F86" s="165">
        <v>0</v>
      </c>
      <c r="G86" s="21">
        <f>G84+G85</f>
        <v>0</v>
      </c>
      <c r="H86" s="21">
        <f t="shared" ref="H86:K86" si="58">H84+H85</f>
        <v>0</v>
      </c>
      <c r="I86" s="21">
        <f t="shared" si="58"/>
        <v>0</v>
      </c>
      <c r="J86" s="21">
        <f t="shared" si="58"/>
        <v>0</v>
      </c>
      <c r="K86" s="21">
        <f t="shared" si="58"/>
        <v>0</v>
      </c>
      <c r="L86" s="165" t="s">
        <v>99</v>
      </c>
      <c r="M86" s="125">
        <f t="shared" si="52"/>
        <v>0</v>
      </c>
      <c r="N86" s="125">
        <f t="shared" si="46"/>
        <v>0</v>
      </c>
      <c r="O86" s="125">
        <f t="shared" si="47"/>
        <v>0</v>
      </c>
      <c r="P86" s="125">
        <f t="shared" si="48"/>
        <v>0</v>
      </c>
      <c r="Q86" s="126">
        <f t="shared" si="53"/>
        <v>0</v>
      </c>
      <c r="R86" s="126">
        <f t="shared" si="49"/>
        <v>0</v>
      </c>
      <c r="S86" s="126">
        <f t="shared" si="50"/>
        <v>0</v>
      </c>
      <c r="T86" s="126">
        <f t="shared" si="51"/>
        <v>0</v>
      </c>
    </row>
    <row r="87" spans="1:20" ht="30" customHeight="1" x14ac:dyDescent="0.35">
      <c r="A87" s="14" t="str">
        <f t="shared" si="43"/>
        <v>PCSB 5-Year Budget</v>
      </c>
      <c r="B87" s="151">
        <f t="shared" si="43"/>
        <v>118</v>
      </c>
      <c r="C87" s="14" t="str">
        <f t="shared" si="43"/>
        <v>Early Childhood Academy PCS</v>
      </c>
      <c r="D87" s="5" t="str">
        <f t="shared" si="43"/>
        <v>2026-2027</v>
      </c>
      <c r="E87" t="s">
        <v>276</v>
      </c>
      <c r="F87" s="165">
        <v>0</v>
      </c>
      <c r="G87" s="19">
        <v>0</v>
      </c>
      <c r="H87" s="19">
        <v>0</v>
      </c>
      <c r="I87" s="19">
        <v>0</v>
      </c>
      <c r="J87" s="19">
        <v>0</v>
      </c>
      <c r="K87" s="19">
        <v>0</v>
      </c>
      <c r="L87" s="18" t="s">
        <v>99</v>
      </c>
      <c r="M87" s="121">
        <f t="shared" si="52"/>
        <v>0</v>
      </c>
      <c r="N87" s="121">
        <f t="shared" si="46"/>
        <v>0</v>
      </c>
      <c r="O87" s="121">
        <f t="shared" si="47"/>
        <v>0</v>
      </c>
      <c r="P87" s="121">
        <f t="shared" si="48"/>
        <v>0</v>
      </c>
      <c r="Q87" s="113">
        <f t="shared" si="53"/>
        <v>0</v>
      </c>
      <c r="R87" s="113">
        <f t="shared" si="49"/>
        <v>0</v>
      </c>
      <c r="S87" s="113">
        <f t="shared" si="50"/>
        <v>0</v>
      </c>
      <c r="T87" s="113">
        <f t="shared" si="51"/>
        <v>0</v>
      </c>
    </row>
    <row r="88" spans="1:20" x14ac:dyDescent="0.35">
      <c r="A88" s="14" t="str">
        <f t="shared" si="43"/>
        <v>PCSB 5-Year Budget</v>
      </c>
      <c r="B88" s="151">
        <f t="shared" si="43"/>
        <v>118</v>
      </c>
      <c r="C88" s="14" t="str">
        <f t="shared" si="43"/>
        <v>Early Childhood Academy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x14ac:dyDescent="0.35">
      <c r="A89" s="14" t="str">
        <f t="shared" si="43"/>
        <v>PCSB 5-Year Budget</v>
      </c>
      <c r="B89" s="151">
        <f t="shared" si="43"/>
        <v>118</v>
      </c>
      <c r="C89" s="14" t="str">
        <f t="shared" si="43"/>
        <v>Early Childhood Academy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x14ac:dyDescent="0.35">
      <c r="A90" s="14" t="str">
        <f t="shared" si="43"/>
        <v>PCSB 5-Year Budget</v>
      </c>
      <c r="B90" s="151">
        <f t="shared" si="43"/>
        <v>118</v>
      </c>
      <c r="C90" s="14" t="str">
        <f t="shared" si="43"/>
        <v>Early Childhood Academy PCS</v>
      </c>
      <c r="D90" s="5" t="str">
        <f t="shared" si="43"/>
        <v>2026-2027</v>
      </c>
      <c r="E90" t="s">
        <v>10</v>
      </c>
      <c r="F90" s="165">
        <v>0</v>
      </c>
      <c r="G90" s="19">
        <v>0</v>
      </c>
      <c r="H90" s="19">
        <v>0</v>
      </c>
      <c r="I90" s="19">
        <v>0</v>
      </c>
      <c r="J90" s="19">
        <v>0</v>
      </c>
      <c r="K90" s="19">
        <v>0</v>
      </c>
      <c r="L90" s="18" t="s">
        <v>99</v>
      </c>
      <c r="M90" s="121">
        <f t="shared" si="52"/>
        <v>0</v>
      </c>
      <c r="N90" s="121">
        <f t="shared" si="46"/>
        <v>0</v>
      </c>
      <c r="O90" s="121">
        <f t="shared" si="47"/>
        <v>0</v>
      </c>
      <c r="P90" s="121">
        <f t="shared" si="48"/>
        <v>0</v>
      </c>
      <c r="Q90" s="113">
        <f t="shared" si="53"/>
        <v>0</v>
      </c>
      <c r="R90" s="113">
        <f t="shared" si="49"/>
        <v>0</v>
      </c>
      <c r="S90" s="113">
        <f t="shared" si="50"/>
        <v>0</v>
      </c>
      <c r="T90" s="113">
        <f t="shared" si="51"/>
        <v>0</v>
      </c>
    </row>
    <row r="91" spans="1:20" x14ac:dyDescent="0.35">
      <c r="A91" s="14" t="str">
        <f t="shared" si="43"/>
        <v>PCSB 5-Year Budget</v>
      </c>
      <c r="B91" s="151">
        <f t="shared" si="43"/>
        <v>118</v>
      </c>
      <c r="C91" s="14" t="str">
        <f t="shared" si="43"/>
        <v>Early Childhood Academy PCS</v>
      </c>
      <c r="D91" s="5" t="str">
        <f t="shared" si="43"/>
        <v>2026-2027</v>
      </c>
      <c r="E91" s="16" t="s">
        <v>11</v>
      </c>
      <c r="F91" s="165">
        <v>0</v>
      </c>
      <c r="G91" s="21">
        <f>SUM(G87:G90)</f>
        <v>0</v>
      </c>
      <c r="H91" s="21">
        <f>SUM(H87:H90)</f>
        <v>0</v>
      </c>
      <c r="I91" s="21">
        <f>SUM(I87:I90)</f>
        <v>0</v>
      </c>
      <c r="J91" s="21">
        <f>SUM(J87:J90)</f>
        <v>0</v>
      </c>
      <c r="K91" s="21">
        <f>SUM(K87:K90)</f>
        <v>0</v>
      </c>
      <c r="L91" s="165" t="s">
        <v>99</v>
      </c>
      <c r="M91" s="125">
        <f t="shared" si="52"/>
        <v>0</v>
      </c>
      <c r="N91" s="125">
        <f t="shared" si="46"/>
        <v>0</v>
      </c>
      <c r="O91" s="125">
        <f t="shared" si="47"/>
        <v>0</v>
      </c>
      <c r="P91" s="125">
        <f t="shared" si="48"/>
        <v>0</v>
      </c>
      <c r="Q91" s="126">
        <f t="shared" si="53"/>
        <v>0</v>
      </c>
      <c r="R91" s="126">
        <f t="shared" si="49"/>
        <v>0</v>
      </c>
      <c r="S91" s="126">
        <f t="shared" si="50"/>
        <v>0</v>
      </c>
      <c r="T91" s="126">
        <f t="shared" si="51"/>
        <v>0</v>
      </c>
    </row>
    <row r="92" spans="1:20" ht="30" customHeight="1" x14ac:dyDescent="0.35">
      <c r="A92" s="14" t="str">
        <f t="shared" si="43"/>
        <v>PCSB 5-Year Budget</v>
      </c>
      <c r="B92" s="151">
        <f t="shared" si="43"/>
        <v>118</v>
      </c>
      <c r="C92" s="14" t="str">
        <f t="shared" si="43"/>
        <v>Early Childhood Academy PCS</v>
      </c>
      <c r="D92" s="5" t="str">
        <f t="shared" si="43"/>
        <v>2026-2027</v>
      </c>
      <c r="E92" s="16" t="s">
        <v>12</v>
      </c>
      <c r="F92" s="165">
        <v>0</v>
      </c>
      <c r="G92" s="21">
        <f>SUM(G72,G76,G86,G91)</f>
        <v>0</v>
      </c>
      <c r="H92" s="21">
        <f>SUM(H72,H76,H86,H91)</f>
        <v>0</v>
      </c>
      <c r="I92" s="21">
        <f>SUM(I72,I76,I86,I91)</f>
        <v>0</v>
      </c>
      <c r="J92" s="21">
        <f>SUM(J72,J76,J86,J91)</f>
        <v>0</v>
      </c>
      <c r="K92" s="21">
        <f>SUM(K72,K76,K86,K91)</f>
        <v>0</v>
      </c>
      <c r="L92" s="165" t="s">
        <v>99</v>
      </c>
      <c r="M92" s="125">
        <f t="shared" si="52"/>
        <v>0</v>
      </c>
      <c r="N92" s="125">
        <f t="shared" si="46"/>
        <v>0</v>
      </c>
      <c r="O92" s="125">
        <f t="shared" si="47"/>
        <v>0</v>
      </c>
      <c r="P92" s="125">
        <f t="shared" si="48"/>
        <v>0</v>
      </c>
      <c r="Q92" s="126">
        <f t="shared" si="53"/>
        <v>0</v>
      </c>
      <c r="R92" s="126">
        <f t="shared" si="49"/>
        <v>0</v>
      </c>
      <c r="S92" s="126">
        <f t="shared" si="50"/>
        <v>0</v>
      </c>
      <c r="T92" s="126">
        <f t="shared" si="51"/>
        <v>0</v>
      </c>
    </row>
    <row r="93" spans="1:20" ht="30" customHeight="1" x14ac:dyDescent="0.35">
      <c r="A93" s="14" t="str">
        <f t="shared" si="43"/>
        <v>PCSB 5-Year Budget</v>
      </c>
      <c r="B93" s="151">
        <f t="shared" si="43"/>
        <v>118</v>
      </c>
      <c r="C93" s="14" t="str">
        <f t="shared" si="43"/>
        <v>Early Childhood Academy PCS</v>
      </c>
      <c r="D93" s="5" t="str">
        <f t="shared" si="43"/>
        <v>2026-2027</v>
      </c>
      <c r="E93" s="16" t="s">
        <v>13</v>
      </c>
      <c r="F93" s="165">
        <v>0</v>
      </c>
      <c r="G93" s="20">
        <f>G58-G92</f>
        <v>0</v>
      </c>
      <c r="H93" s="20">
        <f>H58-H92</f>
        <v>0</v>
      </c>
      <c r="I93" s="20">
        <f>I58-I92</f>
        <v>0</v>
      </c>
      <c r="J93" s="20">
        <f>J58-J92</f>
        <v>0</v>
      </c>
      <c r="K93" s="20">
        <f>K58-K92</f>
        <v>0</v>
      </c>
      <c r="L93" s="165" t="s">
        <v>99</v>
      </c>
      <c r="M93" s="123">
        <f t="shared" si="52"/>
        <v>0</v>
      </c>
      <c r="N93" s="123">
        <f t="shared" si="46"/>
        <v>0</v>
      </c>
      <c r="O93" s="123">
        <f t="shared" si="47"/>
        <v>0</v>
      </c>
      <c r="P93" s="123">
        <f t="shared" si="48"/>
        <v>0</v>
      </c>
      <c r="Q93" s="124">
        <f t="shared" si="53"/>
        <v>0</v>
      </c>
      <c r="R93" s="124">
        <f t="shared" si="49"/>
        <v>0</v>
      </c>
      <c r="S93" s="124">
        <f t="shared" si="50"/>
        <v>0</v>
      </c>
      <c r="T93" s="124">
        <f t="shared" si="51"/>
        <v>0</v>
      </c>
    </row>
    <row r="94" spans="1:20" x14ac:dyDescent="0.35">
      <c r="A94" s="14" t="str">
        <f t="shared" si="43"/>
        <v>PCSB 5-Year Budget</v>
      </c>
      <c r="B94" s="151">
        <f t="shared" si="43"/>
        <v>118</v>
      </c>
      <c r="C94" s="14" t="str">
        <f t="shared" si="43"/>
        <v>Early Childhood Academy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x14ac:dyDescent="0.35">
      <c r="A95" s="14" t="str">
        <f t="shared" si="43"/>
        <v>PCSB 5-Year Budget</v>
      </c>
      <c r="B95" s="151">
        <f t="shared" si="43"/>
        <v>118</v>
      </c>
      <c r="C95" s="14" t="str">
        <f t="shared" si="43"/>
        <v>Early Childhood Academy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x14ac:dyDescent="0.35">
      <c r="A96" s="14" t="str">
        <f t="shared" si="43"/>
        <v>PCSB 5-Year Budget</v>
      </c>
      <c r="B96" s="151">
        <f t="shared" si="43"/>
        <v>118</v>
      </c>
      <c r="C96" s="14" t="str">
        <f t="shared" si="43"/>
        <v>Early Childhood Academy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x14ac:dyDescent="0.35">
      <c r="A97" s="14" t="str">
        <f t="shared" si="43"/>
        <v>PCSB 5-Year Budget</v>
      </c>
      <c r="B97" s="151">
        <f t="shared" si="43"/>
        <v>118</v>
      </c>
      <c r="C97" s="14" t="str">
        <f t="shared" si="43"/>
        <v>Early Childhood Academy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x14ac:dyDescent="0.35">
      <c r="A98" s="14" t="str">
        <f t="shared" si="43"/>
        <v>PCSB 5-Year Budget</v>
      </c>
      <c r="B98" s="151">
        <f t="shared" si="43"/>
        <v>118</v>
      </c>
      <c r="C98" s="14" t="str">
        <f t="shared" si="43"/>
        <v>Early Childhood Academy PCS</v>
      </c>
      <c r="D98" s="5" t="str">
        <f t="shared" si="43"/>
        <v>2026-2027</v>
      </c>
      <c r="E98" s="16" t="s">
        <v>16</v>
      </c>
      <c r="F98" s="165">
        <v>0</v>
      </c>
      <c r="G98" s="21">
        <f t="shared" ref="G98:K98" si="60">SUM(G93:G94,G96)</f>
        <v>0</v>
      </c>
      <c r="H98" s="21">
        <f t="shared" si="60"/>
        <v>0</v>
      </c>
      <c r="I98" s="21">
        <f t="shared" si="60"/>
        <v>0</v>
      </c>
      <c r="J98" s="21">
        <f t="shared" si="60"/>
        <v>0</v>
      </c>
      <c r="K98" s="21">
        <f t="shared" si="60"/>
        <v>0</v>
      </c>
      <c r="L98" s="165" t="s">
        <v>99</v>
      </c>
      <c r="M98" s="125">
        <f t="shared" si="52"/>
        <v>0</v>
      </c>
      <c r="N98" s="125">
        <f t="shared" si="46"/>
        <v>0</v>
      </c>
      <c r="O98" s="125">
        <f t="shared" si="47"/>
        <v>0</v>
      </c>
      <c r="P98" s="125">
        <f t="shared" si="48"/>
        <v>0</v>
      </c>
      <c r="Q98" s="126">
        <f t="shared" si="53"/>
        <v>0</v>
      </c>
      <c r="R98" s="126">
        <f t="shared" si="49"/>
        <v>0</v>
      </c>
      <c r="S98" s="126">
        <f t="shared" si="50"/>
        <v>0</v>
      </c>
      <c r="T98" s="126">
        <f t="shared" si="51"/>
        <v>0</v>
      </c>
    </row>
    <row r="99" spans="1:20" ht="30" customHeight="1" thickBot="1" x14ac:dyDescent="0.4">
      <c r="A99" s="14" t="str">
        <f t="shared" ref="A99:D99" si="61">A$2</f>
        <v>PCSB 5-Year Budget</v>
      </c>
      <c r="B99" s="151">
        <f t="shared" si="61"/>
        <v>118</v>
      </c>
      <c r="C99" s="14" t="str">
        <f t="shared" si="61"/>
        <v>Early Childhood Academy PCS</v>
      </c>
      <c r="D99" s="5" t="str">
        <f t="shared" si="61"/>
        <v>2026-2027</v>
      </c>
      <c r="E99" s="16" t="s">
        <v>256</v>
      </c>
      <c r="F99" s="29">
        <v>0</v>
      </c>
      <c r="G99" s="23">
        <f>F99+G98</f>
        <v>0</v>
      </c>
      <c r="H99" s="23">
        <f>G99+H98</f>
        <v>0</v>
      </c>
      <c r="I99" s="23">
        <f>H99+I98</f>
        <v>0</v>
      </c>
      <c r="J99" s="23">
        <f>I99+J98</f>
        <v>0</v>
      </c>
      <c r="K99" s="23">
        <f t="shared" ref="K99" si="62">J99+K98</f>
        <v>0</v>
      </c>
      <c r="L99" s="165" t="s">
        <v>99</v>
      </c>
      <c r="M99" s="131">
        <f t="shared" si="52"/>
        <v>0</v>
      </c>
      <c r="N99" s="131">
        <f t="shared" si="46"/>
        <v>0</v>
      </c>
      <c r="O99" s="131">
        <f t="shared" si="47"/>
        <v>0</v>
      </c>
      <c r="P99" s="131">
        <f t="shared" si="48"/>
        <v>0</v>
      </c>
      <c r="Q99" s="132">
        <f t="shared" si="53"/>
        <v>0</v>
      </c>
      <c r="R99" s="132">
        <f t="shared" si="49"/>
        <v>0</v>
      </c>
      <c r="S99" s="132">
        <f t="shared" si="50"/>
        <v>0</v>
      </c>
      <c r="T99" s="132">
        <f t="shared" si="51"/>
        <v>0</v>
      </c>
    </row>
    <row r="100" spans="1:20" ht="30" customHeight="1" thickTop="1" x14ac:dyDescent="0.35">
      <c r="A100" s="14" t="str">
        <f t="shared" si="43"/>
        <v>PCSB 5-Year Budget</v>
      </c>
      <c r="B100" s="151">
        <f t="shared" si="43"/>
        <v>118</v>
      </c>
      <c r="C100" s="14" t="str">
        <f t="shared" si="43"/>
        <v>Early Childhood Academy PCS</v>
      </c>
      <c r="D100" s="5" t="str">
        <f t="shared" si="43"/>
        <v>2026-2027</v>
      </c>
      <c r="E100" t="s">
        <v>85</v>
      </c>
      <c r="F100" s="165">
        <v>0</v>
      </c>
      <c r="G100" s="19">
        <v>0</v>
      </c>
      <c r="H100" s="19">
        <v>0</v>
      </c>
      <c r="I100" s="19">
        <v>0</v>
      </c>
      <c r="J100" s="19">
        <v>0</v>
      </c>
      <c r="K100" s="19">
        <v>0</v>
      </c>
      <c r="L100" s="18" t="s">
        <v>99</v>
      </c>
      <c r="M100" s="121">
        <f t="shared" si="52"/>
        <v>0</v>
      </c>
      <c r="N100" s="121">
        <f t="shared" si="46"/>
        <v>0</v>
      </c>
      <c r="O100" s="121">
        <f t="shared" si="47"/>
        <v>0</v>
      </c>
      <c r="P100" s="121">
        <f t="shared" si="48"/>
        <v>0</v>
      </c>
      <c r="Q100" s="113">
        <f t="shared" si="53"/>
        <v>0</v>
      </c>
      <c r="R100" s="113">
        <f t="shared" si="49"/>
        <v>0</v>
      </c>
      <c r="S100" s="113">
        <f t="shared" si="50"/>
        <v>0</v>
      </c>
      <c r="T100" s="113">
        <f t="shared" si="51"/>
        <v>0</v>
      </c>
    </row>
    <row r="101" spans="1:20" x14ac:dyDescent="0.35">
      <c r="A101" s="14" t="str">
        <f t="shared" si="43"/>
        <v>PCSB 5-Year Budget</v>
      </c>
      <c r="B101" s="151">
        <f t="shared" si="43"/>
        <v>118</v>
      </c>
      <c r="C101" s="14" t="str">
        <f t="shared" si="43"/>
        <v>Early Childhood Academy PCS</v>
      </c>
      <c r="D101" s="5" t="str">
        <f t="shared" si="43"/>
        <v>2026-2027</v>
      </c>
      <c r="E101" t="s">
        <v>86</v>
      </c>
      <c r="F101" s="165">
        <v>0</v>
      </c>
      <c r="G101" s="19">
        <v>0</v>
      </c>
      <c r="H101" s="19">
        <v>0</v>
      </c>
      <c r="I101" s="19">
        <v>0</v>
      </c>
      <c r="J101" s="19">
        <v>0</v>
      </c>
      <c r="K101" s="19">
        <v>0</v>
      </c>
      <c r="L101" s="18" t="s">
        <v>99</v>
      </c>
      <c r="M101" s="121">
        <f t="shared" si="52"/>
        <v>0</v>
      </c>
      <c r="N101" s="121">
        <f t="shared" si="46"/>
        <v>0</v>
      </c>
      <c r="O101" s="121">
        <f t="shared" si="47"/>
        <v>0</v>
      </c>
      <c r="P101" s="121">
        <f t="shared" si="48"/>
        <v>0</v>
      </c>
      <c r="Q101" s="113">
        <f t="shared" si="53"/>
        <v>0</v>
      </c>
      <c r="R101" s="113">
        <f t="shared" si="49"/>
        <v>0</v>
      </c>
      <c r="S101" s="113">
        <f t="shared" si="50"/>
        <v>0</v>
      </c>
      <c r="T101" s="113">
        <f t="shared" si="51"/>
        <v>0</v>
      </c>
    </row>
    <row r="102" spans="1:20" x14ac:dyDescent="0.35">
      <c r="A102" s="14" t="str">
        <f t="shared" si="43"/>
        <v>PCSB 5-Year Budget</v>
      </c>
      <c r="B102" s="151">
        <f t="shared" si="43"/>
        <v>118</v>
      </c>
      <c r="C102" s="14" t="str">
        <f t="shared" si="43"/>
        <v>Early Childhood Academy PCS</v>
      </c>
      <c r="D102" s="5" t="str">
        <f t="shared" si="43"/>
        <v>2026-2027</v>
      </c>
      <c r="E102" t="s">
        <v>87</v>
      </c>
      <c r="F102" s="165">
        <v>0</v>
      </c>
      <c r="G102" s="19">
        <v>0</v>
      </c>
      <c r="H102" s="19">
        <v>0</v>
      </c>
      <c r="I102" s="19">
        <v>0</v>
      </c>
      <c r="J102" s="19">
        <v>0</v>
      </c>
      <c r="K102" s="19">
        <v>0</v>
      </c>
      <c r="L102" s="18" t="s">
        <v>99</v>
      </c>
      <c r="M102" s="121">
        <f t="shared" si="52"/>
        <v>0</v>
      </c>
      <c r="N102" s="121">
        <f t="shared" si="46"/>
        <v>0</v>
      </c>
      <c r="O102" s="121">
        <f t="shared" si="47"/>
        <v>0</v>
      </c>
      <c r="P102" s="121">
        <f t="shared" si="48"/>
        <v>0</v>
      </c>
      <c r="Q102" s="113">
        <f t="shared" si="53"/>
        <v>0</v>
      </c>
      <c r="R102" s="113">
        <f t="shared" si="49"/>
        <v>0</v>
      </c>
      <c r="S102" s="113">
        <f t="shared" si="50"/>
        <v>0</v>
      </c>
      <c r="T102" s="113">
        <f t="shared" si="51"/>
        <v>0</v>
      </c>
    </row>
    <row r="103" spans="1:20" x14ac:dyDescent="0.35">
      <c r="A103" s="14" t="str">
        <f t="shared" si="43"/>
        <v>PCSB 5-Year Budget</v>
      </c>
      <c r="B103" s="151">
        <f t="shared" si="43"/>
        <v>118</v>
      </c>
      <c r="C103" s="14" t="str">
        <f t="shared" si="43"/>
        <v>Early Childhood Academy PCS</v>
      </c>
      <c r="D103" s="5" t="str">
        <f t="shared" si="43"/>
        <v>2026-2027</v>
      </c>
      <c r="E103" s="16" t="s">
        <v>17</v>
      </c>
      <c r="F103" s="165">
        <v>0</v>
      </c>
      <c r="G103" s="21">
        <f t="shared" ref="G103:I103" si="63">SUM(G100:G102)</f>
        <v>0</v>
      </c>
      <c r="H103" s="21">
        <f t="shared" si="63"/>
        <v>0</v>
      </c>
      <c r="I103" s="21">
        <f t="shared" si="63"/>
        <v>0</v>
      </c>
      <c r="J103" s="21">
        <f t="shared" ref="J103:K103" si="64">SUM(J100:J102)</f>
        <v>0</v>
      </c>
      <c r="K103" s="21">
        <f t="shared" si="64"/>
        <v>0</v>
      </c>
      <c r="L103" s="165" t="s">
        <v>99</v>
      </c>
      <c r="M103" s="125">
        <f t="shared" si="52"/>
        <v>0</v>
      </c>
      <c r="N103" s="125">
        <f t="shared" si="46"/>
        <v>0</v>
      </c>
      <c r="O103" s="125">
        <f t="shared" si="47"/>
        <v>0</v>
      </c>
      <c r="P103" s="125">
        <f t="shared" si="48"/>
        <v>0</v>
      </c>
      <c r="Q103" s="126">
        <f t="shared" si="53"/>
        <v>0</v>
      </c>
      <c r="R103" s="126">
        <f t="shared" si="49"/>
        <v>0</v>
      </c>
      <c r="S103" s="126">
        <f t="shared" si="50"/>
        <v>0</v>
      </c>
      <c r="T103" s="126">
        <f t="shared" si="51"/>
        <v>0</v>
      </c>
    </row>
    <row r="104" spans="1:20" ht="30" customHeight="1" thickBot="1" x14ac:dyDescent="0.4">
      <c r="A104" s="14" t="str">
        <f t="shared" si="43"/>
        <v>PCSB 5-Year Budget</v>
      </c>
      <c r="B104" s="151">
        <f t="shared" si="43"/>
        <v>118</v>
      </c>
      <c r="C104" s="14" t="str">
        <f t="shared" si="43"/>
        <v>Early Childhood Academy PCS</v>
      </c>
      <c r="D104" s="5" t="str">
        <f t="shared" si="43"/>
        <v>2026-2027</v>
      </c>
      <c r="E104" s="16" t="s">
        <v>92</v>
      </c>
      <c r="F104" s="29">
        <v>0</v>
      </c>
      <c r="G104" s="22">
        <f>F104+G103</f>
        <v>0</v>
      </c>
      <c r="H104" s="22">
        <f>G104+H103</f>
        <v>0</v>
      </c>
      <c r="I104" s="22">
        <f>H104+I103</f>
        <v>0</v>
      </c>
      <c r="J104" s="22">
        <f>I104+J103</f>
        <v>0</v>
      </c>
      <c r="K104" s="22">
        <f t="shared" ref="K104" si="65">J104+K103</f>
        <v>0</v>
      </c>
      <c r="L104" s="165" t="s">
        <v>99</v>
      </c>
      <c r="M104" s="129">
        <f t="shared" si="52"/>
        <v>0</v>
      </c>
      <c r="N104" s="129">
        <f t="shared" si="46"/>
        <v>0</v>
      </c>
      <c r="O104" s="129">
        <f t="shared" si="47"/>
        <v>0</v>
      </c>
      <c r="P104" s="129">
        <f t="shared" si="48"/>
        <v>0</v>
      </c>
      <c r="Q104" s="130">
        <f t="shared" si="53"/>
        <v>0</v>
      </c>
      <c r="R104" s="130">
        <f t="shared" si="49"/>
        <v>0</v>
      </c>
      <c r="S104" s="130">
        <f t="shared" si="50"/>
        <v>0</v>
      </c>
      <c r="T104" s="130">
        <f t="shared" si="51"/>
        <v>0</v>
      </c>
    </row>
    <row r="105" spans="1:20" ht="30" customHeight="1" thickTop="1" x14ac:dyDescent="0.35">
      <c r="A105" s="14" t="str">
        <f t="shared" ref="A105:D107" si="66">A$2</f>
        <v>PCSB 5-Year Budget</v>
      </c>
      <c r="B105" s="151">
        <f t="shared" si="66"/>
        <v>118</v>
      </c>
      <c r="C105" s="14" t="str">
        <f t="shared" si="66"/>
        <v>Early Childhood Academy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x14ac:dyDescent="0.35">
      <c r="A106" s="14" t="str">
        <f t="shared" si="66"/>
        <v>PCSB 5-Year Budget</v>
      </c>
      <c r="B106" s="151">
        <f t="shared" si="66"/>
        <v>118</v>
      </c>
      <c r="C106" s="14" t="str">
        <f t="shared" si="66"/>
        <v>Early Childhood Academy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x14ac:dyDescent="0.4">
      <c r="A107" s="14" t="str">
        <f t="shared" si="66"/>
        <v>PCSB 5-Year Budget</v>
      </c>
      <c r="B107" s="151">
        <f t="shared" si="66"/>
        <v>118</v>
      </c>
      <c r="C107" s="14" t="str">
        <f t="shared" si="66"/>
        <v>Early Childhood Academy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x14ac:dyDescent="0.35">
      <c r="A108" s="14" t="str">
        <f t="shared" si="43"/>
        <v>PCSB 5-Year Budget</v>
      </c>
      <c r="B108" s="151">
        <f t="shared" si="43"/>
        <v>118</v>
      </c>
      <c r="C108" s="14" t="str">
        <f t="shared" si="43"/>
        <v>Early Childhood Academy PCS</v>
      </c>
      <c r="D108" s="5" t="str">
        <f t="shared" si="43"/>
        <v>2026-2027</v>
      </c>
      <c r="E108" s="16" t="s">
        <v>284</v>
      </c>
      <c r="F108" s="165">
        <v>0</v>
      </c>
      <c r="G108" s="101">
        <f>SUM(G8:G25)</f>
        <v>0</v>
      </c>
      <c r="H108" s="101">
        <f>SUM(H8:H25)</f>
        <v>0</v>
      </c>
      <c r="I108" s="101">
        <f>SUM(I8:I25)</f>
        <v>0</v>
      </c>
      <c r="J108" s="101">
        <f>SUM(J8:J25)</f>
        <v>0</v>
      </c>
      <c r="K108" s="101">
        <f>SUM(K8:K25)</f>
        <v>0</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x14ac:dyDescent="0.35">
      <c r="A109" s="14" t="str">
        <f t="shared" si="43"/>
        <v>PCSB 5-Year Budget</v>
      </c>
      <c r="B109" s="151">
        <f t="shared" si="43"/>
        <v>118</v>
      </c>
      <c r="C109" s="14" t="str">
        <f t="shared" si="43"/>
        <v>Early Childhood Academy PCS</v>
      </c>
      <c r="D109" s="5" t="str">
        <f t="shared" ref="D109" si="75">D$2</f>
        <v>2026-2027</v>
      </c>
      <c r="E109" s="16" t="s">
        <v>278</v>
      </c>
      <c r="F109" s="165">
        <v>0</v>
      </c>
      <c r="G109" s="21">
        <f>IF(G108,G72/G108,0)</f>
        <v>0</v>
      </c>
      <c r="H109" s="21">
        <f t="shared" ref="H109:K109" si="76">IF(H108,H72/H108,0)</f>
        <v>0</v>
      </c>
      <c r="I109" s="21">
        <f t="shared" si="76"/>
        <v>0</v>
      </c>
      <c r="J109" s="21">
        <f t="shared" si="76"/>
        <v>0</v>
      </c>
      <c r="K109" s="21">
        <f t="shared" si="76"/>
        <v>0</v>
      </c>
      <c r="L109" s="165" t="s">
        <v>99</v>
      </c>
      <c r="M109" s="128">
        <f t="shared" si="52"/>
        <v>0</v>
      </c>
      <c r="N109" s="128">
        <f t="shared" si="46"/>
        <v>0</v>
      </c>
      <c r="O109" s="128">
        <f t="shared" si="47"/>
        <v>0</v>
      </c>
      <c r="P109" s="128">
        <f t="shared" si="48"/>
        <v>0</v>
      </c>
      <c r="Q109" s="126">
        <f t="shared" si="53"/>
        <v>0</v>
      </c>
      <c r="R109" s="126">
        <f t="shared" si="49"/>
        <v>0</v>
      </c>
      <c r="S109" s="126">
        <f t="shared" si="50"/>
        <v>0</v>
      </c>
      <c r="T109" s="126">
        <f t="shared" si="51"/>
        <v>0</v>
      </c>
    </row>
    <row r="110" spans="1:20" x14ac:dyDescent="0.35">
      <c r="A110" s="14" t="str">
        <f t="shared" si="43"/>
        <v>PCSB 5-Year Budget</v>
      </c>
      <c r="B110" s="151">
        <f t="shared" si="43"/>
        <v>118</v>
      </c>
      <c r="C110" s="14" t="str">
        <f t="shared" si="43"/>
        <v>Early Childhood Academy PCS</v>
      </c>
      <c r="D110" s="5" t="str">
        <f t="shared" si="43"/>
        <v>2026-2027</v>
      </c>
      <c r="E110" s="16" t="s">
        <v>218</v>
      </c>
      <c r="F110" s="165">
        <v>0</v>
      </c>
      <c r="G110" s="21">
        <f>IF(G108,G52/G108,0)</f>
        <v>0</v>
      </c>
      <c r="H110" s="21">
        <f>IF(H108,H52/H108,0)</f>
        <v>0</v>
      </c>
      <c r="I110" s="21">
        <f>IF(I108,I52/I108,0)</f>
        <v>0</v>
      </c>
      <c r="J110" s="21">
        <f>IF(J108,J52/J108,0)</f>
        <v>0</v>
      </c>
      <c r="K110" s="21">
        <f>IF(K108,K52/K108,0)</f>
        <v>0</v>
      </c>
      <c r="L110" s="165" t="s">
        <v>99</v>
      </c>
      <c r="M110" s="125">
        <f t="shared" si="52"/>
        <v>0</v>
      </c>
      <c r="N110" s="125">
        <f t="shared" si="46"/>
        <v>0</v>
      </c>
      <c r="O110" s="125">
        <f t="shared" si="47"/>
        <v>0</v>
      </c>
      <c r="P110" s="125">
        <f t="shared" si="48"/>
        <v>0</v>
      </c>
      <c r="Q110" s="126">
        <f t="shared" si="53"/>
        <v>0</v>
      </c>
      <c r="R110" s="126">
        <f t="shared" si="49"/>
        <v>0</v>
      </c>
      <c r="S110" s="126">
        <f t="shared" si="50"/>
        <v>0</v>
      </c>
      <c r="T110" s="126">
        <f t="shared" si="51"/>
        <v>0</v>
      </c>
    </row>
    <row r="111" spans="1:20" ht="18.75" thickBot="1" x14ac:dyDescent="0.4">
      <c r="A111" s="14" t="str">
        <f t="shared" si="43"/>
        <v>PCSB 5-Year Budget</v>
      </c>
      <c r="B111" s="151">
        <f t="shared" si="43"/>
        <v>118</v>
      </c>
      <c r="C111" s="14" t="str">
        <f t="shared" si="43"/>
        <v>Early Childhood Academy PCS</v>
      </c>
      <c r="D111" s="5" t="str">
        <f t="shared" si="43"/>
        <v>2026-2027</v>
      </c>
      <c r="E111" s="16" t="s">
        <v>219</v>
      </c>
      <c r="F111" s="165">
        <v>0</v>
      </c>
      <c r="G111" s="23">
        <f>IF(G108,G86/G108,0)</f>
        <v>0</v>
      </c>
      <c r="H111" s="23">
        <f>IF(H108,H86/H108,0)</f>
        <v>0</v>
      </c>
      <c r="I111" s="23">
        <f>IF(I108,I86/I108,0)</f>
        <v>0</v>
      </c>
      <c r="J111" s="23">
        <f>IF(J108,J86/J108,0)</f>
        <v>0</v>
      </c>
      <c r="K111" s="23">
        <f>IF(K108,K86/K108,0)</f>
        <v>0</v>
      </c>
      <c r="L111" s="165" t="s">
        <v>99</v>
      </c>
      <c r="M111" s="131">
        <f t="shared" si="52"/>
        <v>0</v>
      </c>
      <c r="N111" s="131">
        <f t="shared" si="46"/>
        <v>0</v>
      </c>
      <c r="O111" s="131">
        <f t="shared" si="47"/>
        <v>0</v>
      </c>
      <c r="P111" s="131">
        <f t="shared" si="48"/>
        <v>0</v>
      </c>
      <c r="Q111" s="132">
        <f t="shared" si="53"/>
        <v>0</v>
      </c>
      <c r="R111" s="132">
        <f t="shared" si="49"/>
        <v>0</v>
      </c>
      <c r="S111" s="132">
        <f t="shared" si="50"/>
        <v>0</v>
      </c>
      <c r="T111" s="132">
        <f t="shared" si="51"/>
        <v>0</v>
      </c>
    </row>
    <row r="112" spans="1:20" ht="30" customHeight="1" thickTop="1" x14ac:dyDescent="0.35">
      <c r="A112" s="14" t="str">
        <f t="shared" si="43"/>
        <v>PCSB 5-Year Budget</v>
      </c>
      <c r="B112" s="151">
        <f t="shared" si="43"/>
        <v>118</v>
      </c>
      <c r="C112" s="14" t="str">
        <f t="shared" si="43"/>
        <v>Early Childhood Academy PCS</v>
      </c>
      <c r="D112" s="5" t="str">
        <f t="shared" si="43"/>
        <v>2026-2027</v>
      </c>
      <c r="E112" s="27" t="s">
        <v>235</v>
      </c>
      <c r="F112" s="165">
        <v>0</v>
      </c>
      <c r="G112" s="34">
        <v>0</v>
      </c>
      <c r="H112" s="34">
        <v>0</v>
      </c>
      <c r="I112" s="34">
        <v>0</v>
      </c>
      <c r="J112" s="34">
        <v>0</v>
      </c>
      <c r="K112" s="34">
        <v>0</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x14ac:dyDescent="0.35">
      <c r="A113" s="14" t="str">
        <f t="shared" si="43"/>
        <v>PCSB 5-Year Budget</v>
      </c>
      <c r="B113" s="151">
        <f t="shared" si="43"/>
        <v>118</v>
      </c>
      <c r="C113" s="14" t="str">
        <f t="shared" si="43"/>
        <v>Early Childhood Academy PCS</v>
      </c>
      <c r="D113" s="5" t="str">
        <f t="shared" si="43"/>
        <v>2026-2027</v>
      </c>
      <c r="E113" s="27" t="s">
        <v>234</v>
      </c>
      <c r="F113" s="165">
        <v>0</v>
      </c>
      <c r="G113" s="34">
        <v>0</v>
      </c>
      <c r="H113" s="34">
        <v>0</v>
      </c>
      <c r="I113" s="34">
        <v>0</v>
      </c>
      <c r="J113" s="34">
        <v>0</v>
      </c>
      <c r="K113" s="34">
        <v>0</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x14ac:dyDescent="0.35">
      <c r="A114" s="14" t="str">
        <f t="shared" si="43"/>
        <v>PCSB 5-Year Budget</v>
      </c>
      <c r="B114" s="151">
        <f t="shared" si="43"/>
        <v>118</v>
      </c>
      <c r="C114" s="14" t="str">
        <f t="shared" si="43"/>
        <v>Early Childhood Academy PCS</v>
      </c>
      <c r="D114" s="5" t="str">
        <f t="shared" si="43"/>
        <v>2026-2027</v>
      </c>
      <c r="E114" s="16" t="s">
        <v>252</v>
      </c>
      <c r="F114" s="165">
        <v>0</v>
      </c>
      <c r="G114" s="28">
        <f>G112+G113</f>
        <v>0</v>
      </c>
      <c r="H114" s="28">
        <f t="shared" ref="H114:K114" si="77">H112+H113</f>
        <v>0</v>
      </c>
      <c r="I114" s="28">
        <f t="shared" si="77"/>
        <v>0</v>
      </c>
      <c r="J114" s="28">
        <f t="shared" si="77"/>
        <v>0</v>
      </c>
      <c r="K114" s="28">
        <f t="shared" si="77"/>
        <v>0</v>
      </c>
      <c r="L114" s="165" t="s">
        <v>99</v>
      </c>
      <c r="M114" s="128">
        <f t="shared" si="52"/>
        <v>0</v>
      </c>
      <c r="N114" s="128">
        <f t="shared" si="46"/>
        <v>0</v>
      </c>
      <c r="O114" s="128">
        <f t="shared" si="47"/>
        <v>0</v>
      </c>
      <c r="P114" s="128">
        <f t="shared" si="48"/>
        <v>0</v>
      </c>
      <c r="Q114" s="126">
        <f t="shared" si="53"/>
        <v>0</v>
      </c>
      <c r="R114" s="126">
        <f t="shared" si="49"/>
        <v>0</v>
      </c>
      <c r="S114" s="126">
        <f t="shared" si="50"/>
        <v>0</v>
      </c>
      <c r="T114" s="126">
        <f t="shared" si="51"/>
        <v>0</v>
      </c>
    </row>
    <row r="115" spans="1:20" ht="15" customHeight="1" thickBot="1" x14ac:dyDescent="0.4">
      <c r="A115" s="14" t="str">
        <f t="shared" si="43"/>
        <v>PCSB 5-Year Budget</v>
      </c>
      <c r="B115" s="151">
        <f t="shared" si="43"/>
        <v>118</v>
      </c>
      <c r="C115" s="14" t="str">
        <f t="shared" si="43"/>
        <v>Early Childhood Academy PCS</v>
      </c>
      <c r="D115" s="5" t="str">
        <f t="shared" si="43"/>
        <v>2026-2027</v>
      </c>
      <c r="E115" s="16" t="s">
        <v>254</v>
      </c>
      <c r="F115" s="165">
        <v>0</v>
      </c>
      <c r="G115" s="59">
        <f>IF(G108,G114/G108,0)</f>
        <v>0</v>
      </c>
      <c r="H115" s="59">
        <f t="shared" ref="H115:K115" si="78">IF(H108,H114/H108,0)</f>
        <v>0</v>
      </c>
      <c r="I115" s="59">
        <f t="shared" si="78"/>
        <v>0</v>
      </c>
      <c r="J115" s="59">
        <f t="shared" si="78"/>
        <v>0</v>
      </c>
      <c r="K115" s="59">
        <f t="shared" si="78"/>
        <v>0</v>
      </c>
      <c r="L115" s="165" t="s">
        <v>99</v>
      </c>
      <c r="M115" s="136">
        <f t="shared" si="52"/>
        <v>0</v>
      </c>
      <c r="N115" s="136">
        <f t="shared" si="46"/>
        <v>0</v>
      </c>
      <c r="O115" s="136">
        <f t="shared" si="47"/>
        <v>0</v>
      </c>
      <c r="P115" s="136">
        <f t="shared" si="48"/>
        <v>0</v>
      </c>
      <c r="Q115" s="137">
        <f t="shared" si="53"/>
        <v>0</v>
      </c>
      <c r="R115" s="137">
        <f t="shared" si="49"/>
        <v>0</v>
      </c>
      <c r="S115" s="137">
        <f t="shared" si="50"/>
        <v>0</v>
      </c>
      <c r="T115" s="137">
        <f t="shared" si="51"/>
        <v>0</v>
      </c>
    </row>
    <row r="116" spans="1:20" ht="30" customHeight="1" thickTop="1" x14ac:dyDescent="0.35">
      <c r="A116" s="14" t="str">
        <f t="shared" si="43"/>
        <v>PCSB 5-Year Budget</v>
      </c>
      <c r="B116" s="151">
        <f t="shared" si="43"/>
        <v>118</v>
      </c>
      <c r="C116" s="14" t="str">
        <f t="shared" si="43"/>
        <v>Early Childhood Academy PCS</v>
      </c>
      <c r="D116" s="5" t="str">
        <f t="shared" si="43"/>
        <v>2026-2027</v>
      </c>
      <c r="E116" s="16" t="s">
        <v>236</v>
      </c>
      <c r="F116" s="165">
        <v>0</v>
      </c>
      <c r="G116" s="22">
        <f t="shared" ref="G116:K118" si="79">IF(G112,G84/G112,0)</f>
        <v>0</v>
      </c>
      <c r="H116" s="22">
        <f t="shared" si="79"/>
        <v>0</v>
      </c>
      <c r="I116" s="22">
        <f t="shared" si="79"/>
        <v>0</v>
      </c>
      <c r="J116" s="22">
        <f t="shared" si="79"/>
        <v>0</v>
      </c>
      <c r="K116" s="22">
        <f t="shared" si="79"/>
        <v>0</v>
      </c>
      <c r="L116" s="165" t="s">
        <v>99</v>
      </c>
      <c r="M116" s="129">
        <f t="shared" si="52"/>
        <v>0</v>
      </c>
      <c r="N116" s="129">
        <f t="shared" si="46"/>
        <v>0</v>
      </c>
      <c r="O116" s="129">
        <f t="shared" si="47"/>
        <v>0</v>
      </c>
      <c r="P116" s="129">
        <f t="shared" si="48"/>
        <v>0</v>
      </c>
      <c r="Q116" s="130">
        <f t="shared" si="53"/>
        <v>0</v>
      </c>
      <c r="R116" s="130">
        <f t="shared" si="49"/>
        <v>0</v>
      </c>
      <c r="S116" s="130">
        <f t="shared" si="50"/>
        <v>0</v>
      </c>
      <c r="T116" s="130">
        <f t="shared" si="51"/>
        <v>0</v>
      </c>
    </row>
    <row r="117" spans="1:20" ht="15" customHeight="1" x14ac:dyDescent="0.35">
      <c r="A117" s="14" t="str">
        <f t="shared" si="43"/>
        <v>PCSB 5-Year Budget</v>
      </c>
      <c r="B117" s="151">
        <f t="shared" si="43"/>
        <v>118</v>
      </c>
      <c r="C117" s="14" t="str">
        <f t="shared" si="43"/>
        <v>Early Childhood Academy PCS</v>
      </c>
      <c r="D117" s="5" t="str">
        <f t="shared" si="43"/>
        <v>2026-2027</v>
      </c>
      <c r="E117" s="16" t="s">
        <v>237</v>
      </c>
      <c r="F117" s="165">
        <v>0</v>
      </c>
      <c r="G117" s="58">
        <f t="shared" si="79"/>
        <v>0</v>
      </c>
      <c r="H117" s="58">
        <f t="shared" si="79"/>
        <v>0</v>
      </c>
      <c r="I117" s="58">
        <f t="shared" si="79"/>
        <v>0</v>
      </c>
      <c r="J117" s="58">
        <f t="shared" si="79"/>
        <v>0</v>
      </c>
      <c r="K117" s="58">
        <f t="shared" si="79"/>
        <v>0</v>
      </c>
      <c r="L117" s="165" t="s">
        <v>99</v>
      </c>
      <c r="M117" s="138">
        <f t="shared" si="52"/>
        <v>0</v>
      </c>
      <c r="N117" s="138">
        <f t="shared" si="46"/>
        <v>0</v>
      </c>
      <c r="O117" s="138">
        <f t="shared" si="47"/>
        <v>0</v>
      </c>
      <c r="P117" s="138">
        <f t="shared" si="48"/>
        <v>0</v>
      </c>
      <c r="Q117" s="134">
        <f t="shared" si="53"/>
        <v>0</v>
      </c>
      <c r="R117" s="134">
        <f t="shared" si="49"/>
        <v>0</v>
      </c>
      <c r="S117" s="134">
        <f t="shared" si="50"/>
        <v>0</v>
      </c>
      <c r="T117" s="134">
        <f t="shared" si="51"/>
        <v>0</v>
      </c>
    </row>
    <row r="118" spans="1:20" ht="15" customHeight="1" x14ac:dyDescent="0.35">
      <c r="A118" s="14" t="str">
        <f t="shared" si="43"/>
        <v>PCSB 5-Year Budget</v>
      </c>
      <c r="B118" s="151">
        <f t="shared" si="43"/>
        <v>118</v>
      </c>
      <c r="C118" s="14" t="str">
        <f t="shared" si="43"/>
        <v>Early Childhood Academy PCS</v>
      </c>
      <c r="D118" s="5" t="str">
        <f t="shared" si="43"/>
        <v>2026-2027</v>
      </c>
      <c r="E118" s="16" t="s">
        <v>253</v>
      </c>
      <c r="F118" s="165">
        <v>0</v>
      </c>
      <c r="G118" s="21">
        <f t="shared" si="79"/>
        <v>0</v>
      </c>
      <c r="H118" s="21">
        <f t="shared" si="79"/>
        <v>0</v>
      </c>
      <c r="I118" s="21">
        <f t="shared" si="79"/>
        <v>0</v>
      </c>
      <c r="J118" s="21">
        <f t="shared" si="79"/>
        <v>0</v>
      </c>
      <c r="K118" s="21">
        <f t="shared" si="79"/>
        <v>0</v>
      </c>
      <c r="L118" s="165" t="s">
        <v>99</v>
      </c>
      <c r="M118" s="125">
        <f t="shared" si="52"/>
        <v>0</v>
      </c>
      <c r="N118" s="125">
        <f t="shared" si="46"/>
        <v>0</v>
      </c>
      <c r="O118" s="125">
        <f t="shared" si="47"/>
        <v>0</v>
      </c>
      <c r="P118" s="125">
        <f t="shared" si="48"/>
        <v>0</v>
      </c>
      <c r="Q118" s="126">
        <f t="shared" si="53"/>
        <v>0</v>
      </c>
      <c r="R118" s="126">
        <f t="shared" si="49"/>
        <v>0</v>
      </c>
      <c r="S118" s="126">
        <f t="shared" si="50"/>
        <v>0</v>
      </c>
      <c r="T118" s="126">
        <f t="shared" si="51"/>
        <v>0</v>
      </c>
    </row>
    <row r="119" spans="1:20" ht="18.75" thickBot="1" x14ac:dyDescent="0.4">
      <c r="A119" s="14" t="str">
        <f t="shared" si="43"/>
        <v>PCSB 5-Year Budget</v>
      </c>
      <c r="B119" s="151">
        <f t="shared" si="43"/>
        <v>118</v>
      </c>
      <c r="C119" s="14" t="str">
        <f t="shared" si="43"/>
        <v>Early Childhood Academy PCS</v>
      </c>
      <c r="D119" s="5" t="str">
        <f t="shared" si="43"/>
        <v>2026-2027</v>
      </c>
      <c r="E119" s="16" t="s">
        <v>251</v>
      </c>
      <c r="F119" s="165">
        <v>0</v>
      </c>
      <c r="G119" s="60">
        <f>IF(G$52,G86/G$52,0)</f>
        <v>0</v>
      </c>
      <c r="H119" s="60">
        <f>IF(H$52,H86/H$52,0)</f>
        <v>0</v>
      </c>
      <c r="I119" s="60">
        <f>IF(I$52,I86/I$52,0)</f>
        <v>0</v>
      </c>
      <c r="J119" s="60">
        <f>IF(J$52,J86/J$52,0)</f>
        <v>0</v>
      </c>
      <c r="K119" s="60">
        <f>IF(K$52,K86/K$52,0)</f>
        <v>0</v>
      </c>
      <c r="L119" s="165" t="s">
        <v>99</v>
      </c>
      <c r="M119" s="132">
        <f t="shared" si="52"/>
        <v>0</v>
      </c>
      <c r="N119" s="132">
        <f t="shared" si="46"/>
        <v>0</v>
      </c>
      <c r="O119" s="132">
        <f t="shared" si="47"/>
        <v>0</v>
      </c>
      <c r="P119" s="132">
        <f t="shared" si="48"/>
        <v>0</v>
      </c>
      <c r="Q119" s="132">
        <f t="shared" si="53"/>
        <v>0</v>
      </c>
      <c r="R119" s="132">
        <f t="shared" si="49"/>
        <v>0</v>
      </c>
      <c r="S119" s="132">
        <f t="shared" si="50"/>
        <v>0</v>
      </c>
      <c r="T119" s="132">
        <f t="shared" si="51"/>
        <v>0</v>
      </c>
    </row>
    <row r="120" spans="1:20" ht="30" customHeight="1" thickTop="1" x14ac:dyDescent="0.35">
      <c r="A120" s="14" t="str">
        <f t="shared" si="43"/>
        <v>PCSB 5-Year Budget</v>
      </c>
      <c r="B120" s="151">
        <f t="shared" si="43"/>
        <v>118</v>
      </c>
      <c r="C120" s="14" t="str">
        <f t="shared" si="43"/>
        <v>Early Childhood Academy PCS</v>
      </c>
      <c r="D120" s="5" t="str">
        <f t="shared" si="43"/>
        <v>2026-2027</v>
      </c>
      <c r="E120" s="16" t="s">
        <v>245</v>
      </c>
      <c r="F120" s="165">
        <v>0</v>
      </c>
      <c r="G120" s="57">
        <f>IF(G58,G93/G58,0)</f>
        <v>0</v>
      </c>
      <c r="H120" s="57">
        <f>IF(H58,H93/H58,0)</f>
        <v>0</v>
      </c>
      <c r="I120" s="57">
        <f>IF(I58,I93/I58,0)</f>
        <v>0</v>
      </c>
      <c r="J120" s="57">
        <f>IF(J58,J93/J58,0)</f>
        <v>0</v>
      </c>
      <c r="K120" s="57">
        <f>IF(K58,K93/K58,0)</f>
        <v>0</v>
      </c>
      <c r="L120" s="165" t="s">
        <v>99</v>
      </c>
      <c r="M120" s="124">
        <f t="shared" si="52"/>
        <v>0</v>
      </c>
      <c r="N120" s="124">
        <f t="shared" si="46"/>
        <v>0</v>
      </c>
      <c r="O120" s="124">
        <f t="shared" si="47"/>
        <v>0</v>
      </c>
      <c r="P120" s="124">
        <f t="shared" si="48"/>
        <v>0</v>
      </c>
      <c r="Q120" s="124">
        <f t="shared" si="53"/>
        <v>0</v>
      </c>
      <c r="R120" s="124">
        <f t="shared" si="49"/>
        <v>0</v>
      </c>
      <c r="S120" s="124">
        <f t="shared" si="50"/>
        <v>0</v>
      </c>
      <c r="T120" s="124">
        <f t="shared" si="51"/>
        <v>0</v>
      </c>
    </row>
    <row r="121" spans="1:20" x14ac:dyDescent="0.35">
      <c r="A121" s="14" t="str">
        <f t="shared" si="43"/>
        <v>PCSB 5-Year Budget</v>
      </c>
      <c r="B121" s="151">
        <f t="shared" si="43"/>
        <v>118</v>
      </c>
      <c r="C121" s="14" t="str">
        <f t="shared" si="43"/>
        <v>Early Childhood Academy PCS</v>
      </c>
      <c r="D121" s="5" t="str">
        <f t="shared" si="43"/>
        <v>2026-2027</v>
      </c>
      <c r="E121" s="16" t="s">
        <v>246</v>
      </c>
      <c r="F121" s="165">
        <v>0</v>
      </c>
      <c r="G121" s="57">
        <f>IF(G58,G100/G58,0)</f>
        <v>0</v>
      </c>
      <c r="H121" s="57">
        <f>IF(H58,H100/H58,0)</f>
        <v>0</v>
      </c>
      <c r="I121" s="57">
        <f>IF(I58,I100/I58,0)</f>
        <v>0</v>
      </c>
      <c r="J121" s="57">
        <f>IF(J58,J100/J58,0)</f>
        <v>0</v>
      </c>
      <c r="K121" s="57">
        <f>IF(K58,K100/K58,0)</f>
        <v>0</v>
      </c>
      <c r="L121" s="165" t="s">
        <v>99</v>
      </c>
      <c r="M121" s="124">
        <f t="shared" si="52"/>
        <v>0</v>
      </c>
      <c r="N121" s="124">
        <f t="shared" si="46"/>
        <v>0</v>
      </c>
      <c r="O121" s="124">
        <f t="shared" si="47"/>
        <v>0</v>
      </c>
      <c r="P121" s="124">
        <f t="shared" si="48"/>
        <v>0</v>
      </c>
      <c r="Q121" s="124">
        <f t="shared" si="53"/>
        <v>0</v>
      </c>
      <c r="R121" s="124">
        <f t="shared" si="49"/>
        <v>0</v>
      </c>
      <c r="S121" s="124">
        <f t="shared" si="50"/>
        <v>0</v>
      </c>
      <c r="T121" s="124">
        <f t="shared" si="51"/>
        <v>0</v>
      </c>
    </row>
    <row r="122" spans="1:20" x14ac:dyDescent="0.35">
      <c r="A122" s="14" t="str">
        <f t="shared" si="43"/>
        <v>PCSB 5-Year Budget</v>
      </c>
      <c r="B122" s="151">
        <f t="shared" si="43"/>
        <v>118</v>
      </c>
      <c r="C122" s="14" t="str">
        <f t="shared" si="43"/>
        <v>Early Childhood Academy PCS</v>
      </c>
      <c r="D122" s="5" t="str">
        <f t="shared" si="43"/>
        <v>2026-2027</v>
      </c>
      <c r="E122" s="16" t="s">
        <v>244</v>
      </c>
      <c r="F122" s="165">
        <v>0</v>
      </c>
      <c r="G122" s="61">
        <f>IF(G92-G78-G79-G87,(G104-G105-G106+G107)/(G92-G78-G79-G87)*365,0)</f>
        <v>0</v>
      </c>
      <c r="H122" s="61">
        <f>IF(H92-H78-H79-H87,(H104-H105-H106+H107)/(H92-H78-H79-H87)*365,0)</f>
        <v>0</v>
      </c>
      <c r="I122" s="61">
        <f>IF(I92-I78-I79-I87,(I104-I105-I106+I107)/(I92-I78-I79-I87)*365,0)</f>
        <v>0</v>
      </c>
      <c r="J122" s="61">
        <f>IF(J92-J78-J79-J87,(J104-J105-J106+J107)/(J92-J78-J79-J87)*365,0)</f>
        <v>0</v>
      </c>
      <c r="K122" s="61">
        <f>IF(K92-K78-K79-K87,(K104-K105-K106+K107)/(K92-K78-K79-K87)*365,0)</f>
        <v>0</v>
      </c>
      <c r="L122" s="165" t="s">
        <v>99</v>
      </c>
      <c r="M122" s="139">
        <f t="shared" si="52"/>
        <v>0</v>
      </c>
      <c r="N122" s="139">
        <f t="shared" si="46"/>
        <v>0</v>
      </c>
      <c r="O122" s="139">
        <f t="shared" si="47"/>
        <v>0</v>
      </c>
      <c r="P122" s="139">
        <f t="shared" si="48"/>
        <v>0</v>
      </c>
      <c r="Q122" s="134">
        <f t="shared" si="53"/>
        <v>0</v>
      </c>
      <c r="R122" s="134">
        <f t="shared" si="49"/>
        <v>0</v>
      </c>
      <c r="S122" s="134">
        <f t="shared" si="50"/>
        <v>0</v>
      </c>
      <c r="T122" s="134">
        <f t="shared" si="51"/>
        <v>0</v>
      </c>
    </row>
    <row r="123" spans="1:20" ht="30" customHeight="1" x14ac:dyDescent="0.35">
      <c r="A123" s="14" t="str">
        <f t="shared" si="43"/>
        <v>PCSB 5-Year Budget</v>
      </c>
      <c r="B123" s="151">
        <f t="shared" si="43"/>
        <v>118</v>
      </c>
      <c r="C123" s="14" t="str">
        <f t="shared" si="43"/>
        <v>Early Childhood Academy PCS</v>
      </c>
      <c r="D123" s="5" t="str">
        <f t="shared" si="43"/>
        <v>2026-2027</v>
      </c>
      <c r="E123" s="16" t="s">
        <v>247</v>
      </c>
      <c r="F123" s="165">
        <v>0</v>
      </c>
      <c r="G123" s="57">
        <f>IF(G$92,G72/G$92,0)</f>
        <v>0</v>
      </c>
      <c r="H123" s="57">
        <f>IF(H$92,H72/H$92,0)</f>
        <v>0</v>
      </c>
      <c r="I123" s="57">
        <f>IF(I$92,I72/I$92,0)</f>
        <v>0</v>
      </c>
      <c r="J123" s="57">
        <f>IF(J$92,J72/J$92,0)</f>
        <v>0</v>
      </c>
      <c r="K123" s="57">
        <f>IF(K$92,K72/K$92,0)</f>
        <v>0</v>
      </c>
      <c r="L123" s="165" t="s">
        <v>99</v>
      </c>
      <c r="M123" s="124">
        <f t="shared" si="52"/>
        <v>0</v>
      </c>
      <c r="N123" s="124">
        <f t="shared" si="46"/>
        <v>0</v>
      </c>
      <c r="O123" s="124">
        <f t="shared" si="47"/>
        <v>0</v>
      </c>
      <c r="P123" s="124">
        <f t="shared" si="48"/>
        <v>0</v>
      </c>
      <c r="Q123" s="124">
        <f t="shared" si="53"/>
        <v>0</v>
      </c>
      <c r="R123" s="124">
        <f t="shared" si="49"/>
        <v>0</v>
      </c>
      <c r="S123" s="124">
        <f t="shared" si="50"/>
        <v>0</v>
      </c>
      <c r="T123" s="124">
        <f t="shared" si="51"/>
        <v>0</v>
      </c>
    </row>
    <row r="124" spans="1:20" x14ac:dyDescent="0.35">
      <c r="A124" s="14" t="str">
        <f t="shared" si="43"/>
        <v>PCSB 5-Year Budget</v>
      </c>
      <c r="B124" s="151">
        <f t="shared" si="43"/>
        <v>118</v>
      </c>
      <c r="C124" s="14" t="str">
        <f t="shared" si="43"/>
        <v>Early Childhood Academy PCS</v>
      </c>
      <c r="D124" s="5" t="str">
        <f t="shared" si="43"/>
        <v>2026-2027</v>
      </c>
      <c r="E124" s="16" t="s">
        <v>248</v>
      </c>
      <c r="F124" s="165">
        <v>0</v>
      </c>
      <c r="G124" s="57">
        <f>IF(G$92,G76/G$92,0)</f>
        <v>0</v>
      </c>
      <c r="H124" s="57">
        <f>IF(H$92,H76/H$92,0)</f>
        <v>0</v>
      </c>
      <c r="I124" s="57">
        <f>IF(I$92,I76/I$92,0)</f>
        <v>0</v>
      </c>
      <c r="J124" s="57">
        <f>IF(J$92,J76/J$92,0)</f>
        <v>0</v>
      </c>
      <c r="K124" s="57">
        <f>IF(K$92,K76/K$92,0)</f>
        <v>0</v>
      </c>
      <c r="L124" s="165" t="s">
        <v>99</v>
      </c>
      <c r="M124" s="124">
        <f t="shared" si="52"/>
        <v>0</v>
      </c>
      <c r="N124" s="124">
        <f t="shared" si="46"/>
        <v>0</v>
      </c>
      <c r="O124" s="124">
        <f t="shared" si="47"/>
        <v>0</v>
      </c>
      <c r="P124" s="124">
        <f t="shared" si="48"/>
        <v>0</v>
      </c>
      <c r="Q124" s="124">
        <f t="shared" si="53"/>
        <v>0</v>
      </c>
      <c r="R124" s="124">
        <f t="shared" si="49"/>
        <v>0</v>
      </c>
      <c r="S124" s="124">
        <f t="shared" si="50"/>
        <v>0</v>
      </c>
      <c r="T124" s="124">
        <f t="shared" si="51"/>
        <v>0</v>
      </c>
    </row>
    <row r="125" spans="1:20" x14ac:dyDescent="0.35">
      <c r="A125" s="14" t="str">
        <f t="shared" ref="A125:D127" si="80">A$2</f>
        <v>PCSB 5-Year Budget</v>
      </c>
      <c r="B125" s="151">
        <f t="shared" si="80"/>
        <v>118</v>
      </c>
      <c r="C125" s="14" t="str">
        <f t="shared" si="80"/>
        <v>Early Childhood Academy PCS</v>
      </c>
      <c r="D125" s="5" t="str">
        <f t="shared" si="80"/>
        <v>2026-2027</v>
      </c>
      <c r="E125" s="16" t="s">
        <v>249</v>
      </c>
      <c r="F125" s="165">
        <v>0</v>
      </c>
      <c r="G125" s="57">
        <f>IF(G$92,G86/G$92,0)</f>
        <v>0</v>
      </c>
      <c r="H125" s="57">
        <f>IF(H$92,H86/H$92,0)</f>
        <v>0</v>
      </c>
      <c r="I125" s="57">
        <f>IF(I$92,I86/I$92,0)</f>
        <v>0</v>
      </c>
      <c r="J125" s="57">
        <f>IF(J$92,J86/J$92,0)</f>
        <v>0</v>
      </c>
      <c r="K125" s="57">
        <f>IF(K$92,K86/K$92,0)</f>
        <v>0</v>
      </c>
      <c r="L125" s="165" t="s">
        <v>99</v>
      </c>
      <c r="M125" s="124">
        <f t="shared" si="52"/>
        <v>0</v>
      </c>
      <c r="N125" s="124">
        <f t="shared" si="46"/>
        <v>0</v>
      </c>
      <c r="O125" s="124">
        <f t="shared" si="47"/>
        <v>0</v>
      </c>
      <c r="P125" s="124">
        <f t="shared" si="48"/>
        <v>0</v>
      </c>
      <c r="Q125" s="124">
        <f t="shared" si="53"/>
        <v>0</v>
      </c>
      <c r="R125" s="124">
        <f t="shared" si="49"/>
        <v>0</v>
      </c>
      <c r="S125" s="124">
        <f t="shared" si="50"/>
        <v>0</v>
      </c>
      <c r="T125" s="124">
        <f t="shared" si="51"/>
        <v>0</v>
      </c>
    </row>
    <row r="126" spans="1:20" ht="18.75" thickBot="1" x14ac:dyDescent="0.4">
      <c r="A126" s="14" t="str">
        <f t="shared" si="80"/>
        <v>PCSB 5-Year Budget</v>
      </c>
      <c r="B126" s="151">
        <f t="shared" si="80"/>
        <v>118</v>
      </c>
      <c r="C126" s="14" t="str">
        <f t="shared" si="80"/>
        <v>Early Childhood Academy PCS</v>
      </c>
      <c r="D126" s="5" t="str">
        <f t="shared" si="80"/>
        <v>2026-2027</v>
      </c>
      <c r="E126" s="16" t="s">
        <v>250</v>
      </c>
      <c r="F126" s="165">
        <v>0</v>
      </c>
      <c r="G126" s="103">
        <f>IF(G$92,G91/G$92,0)</f>
        <v>0</v>
      </c>
      <c r="H126" s="103">
        <f t="shared" ref="H126:K126" si="81">IF(H$92,H91/H$92,0)</f>
        <v>0</v>
      </c>
      <c r="I126" s="103">
        <f t="shared" si="81"/>
        <v>0</v>
      </c>
      <c r="J126" s="103">
        <f t="shared" si="81"/>
        <v>0</v>
      </c>
      <c r="K126" s="103">
        <f t="shared" si="81"/>
        <v>0</v>
      </c>
      <c r="L126" s="165" t="s">
        <v>99</v>
      </c>
      <c r="M126" s="137">
        <f t="shared" si="52"/>
        <v>0</v>
      </c>
      <c r="N126" s="137">
        <f t="shared" si="46"/>
        <v>0</v>
      </c>
      <c r="O126" s="137">
        <f t="shared" si="47"/>
        <v>0</v>
      </c>
      <c r="P126" s="137">
        <f t="shared" si="48"/>
        <v>0</v>
      </c>
      <c r="Q126" s="137">
        <f t="shared" si="53"/>
        <v>0</v>
      </c>
      <c r="R126" s="137">
        <f t="shared" si="49"/>
        <v>0</v>
      </c>
      <c r="S126" s="137">
        <f t="shared" si="50"/>
        <v>0</v>
      </c>
      <c r="T126" s="137">
        <f t="shared" si="51"/>
        <v>0</v>
      </c>
    </row>
    <row r="127" spans="1:20" ht="30" customHeight="1" thickTop="1" thickBot="1" x14ac:dyDescent="0.4">
      <c r="A127" s="14" t="str">
        <f t="shared" si="80"/>
        <v>PCSB 5-Year Budget</v>
      </c>
      <c r="B127" s="151">
        <f t="shared" si="80"/>
        <v>118</v>
      </c>
      <c r="C127" s="14" t="str">
        <f t="shared" si="80"/>
        <v>Early Childhood Academy PCS</v>
      </c>
      <c r="D127" s="5" t="str">
        <f t="shared" si="80"/>
        <v>2026-2027</v>
      </c>
      <c r="E127" s="16" t="s">
        <v>257</v>
      </c>
      <c r="F127" s="165">
        <v>0</v>
      </c>
      <c r="G127" s="108">
        <f>IF(G92,G99/G92,0)</f>
        <v>0</v>
      </c>
      <c r="H127" s="108">
        <f t="shared" ref="H127:K127" si="82">IF(H92,H99/H92,0)</f>
        <v>0</v>
      </c>
      <c r="I127" s="108">
        <f t="shared" si="82"/>
        <v>0</v>
      </c>
      <c r="J127" s="108">
        <f t="shared" si="82"/>
        <v>0</v>
      </c>
      <c r="K127" s="108">
        <f t="shared" si="82"/>
        <v>0</v>
      </c>
      <c r="L127" s="165" t="s">
        <v>99</v>
      </c>
      <c r="M127" s="140">
        <f t="shared" si="52"/>
        <v>0</v>
      </c>
      <c r="N127" s="140">
        <f t="shared" si="46"/>
        <v>0</v>
      </c>
      <c r="O127" s="140">
        <f t="shared" si="47"/>
        <v>0</v>
      </c>
      <c r="P127" s="140">
        <f t="shared" si="48"/>
        <v>0</v>
      </c>
      <c r="Q127" s="141">
        <f t="shared" si="53"/>
        <v>0</v>
      </c>
      <c r="R127" s="141">
        <f t="shared" si="49"/>
        <v>0</v>
      </c>
      <c r="S127" s="141">
        <f t="shared" si="50"/>
        <v>0</v>
      </c>
      <c r="T127" s="141">
        <f t="shared" si="51"/>
        <v>0</v>
      </c>
    </row>
    <row r="128" spans="1:20" ht="18.75" thickTop="1" x14ac:dyDescent="0.35"/>
  </sheetData>
  <sheetProtection algorithmName="SHA-512" hashValue="KM8gplUbo8gktTv66n81n0ickqBMyZMnzOsFlnPrhWsRyLFSjwcOpQq0DyMJfyhM/is00hdMvEARaf3D0C41sw==" saltValue="GJDr8ZA9os1mQ06QIn3MOw==" spinCount="100000" sheet="1" formatColumns="0" formatRows="0"/>
  <autoFilter ref="A1:K1" xr:uid="{4CC79657-46CE-0E4E-9154-6B27DCE8447C}"/>
  <conditionalFormatting sqref="A1:T127">
    <cfRule type="containsBlanks" dxfId="7"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9BA38C-6FC1-F743-A451-D2D9BAD814B7}">
      <formula1>-1000000000</formula1>
      <formula2>1000000000</formula2>
    </dataValidation>
    <dataValidation type="whole" allowBlank="1" showInputMessage="1" showErrorMessage="1" sqref="G59:K64 M59:T64" xr:uid="{77E03350-08AE-3D41-AAF0-95779A0FD155}">
      <formula1>0</formula1>
      <formula2>10000</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5E53-7ED3-E84F-A2DB-4E73CFCC5F18}">
  <sheetPr>
    <tabColor rgb="FFFFC000"/>
  </sheetPr>
  <dimension ref="A1:T128"/>
  <sheetViews>
    <sheetView zoomScaleNormal="100" workbookViewId="0">
      <pane xSplit="5" ySplit="1" topLeftCell="G100" activePane="bottomRight" state="frozen"/>
      <selection activeCell="F105" sqref="F105:F107"/>
      <selection pane="topRight" activeCell="F105" sqref="F105:F107"/>
      <selection pane="bottomLeft" activeCell="F105" sqref="F105:F107"/>
      <selection pane="bottomRight" activeCell="K106" sqref="K106"/>
    </sheetView>
  </sheetViews>
  <sheetFormatPr defaultColWidth="10.59765625" defaultRowHeight="18" x14ac:dyDescent="0.35"/>
  <cols>
    <col min="1" max="1" width="9.8984375" customWidth="1"/>
    <col min="2" max="2" width="6.09765625" style="147" bestFit="1" customWidth="1"/>
    <col min="3" max="3" width="13.59765625" customWidth="1"/>
    <col min="4" max="4" width="13" style="1" customWidth="1"/>
    <col min="5" max="5" width="37.296875" customWidth="1"/>
    <col min="6" max="6" width="15.3984375" style="3" customWidth="1"/>
    <col min="7" max="11" width="15.3984375" style="11" customWidth="1"/>
    <col min="12" max="12" width="63.8984375" style="13" customWidth="1"/>
    <col min="13" max="20" width="12.09765625" style="1" customWidth="1"/>
    <col min="21" max="16384" width="10.59765625" style="1"/>
  </cols>
  <sheetData>
    <row r="1" spans="1:20" s="2" customFormat="1" ht="90.75"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35">
      <c r="A2" s="17" t="s">
        <v>212</v>
      </c>
      <c r="B2" s="151">
        <f>VLOOKUP(C2,LEA_and_Campus_List[],2,FALSE)</f>
        <v>118</v>
      </c>
      <c r="C2" s="14" t="str">
        <f>'5-Yr PCSB Budget Base Case'!C2</f>
        <v>Early Childhood Academy PCS</v>
      </c>
      <c r="D2" s="5" t="str">
        <f>'5-Yr PCSB Budget Base Case'!D2</f>
        <v>2026-2027</v>
      </c>
      <c r="E2" s="42" t="s">
        <v>224</v>
      </c>
      <c r="F2" s="159">
        <f>'5-Yr PCSB Budget Base Case'!F2</f>
        <v>2.7406599400054521E-2</v>
      </c>
      <c r="G2" s="154">
        <v>3.8399999999999997E-2</v>
      </c>
      <c r="H2" s="164">
        <v>2.5000000000000001E-2</v>
      </c>
      <c r="I2" s="164">
        <v>2.5000000000000001E-2</v>
      </c>
      <c r="J2" s="164">
        <v>2.5000000000000001E-2</v>
      </c>
      <c r="K2" s="164">
        <v>2.5000000000000001E-2</v>
      </c>
      <c r="L2" s="18" t="s">
        <v>99</v>
      </c>
      <c r="M2" s="112">
        <f>H2-G2</f>
        <v>-1.3399999999999995E-2</v>
      </c>
      <c r="N2" s="112">
        <f t="shared" ref="N2:N69" si="3">I2-H2</f>
        <v>0</v>
      </c>
      <c r="O2" s="112">
        <f t="shared" ref="O2:O69" si="4">J2-I2</f>
        <v>0</v>
      </c>
      <c r="P2" s="112">
        <f t="shared" ref="P2:P69" si="5">K2-J2</f>
        <v>0</v>
      </c>
      <c r="Q2" s="113">
        <f>IF(G2,M2/G2,0)</f>
        <v>-0.34895833333333326</v>
      </c>
      <c r="R2" s="113">
        <f t="shared" ref="R2:R69" si="6">IF(H2,N2/H2,0)</f>
        <v>0</v>
      </c>
      <c r="S2" s="113">
        <f t="shared" ref="S2:S69" si="7">IF(I2,O2/I2,0)</f>
        <v>0</v>
      </c>
      <c r="T2" s="113">
        <f t="shared" ref="T2:T69" si="8">IF(J2,P2/J2,0)</f>
        <v>0</v>
      </c>
    </row>
    <row r="3" spans="1:20" x14ac:dyDescent="0.35">
      <c r="A3" s="14" t="str">
        <f t="shared" ref="A3:D18" si="9">A$2</f>
        <v>PCSB 5-Year Budget</v>
      </c>
      <c r="B3" s="151">
        <f t="shared" si="9"/>
        <v>118</v>
      </c>
      <c r="C3" s="14" t="str">
        <f t="shared" si="9"/>
        <v>Early Childhood Academy PCS</v>
      </c>
      <c r="D3" s="5" t="str">
        <f t="shared" si="9"/>
        <v>2026-2027</v>
      </c>
      <c r="E3" s="42" t="s">
        <v>225</v>
      </c>
      <c r="F3" s="44">
        <f>'5-Yr PCSB Budget Base Case'!F3</f>
        <v>15070</v>
      </c>
      <c r="G3" s="44">
        <f>ROUND(F3*(1+G2),0)</f>
        <v>15649</v>
      </c>
      <c r="H3" s="44">
        <f t="shared" ref="H3:K3" si="10">G3*(1+H2)</f>
        <v>16040.224999999999</v>
      </c>
      <c r="I3" s="44">
        <f t="shared" si="10"/>
        <v>16441.230624999997</v>
      </c>
      <c r="J3" s="44">
        <f t="shared" si="10"/>
        <v>16852.261390624994</v>
      </c>
      <c r="K3" s="44">
        <f t="shared" si="10"/>
        <v>17273.567925390616</v>
      </c>
      <c r="L3" s="165" t="s">
        <v>99</v>
      </c>
      <c r="M3" s="114">
        <f t="shared" ref="M3:M70" si="11">H3-G3</f>
        <v>391.22499999999854</v>
      </c>
      <c r="N3" s="114">
        <f t="shared" si="3"/>
        <v>401.00562499999796</v>
      </c>
      <c r="O3" s="114">
        <f t="shared" si="4"/>
        <v>411.030765624997</v>
      </c>
      <c r="P3" s="114">
        <f t="shared" si="5"/>
        <v>421.30653476562293</v>
      </c>
      <c r="Q3" s="115">
        <f t="shared" ref="Q3:Q70" si="12">IF(G3,M3/G3,0)</f>
        <v>2.4999999999999908E-2</v>
      </c>
      <c r="R3" s="115">
        <f t="shared" si="6"/>
        <v>2.4999999999999876E-2</v>
      </c>
      <c r="S3" s="115">
        <f t="shared" si="7"/>
        <v>2.4999999999999824E-2</v>
      </c>
      <c r="T3" s="115">
        <f t="shared" si="8"/>
        <v>2.4999999999999887E-2</v>
      </c>
    </row>
    <row r="4" spans="1:20" x14ac:dyDescent="0.35">
      <c r="A4" s="14" t="str">
        <f t="shared" si="9"/>
        <v>PCSB 5-Year Budget</v>
      </c>
      <c r="B4" s="151">
        <f t="shared" si="9"/>
        <v>118</v>
      </c>
      <c r="C4" s="14" t="str">
        <f t="shared" si="9"/>
        <v>Early Childhood Academy PCS</v>
      </c>
      <c r="D4" s="5" t="str">
        <f t="shared" si="9"/>
        <v>2026-2027</v>
      </c>
      <c r="E4" s="41" t="s">
        <v>226</v>
      </c>
      <c r="F4" s="159">
        <f>'5-Yr PCSB Budget Base Case'!F4</f>
        <v>3.1065881092662062E-2</v>
      </c>
      <c r="G4" s="154">
        <f>'5-Yr PCSB Budget Base Case'!G4</f>
        <v>0</v>
      </c>
      <c r="H4" s="164">
        <f>'5-Yr PCSB Budget Base Case'!H4</f>
        <v>0</v>
      </c>
      <c r="I4" s="164">
        <f>'5-Yr PCSB Budget Base Case'!I4</f>
        <v>0</v>
      </c>
      <c r="J4" s="164">
        <f>'5-Yr PCSB Budget Base Case'!J4</f>
        <v>0</v>
      </c>
      <c r="K4" s="164">
        <f>'5-Yr PCSB Budget Base Case'!K4</f>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x14ac:dyDescent="0.35">
      <c r="A5" s="14" t="str">
        <f t="shared" si="9"/>
        <v>PCSB 5-Year Budget</v>
      </c>
      <c r="B5" s="151">
        <f t="shared" si="9"/>
        <v>118</v>
      </c>
      <c r="C5" s="14" t="str">
        <f t="shared" si="9"/>
        <v>Early Childhood Academy PCS</v>
      </c>
      <c r="D5" s="5" t="str">
        <f t="shared" si="9"/>
        <v>2026-2027</v>
      </c>
      <c r="E5" s="41" t="s">
        <v>220</v>
      </c>
      <c r="F5" s="44">
        <f>'5-Yr PCSB Budget Base Case'!F5</f>
        <v>3850</v>
      </c>
      <c r="G5" s="44">
        <f>ROUND(F5*(1+G4),0)</f>
        <v>3850</v>
      </c>
      <c r="H5" s="44">
        <f t="shared" ref="H5:K5" si="13">G5*(1+H4)</f>
        <v>3850</v>
      </c>
      <c r="I5" s="44">
        <f t="shared" si="13"/>
        <v>3850</v>
      </c>
      <c r="J5" s="44">
        <f t="shared" si="13"/>
        <v>3850</v>
      </c>
      <c r="K5" s="44">
        <f t="shared" si="13"/>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x14ac:dyDescent="0.35">
      <c r="A6" s="14" t="str">
        <f t="shared" si="9"/>
        <v>PCSB 5-Year Budget</v>
      </c>
      <c r="B6" s="151">
        <f t="shared" si="9"/>
        <v>118</v>
      </c>
      <c r="C6" s="14" t="str">
        <f t="shared" si="9"/>
        <v>Early Childhood Academy PCS</v>
      </c>
      <c r="D6" s="5" t="str">
        <f t="shared" si="9"/>
        <v>2026-2027</v>
      </c>
      <c r="E6" s="41" t="s">
        <v>227</v>
      </c>
      <c r="F6" s="159">
        <f>'5-Yr PCSB Budget Base Case'!F6</f>
        <v>3.104234850738874E-2</v>
      </c>
      <c r="G6" s="154">
        <f>'5-Yr PCSB Budget Base Case'!G6</f>
        <v>0</v>
      </c>
      <c r="H6" s="164">
        <f>'5-Yr PCSB Budget Base Case'!H6</f>
        <v>0</v>
      </c>
      <c r="I6" s="164">
        <f>'5-Yr PCSB Budget Base Case'!I6</f>
        <v>0</v>
      </c>
      <c r="J6" s="164">
        <f>'5-Yr PCSB Budget Base Case'!J6</f>
        <v>0</v>
      </c>
      <c r="K6" s="164">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8.75" thickBot="1" x14ac:dyDescent="0.4">
      <c r="A7" s="14" t="str">
        <f t="shared" si="9"/>
        <v>PCSB 5-Year Budget</v>
      </c>
      <c r="B7" s="151">
        <f t="shared" si="9"/>
        <v>118</v>
      </c>
      <c r="C7" s="14" t="str">
        <f t="shared" si="9"/>
        <v>Early Childhood Academy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35">
      <c r="A8" s="14" t="str">
        <f t="shared" si="9"/>
        <v>PCSB 5-Year Budget</v>
      </c>
      <c r="B8" s="151">
        <f t="shared" si="9"/>
        <v>118</v>
      </c>
      <c r="C8" s="14" t="str">
        <f t="shared" si="9"/>
        <v>Early Childhood Academy PCS</v>
      </c>
      <c r="D8" s="5" t="str">
        <f t="shared" si="9"/>
        <v>2026-2027</v>
      </c>
      <c r="E8" s="38" t="s">
        <v>211</v>
      </c>
      <c r="F8" s="36">
        <f>'5-Yr PCSB Budget Base Case'!F8</f>
        <v>1.34</v>
      </c>
      <c r="G8" s="47">
        <f>41-6</f>
        <v>35</v>
      </c>
      <c r="H8" s="47">
        <v>35</v>
      </c>
      <c r="I8" s="47">
        <v>35</v>
      </c>
      <c r="J8" s="47">
        <v>35</v>
      </c>
      <c r="K8" s="47">
        <v>35</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35">
      <c r="A9" s="14" t="str">
        <f t="shared" si="9"/>
        <v>PCSB 5-Year Budget</v>
      </c>
      <c r="B9" s="151">
        <f t="shared" si="9"/>
        <v>118</v>
      </c>
      <c r="C9" s="14" t="str">
        <f t="shared" si="9"/>
        <v>Early Childhood Academy PCS</v>
      </c>
      <c r="D9" s="5" t="str">
        <f t="shared" si="9"/>
        <v>2026-2027</v>
      </c>
      <c r="E9" s="38" t="s">
        <v>210</v>
      </c>
      <c r="F9" s="36">
        <f>'5-Yr PCSB Budget Base Case'!F9</f>
        <v>1.3</v>
      </c>
      <c r="G9" s="47">
        <f>42-7</f>
        <v>35</v>
      </c>
      <c r="H9" s="47">
        <v>35</v>
      </c>
      <c r="I9" s="47">
        <v>35</v>
      </c>
      <c r="J9" s="47">
        <v>35</v>
      </c>
      <c r="K9" s="47">
        <v>35</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35">
      <c r="A10" s="14" t="str">
        <f t="shared" si="9"/>
        <v>PCSB 5-Year Budget</v>
      </c>
      <c r="B10" s="151">
        <f t="shared" si="9"/>
        <v>118</v>
      </c>
      <c r="C10" s="14" t="str">
        <f t="shared" si="9"/>
        <v>Early Childhood Academy PCS</v>
      </c>
      <c r="D10" s="5" t="str">
        <f t="shared" si="9"/>
        <v>2026-2027</v>
      </c>
      <c r="E10" s="38" t="s">
        <v>209</v>
      </c>
      <c r="F10" s="36">
        <f>'5-Yr PCSB Budget Base Case'!F10</f>
        <v>1.3</v>
      </c>
      <c r="G10" s="47">
        <f>51-9+5</f>
        <v>47</v>
      </c>
      <c r="H10" s="47">
        <v>47</v>
      </c>
      <c r="I10" s="47">
        <v>47</v>
      </c>
      <c r="J10" s="47">
        <v>47</v>
      </c>
      <c r="K10" s="47">
        <v>47</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ht="17.25" customHeight="1" x14ac:dyDescent="0.35">
      <c r="A11" s="14" t="str">
        <f t="shared" si="9"/>
        <v>PCSB 5-Year Budget</v>
      </c>
      <c r="B11" s="151">
        <f t="shared" si="9"/>
        <v>118</v>
      </c>
      <c r="C11" s="14" t="str">
        <f t="shared" si="9"/>
        <v>Early Childhood Academy PCS</v>
      </c>
      <c r="D11" s="5" t="str">
        <f t="shared" si="9"/>
        <v>2026-2027</v>
      </c>
      <c r="E11" s="39">
        <v>1</v>
      </c>
      <c r="F11" s="36">
        <f>'5-Yr PCSB Budget Base Case'!F11</f>
        <v>1</v>
      </c>
      <c r="G11" s="47">
        <f>51-13</f>
        <v>38</v>
      </c>
      <c r="H11" s="47">
        <v>38</v>
      </c>
      <c r="I11" s="47">
        <v>38</v>
      </c>
      <c r="J11" s="47">
        <v>38</v>
      </c>
      <c r="K11" s="47">
        <v>38</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35">
      <c r="A12" s="14" t="str">
        <f t="shared" si="9"/>
        <v>PCSB 5-Year Budget</v>
      </c>
      <c r="B12" s="151">
        <f t="shared" si="9"/>
        <v>118</v>
      </c>
      <c r="C12" s="14" t="str">
        <f t="shared" si="9"/>
        <v>Early Childhood Academy PCS</v>
      </c>
      <c r="D12" s="5" t="str">
        <f t="shared" si="9"/>
        <v>2026-2027</v>
      </c>
      <c r="E12" s="39">
        <v>2</v>
      </c>
      <c r="F12" s="36">
        <f>'5-Yr PCSB Budget Base Case'!F12</f>
        <v>1</v>
      </c>
      <c r="G12" s="47">
        <f>40-4</f>
        <v>36</v>
      </c>
      <c r="H12" s="47">
        <v>36</v>
      </c>
      <c r="I12" s="47">
        <v>36</v>
      </c>
      <c r="J12" s="47">
        <v>36</v>
      </c>
      <c r="K12" s="47">
        <v>36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35">
      <c r="A13" s="14" t="str">
        <f t="shared" si="9"/>
        <v>PCSB 5-Year Budget</v>
      </c>
      <c r="B13" s="151">
        <f t="shared" si="9"/>
        <v>118</v>
      </c>
      <c r="C13" s="14" t="str">
        <f t="shared" si="9"/>
        <v>Early Childhood Academy PCS</v>
      </c>
      <c r="D13" s="5" t="str">
        <f t="shared" si="9"/>
        <v>2026-2027</v>
      </c>
      <c r="E13" s="39">
        <v>3</v>
      </c>
      <c r="F13" s="36">
        <f>'5-Yr PCSB Budget Base Case'!F13</f>
        <v>1</v>
      </c>
      <c r="G13" s="47">
        <f>40-6</f>
        <v>34</v>
      </c>
      <c r="H13" s="47">
        <f>G13</f>
        <v>34</v>
      </c>
      <c r="I13" s="47">
        <v>34</v>
      </c>
      <c r="J13" s="47">
        <v>34</v>
      </c>
      <c r="K13" s="47">
        <v>34</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35">
      <c r="A14" s="14" t="str">
        <f t="shared" si="9"/>
        <v>PCSB 5-Year Budget</v>
      </c>
      <c r="B14" s="151">
        <f t="shared" si="9"/>
        <v>118</v>
      </c>
      <c r="C14" s="14" t="str">
        <f t="shared" si="9"/>
        <v>Early Childhood Academy PCS</v>
      </c>
      <c r="D14" s="5" t="str">
        <f t="shared" si="9"/>
        <v>2026-2027</v>
      </c>
      <c r="E14" s="39">
        <v>4</v>
      </c>
      <c r="F14" s="36">
        <f>'5-Yr PCSB Budget Base Case'!F14</f>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35">
      <c r="A15" s="14" t="str">
        <f t="shared" si="9"/>
        <v>PCSB 5-Year Budget</v>
      </c>
      <c r="B15" s="151">
        <f t="shared" si="9"/>
        <v>118</v>
      </c>
      <c r="C15" s="14" t="str">
        <f t="shared" si="9"/>
        <v>Early Childhood Academy PCS</v>
      </c>
      <c r="D15" s="5" t="str">
        <f t="shared" si="9"/>
        <v>2026-2027</v>
      </c>
      <c r="E15" s="39">
        <v>5</v>
      </c>
      <c r="F15" s="36">
        <f>'5-Yr PCSB Budget Base Case'!F15</f>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35">
      <c r="A16" s="14" t="str">
        <f t="shared" si="9"/>
        <v>PCSB 5-Year Budget</v>
      </c>
      <c r="B16" s="151">
        <f t="shared" si="9"/>
        <v>118</v>
      </c>
      <c r="C16" s="14" t="str">
        <f t="shared" si="9"/>
        <v>Early Childhood Academy PCS</v>
      </c>
      <c r="D16" s="5" t="str">
        <f t="shared" si="9"/>
        <v>2026-2027</v>
      </c>
      <c r="E16" s="39">
        <v>6</v>
      </c>
      <c r="F16" s="36">
        <f>'5-Yr PCSB Budget Base Case'!F16</f>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35">
      <c r="A17" s="14" t="str">
        <f t="shared" si="9"/>
        <v>PCSB 5-Year Budget</v>
      </c>
      <c r="B17" s="151">
        <f t="shared" si="9"/>
        <v>118</v>
      </c>
      <c r="C17" s="14" t="str">
        <f t="shared" si="9"/>
        <v>Early Childhood Academy PCS</v>
      </c>
      <c r="D17" s="5" t="str">
        <f t="shared" si="9"/>
        <v>2026-2027</v>
      </c>
      <c r="E17" s="39">
        <v>7</v>
      </c>
      <c r="F17" s="36">
        <f>'5-Yr PCSB Budget Base Case'!F17</f>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35">
      <c r="A18" s="14" t="str">
        <f t="shared" si="9"/>
        <v>PCSB 5-Year Budget</v>
      </c>
      <c r="B18" s="151">
        <f t="shared" si="9"/>
        <v>118</v>
      </c>
      <c r="C18" s="14" t="str">
        <f t="shared" si="9"/>
        <v>Early Childhood Academy PCS</v>
      </c>
      <c r="D18" s="5" t="str">
        <f t="shared" si="9"/>
        <v>2026-2027</v>
      </c>
      <c r="E18" s="39">
        <v>8</v>
      </c>
      <c r="F18" s="36">
        <f>'5-Yr PCSB Budget Base Case'!F18</f>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35">
      <c r="A19" s="14" t="str">
        <f t="shared" ref="A19:D61" si="15">A$2</f>
        <v>PCSB 5-Year Budget</v>
      </c>
      <c r="B19" s="151">
        <f t="shared" si="15"/>
        <v>118</v>
      </c>
      <c r="C19" s="14" t="str">
        <f t="shared" si="15"/>
        <v>Early Childhood Academy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35">
      <c r="A20" s="14" t="str">
        <f t="shared" si="15"/>
        <v>PCSB 5-Year Budget</v>
      </c>
      <c r="B20" s="151">
        <f t="shared" si="15"/>
        <v>118</v>
      </c>
      <c r="C20" s="14" t="str">
        <f t="shared" si="15"/>
        <v>Early Childhood Academy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35">
      <c r="A21" s="14" t="str">
        <f t="shared" si="15"/>
        <v>PCSB 5-Year Budget</v>
      </c>
      <c r="B21" s="151">
        <f t="shared" si="15"/>
        <v>118</v>
      </c>
      <c r="C21" s="14" t="str">
        <f t="shared" si="15"/>
        <v>Early Childhood Academy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35">
      <c r="A22" s="14" t="str">
        <f t="shared" si="15"/>
        <v>PCSB 5-Year Budget</v>
      </c>
      <c r="B22" s="151">
        <f t="shared" si="15"/>
        <v>118</v>
      </c>
      <c r="C22" s="14" t="str">
        <f t="shared" si="15"/>
        <v>Early Childhood Academy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35">
      <c r="A23" s="14" t="str">
        <f t="shared" si="15"/>
        <v>PCSB 5-Year Budget</v>
      </c>
      <c r="B23" s="151">
        <f t="shared" si="15"/>
        <v>118</v>
      </c>
      <c r="C23" s="14" t="str">
        <f t="shared" si="15"/>
        <v>Early Childhood Academy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35">
      <c r="A24" s="14" t="str">
        <f t="shared" si="15"/>
        <v>PCSB 5-Year Budget</v>
      </c>
      <c r="B24" s="151">
        <f t="shared" si="15"/>
        <v>118</v>
      </c>
      <c r="C24" s="14" t="str">
        <f t="shared" si="15"/>
        <v>Early Childhood Academy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35">
      <c r="A25" s="14" t="str">
        <f t="shared" si="15"/>
        <v>PCSB 5-Year Budget</v>
      </c>
      <c r="B25" s="151">
        <f t="shared" si="15"/>
        <v>118</v>
      </c>
      <c r="C25" s="14" t="str">
        <f t="shared" si="15"/>
        <v>Early Childhood Academy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35">
      <c r="A26" s="14" t="str">
        <f t="shared" si="15"/>
        <v>PCSB 5-Year Budget</v>
      </c>
      <c r="B26" s="151">
        <f t="shared" si="15"/>
        <v>118</v>
      </c>
      <c r="C26" s="14" t="str">
        <f t="shared" si="15"/>
        <v>Early Childhood Academy PCS</v>
      </c>
      <c r="D26" s="5" t="str">
        <f t="shared" si="15"/>
        <v>2026-2027</v>
      </c>
      <c r="E26" s="40" t="s">
        <v>205</v>
      </c>
      <c r="F26" s="36">
        <f>'5-Yr PCSB Budget Base Case'!F26</f>
        <v>0.97</v>
      </c>
      <c r="G26" s="47">
        <v>36</v>
      </c>
      <c r="H26" s="47">
        <v>36</v>
      </c>
      <c r="I26" s="47">
        <v>36</v>
      </c>
      <c r="J26" s="47">
        <v>36</v>
      </c>
      <c r="K26" s="47">
        <v>36</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35">
      <c r="A27" s="14" t="str">
        <f t="shared" si="15"/>
        <v>PCSB 5-Year Budget</v>
      </c>
      <c r="B27" s="151">
        <f t="shared" si="15"/>
        <v>118</v>
      </c>
      <c r="C27" s="14" t="str">
        <f t="shared" si="15"/>
        <v>Early Childhood Academy PCS</v>
      </c>
      <c r="D27" s="5" t="str">
        <f t="shared" si="15"/>
        <v>2026-2027</v>
      </c>
      <c r="E27" s="40" t="s">
        <v>204</v>
      </c>
      <c r="F27" s="36">
        <f>'5-Yr PCSB Budget Base Case'!F27</f>
        <v>1.2</v>
      </c>
      <c r="G27" s="47">
        <v>9</v>
      </c>
      <c r="H27" s="47">
        <v>9</v>
      </c>
      <c r="I27" s="47">
        <v>9</v>
      </c>
      <c r="J27" s="47">
        <v>9</v>
      </c>
      <c r="K27" s="47">
        <v>9</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35">
      <c r="A28" s="14" t="str">
        <f t="shared" si="15"/>
        <v>PCSB 5-Year Budget</v>
      </c>
      <c r="B28" s="151">
        <f t="shared" si="15"/>
        <v>118</v>
      </c>
      <c r="C28" s="14" t="str">
        <f t="shared" si="15"/>
        <v>Early Childhood Academy PCS</v>
      </c>
      <c r="D28" s="5" t="str">
        <f t="shared" si="15"/>
        <v>2026-2027</v>
      </c>
      <c r="E28" s="40" t="s">
        <v>203</v>
      </c>
      <c r="F28" s="36">
        <f>'5-Yr PCSB Budget Base Case'!F28</f>
        <v>1.97</v>
      </c>
      <c r="G28" s="47">
        <v>5</v>
      </c>
      <c r="H28" s="47">
        <v>5</v>
      </c>
      <c r="I28" s="47">
        <v>5</v>
      </c>
      <c r="J28" s="47">
        <v>5</v>
      </c>
      <c r="K28" s="47">
        <v>5</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35">
      <c r="A29" s="14" t="str">
        <f t="shared" si="15"/>
        <v>PCSB 5-Year Budget</v>
      </c>
      <c r="B29" s="151">
        <f t="shared" si="15"/>
        <v>118</v>
      </c>
      <c r="C29" s="14" t="str">
        <f t="shared" si="15"/>
        <v>Early Childhood Academy PCS</v>
      </c>
      <c r="D29" s="5" t="str">
        <f t="shared" si="15"/>
        <v>2026-2027</v>
      </c>
      <c r="E29" s="40" t="s">
        <v>202</v>
      </c>
      <c r="F29" s="36">
        <f>'5-Yr PCSB Budget Base Case'!F29</f>
        <v>3.49</v>
      </c>
      <c r="G29" s="47">
        <v>16</v>
      </c>
      <c r="H29" s="47">
        <v>16</v>
      </c>
      <c r="I29" s="47">
        <v>16</v>
      </c>
      <c r="J29" s="47">
        <v>16</v>
      </c>
      <c r="K29" s="47">
        <v>16</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35">
      <c r="A30" s="14" t="str">
        <f t="shared" si="15"/>
        <v>PCSB 5-Year Budget</v>
      </c>
      <c r="B30" s="151">
        <f t="shared" si="15"/>
        <v>118</v>
      </c>
      <c r="C30" s="14" t="str">
        <f t="shared" si="15"/>
        <v>Early Childhood Academy PCS</v>
      </c>
      <c r="D30" s="5" t="str">
        <f t="shared" si="15"/>
        <v>2026-2027</v>
      </c>
      <c r="E30" s="40" t="s">
        <v>295</v>
      </c>
      <c r="F30" s="36">
        <v>9.9000000000000005E-2</v>
      </c>
      <c r="G30" s="47">
        <v>68</v>
      </c>
      <c r="H30" s="47">
        <v>68</v>
      </c>
      <c r="I30" s="47">
        <v>68</v>
      </c>
      <c r="J30" s="47">
        <v>68</v>
      </c>
      <c r="K30" s="47">
        <v>68</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x14ac:dyDescent="0.35">
      <c r="A31" s="14" t="str">
        <f t="shared" si="15"/>
        <v>PCSB 5-Year Budget</v>
      </c>
      <c r="B31" s="151">
        <f t="shared" si="15"/>
        <v>118</v>
      </c>
      <c r="C31" s="14" t="str">
        <f t="shared" si="15"/>
        <v>Early Childhood Academy PCS</v>
      </c>
      <c r="D31" s="5" t="str">
        <f t="shared" si="15"/>
        <v>2026-2027</v>
      </c>
      <c r="E31" s="40" t="s">
        <v>296</v>
      </c>
      <c r="F31" s="36">
        <v>8.8999999999999996E-2</v>
      </c>
      <c r="G31" s="47">
        <v>68</v>
      </c>
      <c r="H31" s="47">
        <v>68</v>
      </c>
      <c r="I31" s="47">
        <v>68</v>
      </c>
      <c r="J31" s="47">
        <v>68</v>
      </c>
      <c r="K31" s="47">
        <v>68</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x14ac:dyDescent="0.35">
      <c r="A32" s="14" t="str">
        <f t="shared" si="15"/>
        <v>PCSB 5-Year Budget</v>
      </c>
      <c r="B32" s="151">
        <f t="shared" si="15"/>
        <v>118</v>
      </c>
      <c r="C32" s="14" t="str">
        <f t="shared" si="15"/>
        <v>Early Childhood Academy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35">
      <c r="A33" s="14" t="str">
        <f t="shared" si="15"/>
        <v>PCSB 5-Year Budget</v>
      </c>
      <c r="B33" s="151">
        <f t="shared" si="15"/>
        <v>118</v>
      </c>
      <c r="C33" s="14" t="str">
        <f t="shared" si="15"/>
        <v>Early Childhood Academy PCS</v>
      </c>
      <c r="D33" s="5" t="str">
        <f t="shared" si="15"/>
        <v>2026-2027</v>
      </c>
      <c r="E33" s="40" t="s">
        <v>285</v>
      </c>
      <c r="F33" s="36">
        <f>'5-Yr PCSB Budget Base Case'!F33</f>
        <v>0.3</v>
      </c>
      <c r="G33" s="47">
        <v>180</v>
      </c>
      <c r="H33" s="47">
        <v>180</v>
      </c>
      <c r="I33" s="47">
        <v>180</v>
      </c>
      <c r="J33" s="47">
        <v>180</v>
      </c>
      <c r="K33" s="47">
        <v>180</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35">
      <c r="A34" s="14" t="str">
        <f t="shared" si="15"/>
        <v>PCSB 5-Year Budget</v>
      </c>
      <c r="B34" s="151">
        <f t="shared" si="15"/>
        <v>118</v>
      </c>
      <c r="C34" s="14" t="str">
        <f t="shared" si="15"/>
        <v>Early Childhood Academy PCS</v>
      </c>
      <c r="D34" s="5" t="str">
        <f t="shared" si="15"/>
        <v>2026-2027</v>
      </c>
      <c r="E34" s="40" t="s">
        <v>297</v>
      </c>
      <c r="F34" s="36">
        <v>7.0000000000000007E-2</v>
      </c>
      <c r="G34" s="51">
        <f>ROUND(SUM(IF(((SUM(G32:G33))-(SUM(G8:G22,G24)*0.4)&lt;0),0,(SUM(G32:G33))-(SUM(G8:G22,G24)*0.4))+(G23-(G23*0.4))),0)</f>
        <v>90</v>
      </c>
      <c r="H34" s="51">
        <f t="shared" ref="H34:K34" si="24">ROUND(SUM(IF(((SUM(H32:H33))-(SUM(H8:H22,H24)*0.4)&lt;0),0,(SUM(H32:H33))-(SUM(H8:H22,H24)*0.4))+(H23-(H23*0.4))),0)</f>
        <v>90</v>
      </c>
      <c r="I34" s="51">
        <f t="shared" si="24"/>
        <v>90</v>
      </c>
      <c r="J34" s="51">
        <f t="shared" si="24"/>
        <v>90</v>
      </c>
      <c r="K34" s="51">
        <f t="shared" si="24"/>
        <v>90</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x14ac:dyDescent="0.35">
      <c r="A35" s="14" t="str">
        <f t="shared" si="15"/>
        <v>PCSB 5-Year Budget</v>
      </c>
      <c r="B35" s="151">
        <f t="shared" si="15"/>
        <v>118</v>
      </c>
      <c r="C35" s="14" t="str">
        <f t="shared" si="15"/>
        <v>Early Childhood Academy PCS</v>
      </c>
      <c r="D35" s="5" t="str">
        <f t="shared" si="15"/>
        <v>2026-2027</v>
      </c>
      <c r="E35" s="40" t="s">
        <v>298</v>
      </c>
      <c r="F35" s="36">
        <v>7.0000000000000007E-2</v>
      </c>
      <c r="G35" s="51">
        <f>ROUND(SUM(IF(((SUM(G32:G33))-(SUM(G8:G22,G24)*0.7)&lt;0),0,(SUM(G32:G33))-(SUM(G8:G22,G24)*0.7))+(G23-(G23*0.7))),0)</f>
        <v>23</v>
      </c>
      <c r="H35" s="51">
        <f t="shared" ref="H35:K35" si="33">ROUND(SUM(IF(((SUM(H32:H33))-(SUM(H8:H22,H24)*0.7)&lt;0),0,(SUM(H32:H33))-(SUM(H8:H22,H24)*0.7))+(H23-(H23*0.7))),0)</f>
        <v>23</v>
      </c>
      <c r="I35" s="51">
        <f t="shared" si="33"/>
        <v>23</v>
      </c>
      <c r="J35" s="51">
        <f t="shared" si="33"/>
        <v>23</v>
      </c>
      <c r="K35" s="51">
        <f t="shared" si="33"/>
        <v>23</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hidden="1" x14ac:dyDescent="0.35">
      <c r="A36" s="14" t="str">
        <f t="shared" si="15"/>
        <v>PCSB 5-Year Budget</v>
      </c>
      <c r="B36" s="151">
        <f t="shared" si="15"/>
        <v>118</v>
      </c>
      <c r="C36" s="14" t="str">
        <f t="shared" si="15"/>
        <v>Early Childhood Academy PCS</v>
      </c>
      <c r="D36" s="5" t="str">
        <f t="shared" si="15"/>
        <v>2026-2027</v>
      </c>
      <c r="E36" s="40" t="s">
        <v>200</v>
      </c>
      <c r="F36" s="36">
        <f>'5-Yr PCSB Budget Base Case'!F36</f>
        <v>0.75</v>
      </c>
      <c r="G36" s="47">
        <v>0</v>
      </c>
      <c r="H36" s="47">
        <v>0</v>
      </c>
      <c r="I36" s="47">
        <v>0</v>
      </c>
      <c r="J36" s="47">
        <v>0</v>
      </c>
      <c r="K36" s="47">
        <v>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hidden="1" x14ac:dyDescent="0.35">
      <c r="A37" s="14" t="str">
        <f t="shared" si="15"/>
        <v>PCSB 5-Year Budget</v>
      </c>
      <c r="B37" s="151">
        <f t="shared" si="15"/>
        <v>118</v>
      </c>
      <c r="C37" s="14" t="str">
        <f t="shared" si="15"/>
        <v>Early Childhood Academy PCS</v>
      </c>
      <c r="D37" s="5" t="str">
        <f t="shared" si="15"/>
        <v>2026-2027</v>
      </c>
      <c r="E37" s="40" t="s">
        <v>199</v>
      </c>
      <c r="F37" s="36">
        <f>'5-Yr PCSB Budget Base Case'!F37</f>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hidden="1" x14ac:dyDescent="0.35">
      <c r="A38" s="14" t="str">
        <f t="shared" si="15"/>
        <v>PCSB 5-Year Budget</v>
      </c>
      <c r="B38" s="151">
        <f t="shared" si="15"/>
        <v>118</v>
      </c>
      <c r="C38" s="14" t="str">
        <f t="shared" si="15"/>
        <v>Early Childhood Academy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hidden="1" x14ac:dyDescent="0.35">
      <c r="A39" s="14" t="str">
        <f t="shared" si="15"/>
        <v>PCSB 5-Year Budget</v>
      </c>
      <c r="B39" s="151">
        <f t="shared" si="15"/>
        <v>118</v>
      </c>
      <c r="C39" s="14" t="str">
        <f t="shared" si="15"/>
        <v>Early Childhood Academy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hidden="1" x14ac:dyDescent="0.35">
      <c r="A40" s="14" t="str">
        <f t="shared" si="15"/>
        <v>PCSB 5-Year Budget</v>
      </c>
      <c r="B40" s="151">
        <f t="shared" si="15"/>
        <v>118</v>
      </c>
      <c r="C40" s="14" t="str">
        <f t="shared" si="15"/>
        <v>Early Childhood Academy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hidden="1" x14ac:dyDescent="0.35">
      <c r="A41" s="14" t="str">
        <f t="shared" si="15"/>
        <v>PCSB 5-Year Budget</v>
      </c>
      <c r="B41" s="151">
        <f t="shared" si="15"/>
        <v>118</v>
      </c>
      <c r="C41" s="14" t="str">
        <f t="shared" si="15"/>
        <v>Early Childhood Academy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hidden="1" x14ac:dyDescent="0.35">
      <c r="A42" s="14" t="str">
        <f t="shared" si="15"/>
        <v>PCSB 5-Year Budget</v>
      </c>
      <c r="B42" s="151">
        <f t="shared" si="15"/>
        <v>118</v>
      </c>
      <c r="C42" s="14" t="str">
        <f t="shared" si="15"/>
        <v>Early Childhood Academy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hidden="1" x14ac:dyDescent="0.35">
      <c r="A43" s="14" t="str">
        <f t="shared" si="15"/>
        <v>PCSB 5-Year Budget</v>
      </c>
      <c r="B43" s="151">
        <f t="shared" si="15"/>
        <v>118</v>
      </c>
      <c r="C43" s="14" t="str">
        <f t="shared" si="15"/>
        <v>Early Childhood Academy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35">
      <c r="A44" s="14" t="str">
        <f t="shared" si="15"/>
        <v>PCSB 5-Year Budget</v>
      </c>
      <c r="B44" s="151">
        <f t="shared" si="15"/>
        <v>118</v>
      </c>
      <c r="C44" s="14" t="str">
        <f t="shared" si="15"/>
        <v>Early Childhood Academy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35">
      <c r="A45" s="14" t="str">
        <f t="shared" si="15"/>
        <v>PCSB 5-Year Budget</v>
      </c>
      <c r="B45" s="151">
        <f t="shared" si="15"/>
        <v>118</v>
      </c>
      <c r="C45" s="14" t="str">
        <f t="shared" si="15"/>
        <v>Early Childhood Academy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35">
      <c r="A46" s="14" t="str">
        <f t="shared" si="15"/>
        <v>PCSB 5-Year Budget</v>
      </c>
      <c r="B46" s="151">
        <f t="shared" si="15"/>
        <v>118</v>
      </c>
      <c r="C46" s="14" t="str">
        <f t="shared" si="15"/>
        <v>Early Childhood Academy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35">
      <c r="A47" s="14" t="str">
        <f t="shared" si="15"/>
        <v>PCSB 5-Year Budget</v>
      </c>
      <c r="B47" s="151">
        <f t="shared" si="15"/>
        <v>118</v>
      </c>
      <c r="C47" s="14" t="str">
        <f t="shared" si="15"/>
        <v>Early Childhood Academy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35">
      <c r="A48" s="14" t="str">
        <f t="shared" si="15"/>
        <v>PCSB 5-Year Budget</v>
      </c>
      <c r="B48" s="151">
        <f t="shared" si="15"/>
        <v>118</v>
      </c>
      <c r="C48" s="14" t="str">
        <f t="shared" si="15"/>
        <v>Early Childhood Academy PCS</v>
      </c>
      <c r="D48" s="5" t="str">
        <f t="shared" si="15"/>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x14ac:dyDescent="0.35">
      <c r="A49" s="14" t="str">
        <f t="shared" si="15"/>
        <v>PCSB 5-Year Budget</v>
      </c>
      <c r="B49" s="151">
        <f t="shared" si="15"/>
        <v>118</v>
      </c>
      <c r="C49" s="14" t="str">
        <f t="shared" si="15"/>
        <v>Early Childhood Academy PCS</v>
      </c>
      <c r="D49" s="5" t="str">
        <f t="shared" si="15"/>
        <v>2026-2027</v>
      </c>
      <c r="E49" s="40" t="s">
        <v>223</v>
      </c>
      <c r="F49" s="165">
        <v>0</v>
      </c>
      <c r="G49" s="46">
        <v>0</v>
      </c>
      <c r="H49" s="46">
        <v>0</v>
      </c>
      <c r="I49" s="46">
        <v>0</v>
      </c>
      <c r="J49" s="46">
        <v>0</v>
      </c>
      <c r="K49" s="46">
        <v>0</v>
      </c>
      <c r="L49" s="18" t="s">
        <v>99</v>
      </c>
      <c r="M49" s="122">
        <f t="shared" si="11"/>
        <v>0</v>
      </c>
      <c r="N49" s="122">
        <f t="shared" si="3"/>
        <v>0</v>
      </c>
      <c r="O49" s="122">
        <f t="shared" si="4"/>
        <v>0</v>
      </c>
      <c r="P49" s="122">
        <f t="shared" si="5"/>
        <v>0</v>
      </c>
      <c r="Q49" s="120">
        <f t="shared" si="12"/>
        <v>0</v>
      </c>
      <c r="R49" s="120">
        <f t="shared" si="6"/>
        <v>0</v>
      </c>
      <c r="S49" s="120">
        <f t="shared" si="7"/>
        <v>0</v>
      </c>
      <c r="T49" s="120">
        <f t="shared" si="8"/>
        <v>0</v>
      </c>
    </row>
    <row r="50" spans="1:20" ht="30" customHeight="1" x14ac:dyDescent="0.35">
      <c r="A50" s="14" t="str">
        <f t="shared" si="15"/>
        <v>PCSB 5-Year Budget</v>
      </c>
      <c r="B50" s="151">
        <f t="shared" si="15"/>
        <v>118</v>
      </c>
      <c r="C50" s="14" t="str">
        <f t="shared" si="15"/>
        <v>Early Childhood Academy PCS</v>
      </c>
      <c r="D50" s="5" t="str">
        <f t="shared" si="15"/>
        <v>2026-2027</v>
      </c>
      <c r="E50" s="38" t="s">
        <v>265</v>
      </c>
      <c r="F50" s="165">
        <v>0</v>
      </c>
      <c r="G50" s="37">
        <f>SUMPRODUCT($F8:$F25,G8:G25)*G3+G48</f>
        <v>4092213.5</v>
      </c>
      <c r="H50" s="37">
        <f>SUMPRODUCT($F8:$F25,H8:H25)*H3+H48</f>
        <v>4194518.8374999994</v>
      </c>
      <c r="I50" s="37">
        <f>SUMPRODUCT($F8:$F25,I8:I25)*I3+I48</f>
        <v>4299381.8084374992</v>
      </c>
      <c r="J50" s="37">
        <f>SUMPRODUCT($F8:$F25,J8:J25)*J3+J48</f>
        <v>4406866.3536484363</v>
      </c>
      <c r="K50" s="37">
        <f>SUMPRODUCT($F8:$F25,K8:K25)*K3+K48</f>
        <v>4517038.0124896457</v>
      </c>
      <c r="L50" s="18" t="s">
        <v>99</v>
      </c>
      <c r="M50" s="123">
        <f t="shared" si="11"/>
        <v>102305.33749999944</v>
      </c>
      <c r="N50" s="123">
        <f t="shared" si="3"/>
        <v>104862.97093749978</v>
      </c>
      <c r="O50" s="123">
        <f t="shared" si="4"/>
        <v>107484.54521093704</v>
      </c>
      <c r="P50" s="123">
        <f t="shared" si="5"/>
        <v>110171.65884120949</v>
      </c>
      <c r="Q50" s="124">
        <f t="shared" si="12"/>
        <v>2.4999999999999863E-2</v>
      </c>
      <c r="R50" s="124">
        <f t="shared" si="6"/>
        <v>2.4999999999999949E-2</v>
      </c>
      <c r="S50" s="124">
        <f t="shared" si="7"/>
        <v>2.4999999999999897E-2</v>
      </c>
      <c r="T50" s="124">
        <f t="shared" si="8"/>
        <v>2.4999999999999679E-2</v>
      </c>
    </row>
    <row r="51" spans="1:20" x14ac:dyDescent="0.35">
      <c r="A51" s="14" t="str">
        <f t="shared" si="15"/>
        <v>PCSB 5-Year Budget</v>
      </c>
      <c r="B51" s="151">
        <f t="shared" si="15"/>
        <v>118</v>
      </c>
      <c r="C51" s="14" t="str">
        <f t="shared" si="15"/>
        <v>Early Childhood Academy PCS</v>
      </c>
      <c r="D51" s="5" t="str">
        <f t="shared" si="15"/>
        <v>2026-2027</v>
      </c>
      <c r="E51" s="40" t="s">
        <v>80</v>
      </c>
      <c r="F51" s="165">
        <v>0</v>
      </c>
      <c r="G51" s="37">
        <f>SUMPRODUCT($F26:$F47,G26:G47)*G3+G49</f>
        <v>2912341.4960000003</v>
      </c>
      <c r="H51" s="37">
        <f t="shared" ref="H51:K51" si="34">SUMPRODUCT($F26:$F47,H26:H47)*H3+H49</f>
        <v>2985150.0334000001</v>
      </c>
      <c r="I51" s="37">
        <f t="shared" si="34"/>
        <v>3059778.7842349997</v>
      </c>
      <c r="J51" s="37">
        <f t="shared" si="34"/>
        <v>3136273.2538408739</v>
      </c>
      <c r="K51" s="37">
        <f t="shared" si="34"/>
        <v>3214680.0851868954</v>
      </c>
      <c r="L51" s="18" t="s">
        <v>99</v>
      </c>
      <c r="M51" s="123">
        <f t="shared" si="11"/>
        <v>72808.537399999797</v>
      </c>
      <c r="N51" s="123">
        <f t="shared" si="3"/>
        <v>74628.750834999606</v>
      </c>
      <c r="O51" s="123">
        <f t="shared" si="4"/>
        <v>76494.46960587427</v>
      </c>
      <c r="P51" s="123">
        <f t="shared" si="5"/>
        <v>78406.831346021499</v>
      </c>
      <c r="Q51" s="124">
        <f t="shared" si="12"/>
        <v>2.4999999999999929E-2</v>
      </c>
      <c r="R51" s="124">
        <f t="shared" si="6"/>
        <v>2.4999999999999866E-2</v>
      </c>
      <c r="S51" s="124">
        <f t="shared" si="7"/>
        <v>2.4999999999999765E-2</v>
      </c>
      <c r="T51" s="124">
        <f t="shared" si="8"/>
        <v>2.499999999999989E-2</v>
      </c>
    </row>
    <row r="52" spans="1:20" x14ac:dyDescent="0.35">
      <c r="A52" s="14" t="str">
        <f t="shared" si="15"/>
        <v>PCSB 5-Year Budget</v>
      </c>
      <c r="B52" s="151">
        <f t="shared" si="15"/>
        <v>118</v>
      </c>
      <c r="C52" s="14" t="str">
        <f t="shared" si="15"/>
        <v>Early Childhood Academy PCS</v>
      </c>
      <c r="D52" s="5" t="str">
        <f t="shared" si="15"/>
        <v>2026-2027</v>
      </c>
      <c r="E52" s="41" t="s">
        <v>81</v>
      </c>
      <c r="F52" s="165">
        <v>0</v>
      </c>
      <c r="G52" s="37">
        <f>(G108-G38)*G5+G38*G7</f>
        <v>866250</v>
      </c>
      <c r="H52" s="37">
        <f>(H108-H38)*H5+H38*H7</f>
        <v>866250</v>
      </c>
      <c r="I52" s="37">
        <f>(I108-I38)*I5+I38*I7</f>
        <v>866250</v>
      </c>
      <c r="J52" s="37">
        <f>(J108-J38)*J5+J38*J7</f>
        <v>866250</v>
      </c>
      <c r="K52" s="37">
        <f>(K108-K38)*K5+K38*K7</f>
        <v>866250</v>
      </c>
      <c r="L52" s="18" t="s">
        <v>99</v>
      </c>
      <c r="M52" s="123">
        <f t="shared" si="11"/>
        <v>0</v>
      </c>
      <c r="N52" s="123">
        <f t="shared" si="3"/>
        <v>0</v>
      </c>
      <c r="O52" s="123">
        <f t="shared" si="4"/>
        <v>0</v>
      </c>
      <c r="P52" s="123">
        <f t="shared" si="5"/>
        <v>0</v>
      </c>
      <c r="Q52" s="124">
        <f t="shared" si="12"/>
        <v>0</v>
      </c>
      <c r="R52" s="124">
        <f t="shared" si="6"/>
        <v>0</v>
      </c>
      <c r="S52" s="124">
        <f t="shared" si="7"/>
        <v>0</v>
      </c>
      <c r="T52" s="124">
        <f t="shared" si="8"/>
        <v>0</v>
      </c>
    </row>
    <row r="53" spans="1:20" ht="15" customHeight="1" x14ac:dyDescent="0.35">
      <c r="A53" s="14" t="str">
        <f t="shared" si="15"/>
        <v>PCSB 5-Year Budget</v>
      </c>
      <c r="B53" s="151">
        <f t="shared" si="15"/>
        <v>118</v>
      </c>
      <c r="C53" s="14" t="str">
        <f t="shared" si="15"/>
        <v>Early Childhood Academy PCS</v>
      </c>
      <c r="D53" s="5" t="str">
        <f t="shared" si="15"/>
        <v>2026-2027</v>
      </c>
      <c r="E53" t="s">
        <v>5</v>
      </c>
      <c r="F53" s="165">
        <v>0</v>
      </c>
      <c r="G53" s="19">
        <v>737127</v>
      </c>
      <c r="H53" s="19">
        <f>G53</f>
        <v>737127</v>
      </c>
      <c r="I53" s="19">
        <f>G53</f>
        <v>737127</v>
      </c>
      <c r="J53" s="19">
        <f>I53</f>
        <v>737127</v>
      </c>
      <c r="K53" s="19">
        <f>J53</f>
        <v>737127</v>
      </c>
      <c r="L53" s="18" t="s">
        <v>307</v>
      </c>
      <c r="M53" s="121">
        <f t="shared" si="11"/>
        <v>0</v>
      </c>
      <c r="N53" s="121">
        <f t="shared" si="3"/>
        <v>0</v>
      </c>
      <c r="O53" s="121">
        <f t="shared" si="4"/>
        <v>0</v>
      </c>
      <c r="P53" s="121">
        <f t="shared" si="5"/>
        <v>0</v>
      </c>
      <c r="Q53" s="113">
        <f t="shared" si="12"/>
        <v>0</v>
      </c>
      <c r="R53" s="113">
        <f t="shared" si="6"/>
        <v>0</v>
      </c>
      <c r="S53" s="113">
        <f t="shared" si="7"/>
        <v>0</v>
      </c>
      <c r="T53" s="113">
        <f t="shared" si="8"/>
        <v>0</v>
      </c>
    </row>
    <row r="54" spans="1:20" x14ac:dyDescent="0.35">
      <c r="A54" s="14" t="str">
        <f t="shared" si="15"/>
        <v>PCSB 5-Year Budget</v>
      </c>
      <c r="B54" s="151">
        <f t="shared" si="15"/>
        <v>118</v>
      </c>
      <c r="C54" s="14" t="str">
        <f t="shared" si="15"/>
        <v>Early Childhood Academy PCS</v>
      </c>
      <c r="D54" s="5" t="str">
        <f t="shared" si="15"/>
        <v>2026-2027</v>
      </c>
      <c r="E54" t="s">
        <v>266</v>
      </c>
      <c r="F54" s="165">
        <v>0</v>
      </c>
      <c r="G54" s="19">
        <v>110000</v>
      </c>
      <c r="H54" s="19">
        <f>G54+330000</f>
        <v>440000</v>
      </c>
      <c r="I54" s="19">
        <v>110000</v>
      </c>
      <c r="J54" s="19">
        <f>I54</f>
        <v>110000</v>
      </c>
      <c r="K54" s="19">
        <f>J54</f>
        <v>110000</v>
      </c>
      <c r="L54" s="18" t="s">
        <v>308</v>
      </c>
      <c r="M54" s="121">
        <f>H54-G54</f>
        <v>330000</v>
      </c>
      <c r="N54" s="121">
        <f>I54-H54</f>
        <v>-330000</v>
      </c>
      <c r="O54" s="121">
        <f>J54-I54</f>
        <v>0</v>
      </c>
      <c r="P54" s="121">
        <f>K54-J54</f>
        <v>0</v>
      </c>
      <c r="Q54" s="113">
        <f>IF(G54,M54/G54,0)</f>
        <v>3</v>
      </c>
      <c r="R54" s="113">
        <f>IF(H54,N54/H54,0)</f>
        <v>-0.75</v>
      </c>
      <c r="S54" s="113">
        <f>IF(I54,O54/I54,0)</f>
        <v>0</v>
      </c>
      <c r="T54" s="113">
        <f>IF(J54,P54/J54,0)</f>
        <v>0</v>
      </c>
    </row>
    <row r="55" spans="1:20" x14ac:dyDescent="0.35">
      <c r="A55" s="14" t="str">
        <f t="shared" si="15"/>
        <v>PCSB 5-Year Budget</v>
      </c>
      <c r="B55" s="151">
        <f t="shared" si="15"/>
        <v>118</v>
      </c>
      <c r="C55" s="14" t="str">
        <f t="shared" si="15"/>
        <v>Early Childhood Academy PCS</v>
      </c>
      <c r="D55" s="5" t="str">
        <f t="shared" si="15"/>
        <v>2026-2027</v>
      </c>
      <c r="E55" t="s">
        <v>267</v>
      </c>
      <c r="F55" s="165">
        <v>0</v>
      </c>
      <c r="G55" s="19">
        <v>102000</v>
      </c>
      <c r="H55" s="19">
        <v>102000</v>
      </c>
      <c r="I55" s="19">
        <v>102000</v>
      </c>
      <c r="J55" s="19">
        <v>102000</v>
      </c>
      <c r="K55" s="19">
        <v>102000</v>
      </c>
      <c r="L55" s="18" t="s">
        <v>305</v>
      </c>
      <c r="M55" s="121">
        <f t="shared" si="11"/>
        <v>0</v>
      </c>
      <c r="N55" s="121">
        <f t="shared" si="3"/>
        <v>0</v>
      </c>
      <c r="O55" s="121">
        <f t="shared" si="4"/>
        <v>0</v>
      </c>
      <c r="P55" s="121">
        <f t="shared" si="5"/>
        <v>0</v>
      </c>
      <c r="Q55" s="113">
        <f t="shared" si="12"/>
        <v>0</v>
      </c>
      <c r="R55" s="113">
        <f t="shared" si="6"/>
        <v>0</v>
      </c>
      <c r="S55" s="113">
        <f t="shared" si="7"/>
        <v>0</v>
      </c>
      <c r="T55" s="113">
        <f t="shared" si="8"/>
        <v>0</v>
      </c>
    </row>
    <row r="56" spans="1:20" x14ac:dyDescent="0.35">
      <c r="A56" s="14" t="str">
        <f t="shared" si="15"/>
        <v>PCSB 5-Year Budget</v>
      </c>
      <c r="B56" s="151">
        <f t="shared" si="15"/>
        <v>118</v>
      </c>
      <c r="C56" s="14" t="str">
        <f t="shared" si="15"/>
        <v>Early Childhood Academy PCS</v>
      </c>
      <c r="D56" s="5" t="str">
        <f t="shared" si="15"/>
        <v>2026-2027</v>
      </c>
      <c r="E56" t="s">
        <v>294</v>
      </c>
      <c r="F56" s="165">
        <v>0</v>
      </c>
      <c r="G56" s="19">
        <v>0</v>
      </c>
      <c r="H56" s="19">
        <v>0</v>
      </c>
      <c r="I56" s="19">
        <v>120000</v>
      </c>
      <c r="J56" s="19">
        <v>240000</v>
      </c>
      <c r="K56" s="19">
        <v>240000</v>
      </c>
      <c r="L56" s="18" t="s">
        <v>306</v>
      </c>
      <c r="M56" s="121">
        <f t="shared" ref="M56" si="35">H56-G56</f>
        <v>0</v>
      </c>
      <c r="N56" s="121">
        <f t="shared" ref="N56" si="36">I56-H56</f>
        <v>120000</v>
      </c>
      <c r="O56" s="121">
        <f t="shared" ref="O56" si="37">J56-I56</f>
        <v>120000</v>
      </c>
      <c r="P56" s="121">
        <f t="shared" ref="P56" si="38">K56-J56</f>
        <v>0</v>
      </c>
      <c r="Q56" s="113">
        <f t="shared" ref="Q56" si="39">IF(G56,M56/G56,0)</f>
        <v>0</v>
      </c>
      <c r="R56" s="113">
        <f t="shared" ref="R56" si="40">IF(H56,N56/H56,0)</f>
        <v>0</v>
      </c>
      <c r="S56" s="113">
        <f t="shared" ref="S56" si="41">IF(I56,O56/I56,0)</f>
        <v>1</v>
      </c>
      <c r="T56" s="113">
        <f t="shared" ref="T56" si="42">IF(J56,P56/J56,0)</f>
        <v>0</v>
      </c>
    </row>
    <row r="57" spans="1:20" x14ac:dyDescent="0.35">
      <c r="A57" s="14" t="str">
        <f t="shared" si="15"/>
        <v>PCSB 5-Year Budget</v>
      </c>
      <c r="B57" s="151">
        <f t="shared" si="15"/>
        <v>118</v>
      </c>
      <c r="C57" s="14" t="str">
        <f t="shared" si="15"/>
        <v>Early Childhood Academy PCS</v>
      </c>
      <c r="D57" s="5" t="str">
        <f t="shared" si="15"/>
        <v>2026-2027</v>
      </c>
      <c r="E57" t="s">
        <v>6</v>
      </c>
      <c r="F57" s="165">
        <v>0</v>
      </c>
      <c r="G57" s="19">
        <v>260000</v>
      </c>
      <c r="H57" s="19">
        <f>G57</f>
        <v>260000</v>
      </c>
      <c r="I57" s="19">
        <f>H57</f>
        <v>260000</v>
      </c>
      <c r="J57" s="19">
        <f>I57</f>
        <v>260000</v>
      </c>
      <c r="K57" s="19">
        <f>J57</f>
        <v>260000</v>
      </c>
      <c r="L57" s="18" t="s">
        <v>309</v>
      </c>
      <c r="M57" s="121">
        <f t="shared" si="11"/>
        <v>0</v>
      </c>
      <c r="N57" s="121">
        <f t="shared" si="3"/>
        <v>0</v>
      </c>
      <c r="O57" s="121">
        <f t="shared" si="4"/>
        <v>0</v>
      </c>
      <c r="P57" s="121">
        <f t="shared" si="5"/>
        <v>0</v>
      </c>
      <c r="Q57" s="113">
        <f t="shared" si="12"/>
        <v>0</v>
      </c>
      <c r="R57" s="113">
        <f t="shared" si="6"/>
        <v>0</v>
      </c>
      <c r="S57" s="113">
        <f t="shared" si="7"/>
        <v>0</v>
      </c>
      <c r="T57" s="113">
        <f t="shared" si="8"/>
        <v>0</v>
      </c>
    </row>
    <row r="58" spans="1:20" x14ac:dyDescent="0.35">
      <c r="A58" s="14" t="str">
        <f t="shared" si="15"/>
        <v>PCSB 5-Year Budget</v>
      </c>
      <c r="B58" s="151">
        <f t="shared" si="15"/>
        <v>118</v>
      </c>
      <c r="C58" s="14" t="str">
        <f t="shared" si="15"/>
        <v>Early Childhood Academy PCS</v>
      </c>
      <c r="D58" s="5" t="str">
        <f t="shared" si="15"/>
        <v>2026-2027</v>
      </c>
      <c r="E58" s="16" t="s">
        <v>7</v>
      </c>
      <c r="F58" s="165">
        <v>0</v>
      </c>
      <c r="G58" s="21">
        <f>SUM(G50:G57)</f>
        <v>9079931.9959999993</v>
      </c>
      <c r="H58" s="21">
        <f>SUM(H50:H57)</f>
        <v>9585045.8708999995</v>
      </c>
      <c r="I58" s="21">
        <f>SUM(I50:I57)</f>
        <v>9554537.5926724989</v>
      </c>
      <c r="J58" s="21">
        <f>SUM(J50:J57)</f>
        <v>9858516.6074893102</v>
      </c>
      <c r="K58" s="21">
        <f>SUM(K50:K57)</f>
        <v>10047095.097676542</v>
      </c>
      <c r="L58" s="165" t="s">
        <v>99</v>
      </c>
      <c r="M58" s="125">
        <f t="shared" si="11"/>
        <v>505113.87490000017</v>
      </c>
      <c r="N58" s="125">
        <f t="shared" si="3"/>
        <v>-30508.278227500618</v>
      </c>
      <c r="O58" s="125">
        <f t="shared" si="4"/>
        <v>303979.01481681131</v>
      </c>
      <c r="P58" s="125">
        <f t="shared" si="5"/>
        <v>188578.49018723145</v>
      </c>
      <c r="Q58" s="126">
        <f t="shared" si="12"/>
        <v>5.5629698011231694E-2</v>
      </c>
      <c r="R58" s="126">
        <f t="shared" si="6"/>
        <v>-3.1829037271614022E-3</v>
      </c>
      <c r="S58" s="126">
        <f t="shared" si="7"/>
        <v>3.1815146663919859E-2</v>
      </c>
      <c r="T58" s="126">
        <f t="shared" si="8"/>
        <v>1.9128485318366487E-2</v>
      </c>
    </row>
    <row r="59" spans="1:20" ht="30" customHeight="1" x14ac:dyDescent="0.35">
      <c r="A59" s="14" t="str">
        <f t="shared" si="15"/>
        <v>PCSB 5-Year Budget</v>
      </c>
      <c r="B59" s="151">
        <f t="shared" si="15"/>
        <v>118</v>
      </c>
      <c r="C59" s="14" t="str">
        <f t="shared" si="15"/>
        <v>Early Childhood Academy PCS</v>
      </c>
      <c r="D59" s="5" t="str">
        <f t="shared" si="15"/>
        <v>2026-2027</v>
      </c>
      <c r="E59" t="s">
        <v>215</v>
      </c>
      <c r="F59" s="165">
        <v>0</v>
      </c>
      <c r="G59" s="26">
        <v>47</v>
      </c>
      <c r="H59" s="26">
        <v>47</v>
      </c>
      <c r="I59" s="26">
        <v>53</v>
      </c>
      <c r="J59" s="26">
        <v>53</v>
      </c>
      <c r="K59" s="26">
        <v>53</v>
      </c>
      <c r="L59" s="18" t="s">
        <v>99</v>
      </c>
      <c r="M59" s="127">
        <f t="shared" si="11"/>
        <v>0</v>
      </c>
      <c r="N59" s="127">
        <f t="shared" si="3"/>
        <v>6</v>
      </c>
      <c r="O59" s="127">
        <f t="shared" si="4"/>
        <v>0</v>
      </c>
      <c r="P59" s="127">
        <f t="shared" si="5"/>
        <v>0</v>
      </c>
      <c r="Q59" s="124">
        <f t="shared" si="12"/>
        <v>0</v>
      </c>
      <c r="R59" s="124">
        <f t="shared" si="6"/>
        <v>0.1276595744680851</v>
      </c>
      <c r="S59" s="124">
        <f t="shared" si="7"/>
        <v>0</v>
      </c>
      <c r="T59" s="124">
        <f t="shared" si="8"/>
        <v>0</v>
      </c>
    </row>
    <row r="60" spans="1:20" x14ac:dyDescent="0.35">
      <c r="A60" s="14" t="str">
        <f t="shared" si="15"/>
        <v>PCSB 5-Year Budget</v>
      </c>
      <c r="B60" s="151">
        <f t="shared" si="15"/>
        <v>118</v>
      </c>
      <c r="C60" s="14" t="str">
        <f t="shared" si="15"/>
        <v>Early Childhood Academy PCS</v>
      </c>
      <c r="D60" s="5" t="str">
        <f t="shared" si="15"/>
        <v>2026-2027</v>
      </c>
      <c r="E60" t="s">
        <v>216</v>
      </c>
      <c r="F60" s="165">
        <v>0</v>
      </c>
      <c r="G60" s="26">
        <v>6</v>
      </c>
      <c r="H60" s="26">
        <v>6</v>
      </c>
      <c r="I60" s="26">
        <v>6</v>
      </c>
      <c r="J60" s="26">
        <v>6</v>
      </c>
      <c r="K60" s="26">
        <v>6</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35">
      <c r="A61" s="14" t="str">
        <f t="shared" si="15"/>
        <v>PCSB 5-Year Budget</v>
      </c>
      <c r="B61" s="151">
        <f t="shared" si="15"/>
        <v>118</v>
      </c>
      <c r="C61" s="14" t="str">
        <f t="shared" si="15"/>
        <v>Early Childhood Academy PCS</v>
      </c>
      <c r="D61" s="5" t="str">
        <f t="shared" si="15"/>
        <v>2026-2027</v>
      </c>
      <c r="E61" t="s">
        <v>217</v>
      </c>
      <c r="F61" s="165">
        <v>0</v>
      </c>
      <c r="G61" s="26">
        <v>10</v>
      </c>
      <c r="H61" s="26">
        <v>10</v>
      </c>
      <c r="I61" s="26">
        <v>10</v>
      </c>
      <c r="J61" s="26">
        <v>10</v>
      </c>
      <c r="K61" s="26">
        <v>10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35">
      <c r="A62" s="14" t="str">
        <f t="shared" ref="A62:D124" si="43">A$2</f>
        <v>PCSB 5-Year Budget</v>
      </c>
      <c r="B62" s="151">
        <f t="shared" si="43"/>
        <v>118</v>
      </c>
      <c r="C62" s="14" t="str">
        <f t="shared" si="43"/>
        <v>Early Childhood Academy PCS</v>
      </c>
      <c r="D62" s="5" t="str">
        <f t="shared" si="43"/>
        <v>2026-2027</v>
      </c>
      <c r="E62" t="s">
        <v>281</v>
      </c>
      <c r="F62" s="165">
        <v>0</v>
      </c>
      <c r="G62" s="26">
        <v>4</v>
      </c>
      <c r="H62" s="26">
        <v>4</v>
      </c>
      <c r="I62" s="26">
        <v>4</v>
      </c>
      <c r="J62" s="26">
        <v>4</v>
      </c>
      <c r="K62" s="26">
        <v>4</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35">
      <c r="A63" s="14" t="str">
        <f t="shared" si="43"/>
        <v>PCSB 5-Year Budget</v>
      </c>
      <c r="B63" s="151">
        <f t="shared" si="43"/>
        <v>118</v>
      </c>
      <c r="C63" s="14" t="str">
        <f t="shared" si="43"/>
        <v>Early Childhood Academy PCS</v>
      </c>
      <c r="D63" s="5" t="str">
        <f t="shared" si="43"/>
        <v>2026-2027</v>
      </c>
      <c r="E63" t="s">
        <v>282</v>
      </c>
      <c r="F63" s="165">
        <v>0</v>
      </c>
      <c r="G63" s="26">
        <v>6</v>
      </c>
      <c r="H63" s="26">
        <v>6</v>
      </c>
      <c r="I63" s="26">
        <v>6</v>
      </c>
      <c r="J63" s="26">
        <v>6</v>
      </c>
      <c r="K63" s="26">
        <v>6</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35">
      <c r="A64" s="14" t="str">
        <f t="shared" si="43"/>
        <v>PCSB 5-Year Budget</v>
      </c>
      <c r="B64" s="151">
        <f t="shared" si="43"/>
        <v>118</v>
      </c>
      <c r="C64" s="14" t="str">
        <f t="shared" si="43"/>
        <v>Early Childhood Academy PCS</v>
      </c>
      <c r="D64" s="5" t="str">
        <f t="shared" si="43"/>
        <v>2026-2027</v>
      </c>
      <c r="E64" t="s">
        <v>283</v>
      </c>
      <c r="F64" s="165">
        <v>0</v>
      </c>
      <c r="G64" s="26">
        <v>3</v>
      </c>
      <c r="H64" s="26">
        <v>3</v>
      </c>
      <c r="I64" s="26">
        <v>3</v>
      </c>
      <c r="J64" s="26">
        <v>3</v>
      </c>
      <c r="K64" s="26">
        <v>3</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35">
      <c r="A65" s="14" t="str">
        <f t="shared" si="43"/>
        <v>PCSB 5-Year Budget</v>
      </c>
      <c r="B65" s="151">
        <f t="shared" si="43"/>
        <v>118</v>
      </c>
      <c r="C65" s="14" t="str">
        <f t="shared" si="43"/>
        <v>Early Childhood Academy PCS</v>
      </c>
      <c r="D65" s="5" t="str">
        <f t="shared" si="43"/>
        <v>2026-2027</v>
      </c>
      <c r="E65" t="s">
        <v>189</v>
      </c>
      <c r="F65" s="165">
        <v>0</v>
      </c>
      <c r="G65" s="28">
        <f>SUM(G59:G64)</f>
        <v>76</v>
      </c>
      <c r="H65" s="28">
        <f t="shared" ref="H65:K65" si="44">SUM(H59:H64)</f>
        <v>76</v>
      </c>
      <c r="I65" s="28">
        <f t="shared" si="44"/>
        <v>82</v>
      </c>
      <c r="J65" s="28">
        <f t="shared" si="44"/>
        <v>82</v>
      </c>
      <c r="K65" s="28">
        <f t="shared" si="44"/>
        <v>82</v>
      </c>
      <c r="L65" s="165" t="s">
        <v>99</v>
      </c>
      <c r="M65" s="128">
        <f t="shared" si="11"/>
        <v>0</v>
      </c>
      <c r="N65" s="128">
        <f t="shared" si="3"/>
        <v>6</v>
      </c>
      <c r="O65" s="128">
        <f t="shared" si="4"/>
        <v>0</v>
      </c>
      <c r="P65" s="128">
        <f t="shared" si="5"/>
        <v>0</v>
      </c>
      <c r="Q65" s="126">
        <f t="shared" si="12"/>
        <v>0</v>
      </c>
      <c r="R65" s="126">
        <f t="shared" si="6"/>
        <v>7.8947368421052627E-2</v>
      </c>
      <c r="S65" s="126">
        <f t="shared" si="7"/>
        <v>0</v>
      </c>
      <c r="T65" s="126">
        <f t="shared" si="8"/>
        <v>0</v>
      </c>
    </row>
    <row r="66" spans="1:20" ht="30" customHeight="1" x14ac:dyDescent="0.35">
      <c r="A66" s="14" t="str">
        <f t="shared" si="43"/>
        <v>PCSB 5-Year Budget</v>
      </c>
      <c r="B66" s="151">
        <f t="shared" si="43"/>
        <v>118</v>
      </c>
      <c r="C66" s="14" t="str">
        <f t="shared" si="43"/>
        <v>Early Childhood Academy PCS</v>
      </c>
      <c r="D66" s="5" t="str">
        <f t="shared" si="43"/>
        <v>2026-2027</v>
      </c>
      <c r="E66" s="27" t="s">
        <v>95</v>
      </c>
      <c r="F66" s="165">
        <v>0</v>
      </c>
      <c r="G66" s="19">
        <v>3601333</v>
      </c>
      <c r="H66" s="19">
        <v>3673360</v>
      </c>
      <c r="I66" s="19">
        <v>3746827</v>
      </c>
      <c r="J66" s="19">
        <v>3821763</v>
      </c>
      <c r="K66" s="19">
        <v>3898199</v>
      </c>
      <c r="L66" s="18" t="s">
        <v>99</v>
      </c>
      <c r="M66" s="121">
        <f t="shared" si="11"/>
        <v>72027</v>
      </c>
      <c r="N66" s="121">
        <f t="shared" si="3"/>
        <v>73467</v>
      </c>
      <c r="O66" s="121">
        <f t="shared" si="4"/>
        <v>74936</v>
      </c>
      <c r="P66" s="121">
        <f t="shared" si="5"/>
        <v>76436</v>
      </c>
      <c r="Q66" s="113">
        <f t="shared" si="12"/>
        <v>2.0000094409486708E-2</v>
      </c>
      <c r="R66" s="113">
        <f t="shared" si="6"/>
        <v>1.9999945553934272E-2</v>
      </c>
      <c r="S66" s="113">
        <f t="shared" si="7"/>
        <v>1.9999855878053616E-2</v>
      </c>
      <c r="T66" s="113">
        <f t="shared" si="8"/>
        <v>2.0000193627914657E-2</v>
      </c>
    </row>
    <row r="67" spans="1:20" ht="15" customHeight="1" x14ac:dyDescent="0.35">
      <c r="A67" s="14" t="str">
        <f t="shared" si="43"/>
        <v>PCSB 5-Year Budget</v>
      </c>
      <c r="B67" s="151">
        <f t="shared" si="43"/>
        <v>118</v>
      </c>
      <c r="C67" s="14" t="str">
        <f t="shared" si="43"/>
        <v>Early Childhood Academy PCS</v>
      </c>
      <c r="D67" s="5" t="str">
        <f t="shared" si="43"/>
        <v>2026-2027</v>
      </c>
      <c r="E67" s="27" t="s">
        <v>96</v>
      </c>
      <c r="F67" s="165">
        <v>0</v>
      </c>
      <c r="G67" s="19">
        <v>1078780</v>
      </c>
      <c r="H67" s="19">
        <v>1100356</v>
      </c>
      <c r="I67" s="19">
        <v>1122363</v>
      </c>
      <c r="J67" s="19">
        <v>1144810</v>
      </c>
      <c r="K67" s="19">
        <v>1167706</v>
      </c>
      <c r="L67" s="18" t="s">
        <v>99</v>
      </c>
      <c r="M67" s="121">
        <f t="shared" si="11"/>
        <v>21576</v>
      </c>
      <c r="N67" s="121">
        <f t="shared" si="3"/>
        <v>22007</v>
      </c>
      <c r="O67" s="121">
        <f t="shared" si="4"/>
        <v>22447</v>
      </c>
      <c r="P67" s="121">
        <f t="shared" si="5"/>
        <v>22896</v>
      </c>
      <c r="Q67" s="113">
        <f t="shared" si="12"/>
        <v>2.0000370789224866E-2</v>
      </c>
      <c r="R67" s="113">
        <f t="shared" si="6"/>
        <v>1.9999890944385271E-2</v>
      </c>
      <c r="S67" s="113">
        <f t="shared" si="7"/>
        <v>1.999976834589166E-2</v>
      </c>
      <c r="T67" s="113">
        <f t="shared" si="8"/>
        <v>1.9999825298521151E-2</v>
      </c>
    </row>
    <row r="68" spans="1:20" ht="15" customHeight="1" x14ac:dyDescent="0.35">
      <c r="A68" s="14" t="str">
        <f t="shared" si="43"/>
        <v>PCSB 5-Year Budget</v>
      </c>
      <c r="B68" s="151">
        <f t="shared" si="43"/>
        <v>118</v>
      </c>
      <c r="C68" s="14" t="str">
        <f t="shared" si="43"/>
        <v>Early Childhood Academy PCS</v>
      </c>
      <c r="D68" s="5" t="str">
        <f t="shared" si="43"/>
        <v>2026-2027</v>
      </c>
      <c r="E68" s="27" t="s">
        <v>94</v>
      </c>
      <c r="F68" s="165">
        <v>0</v>
      </c>
      <c r="G68" s="19">
        <f>1371908-100000-100000</f>
        <v>1171908</v>
      </c>
      <c r="H68" s="19">
        <v>1195346</v>
      </c>
      <c r="I68" s="19">
        <v>1219253</v>
      </c>
      <c r="J68" s="19">
        <v>1243638</v>
      </c>
      <c r="K68" s="19">
        <v>1268511</v>
      </c>
      <c r="L68" s="18" t="s">
        <v>99</v>
      </c>
      <c r="M68" s="121">
        <f t="shared" si="11"/>
        <v>23438</v>
      </c>
      <c r="N68" s="121">
        <f t="shared" si="3"/>
        <v>23907</v>
      </c>
      <c r="O68" s="121">
        <f t="shared" si="4"/>
        <v>24385</v>
      </c>
      <c r="P68" s="121">
        <f t="shared" si="5"/>
        <v>24873</v>
      </c>
      <c r="Q68" s="113">
        <f t="shared" si="12"/>
        <v>1.9999863470511338E-2</v>
      </c>
      <c r="R68" s="113">
        <f t="shared" si="6"/>
        <v>2.0000066926228893E-2</v>
      </c>
      <c r="S68" s="113">
        <f t="shared" si="7"/>
        <v>1.999995078954081E-2</v>
      </c>
      <c r="T68" s="113">
        <f t="shared" si="8"/>
        <v>2.0000192982202215E-2</v>
      </c>
    </row>
    <row r="69" spans="1:20" ht="15" customHeight="1" x14ac:dyDescent="0.35">
      <c r="A69" s="14" t="str">
        <f t="shared" si="43"/>
        <v>PCSB 5-Year Budget</v>
      </c>
      <c r="B69" s="151">
        <f t="shared" si="43"/>
        <v>118</v>
      </c>
      <c r="C69" s="14" t="str">
        <f t="shared" si="43"/>
        <v>Early Childhood Academy PCS</v>
      </c>
      <c r="D69" s="5" t="str">
        <f t="shared" si="43"/>
        <v>2026-2027</v>
      </c>
      <c r="E69" s="16" t="s">
        <v>93</v>
      </c>
      <c r="F69" s="165">
        <v>0</v>
      </c>
      <c r="G69" s="22">
        <f>SUM(G66:G68)</f>
        <v>5852021</v>
      </c>
      <c r="H69" s="22">
        <f t="shared" ref="H69:K69" si="45">SUM(H66:H68)</f>
        <v>5969062</v>
      </c>
      <c r="I69" s="22">
        <f t="shared" si="45"/>
        <v>6088443</v>
      </c>
      <c r="J69" s="22">
        <f t="shared" si="45"/>
        <v>6210211</v>
      </c>
      <c r="K69" s="22">
        <f t="shared" si="45"/>
        <v>6334416</v>
      </c>
      <c r="L69" s="165" t="s">
        <v>99</v>
      </c>
      <c r="M69" s="129">
        <f t="shared" si="11"/>
        <v>117041</v>
      </c>
      <c r="N69" s="129">
        <f t="shared" si="3"/>
        <v>119381</v>
      </c>
      <c r="O69" s="129">
        <f t="shared" si="4"/>
        <v>121768</v>
      </c>
      <c r="P69" s="129">
        <f t="shared" si="5"/>
        <v>124205</v>
      </c>
      <c r="Q69" s="130">
        <f t="shared" si="12"/>
        <v>2.0000099111059239E-2</v>
      </c>
      <c r="R69" s="130">
        <f t="shared" si="6"/>
        <v>1.9999959792677643E-2</v>
      </c>
      <c r="S69" s="130">
        <f t="shared" si="7"/>
        <v>1.9999858748780273E-2</v>
      </c>
      <c r="T69" s="130">
        <f t="shared" si="8"/>
        <v>2.0000125599597178E-2</v>
      </c>
    </row>
    <row r="70" spans="1:20" ht="15" customHeight="1" x14ac:dyDescent="0.35">
      <c r="A70" s="14" t="str">
        <f t="shared" si="43"/>
        <v>PCSB 5-Year Budget</v>
      </c>
      <c r="B70" s="151">
        <f t="shared" si="43"/>
        <v>118</v>
      </c>
      <c r="C70" s="14" t="str">
        <f t="shared" si="43"/>
        <v>Early Childhood Academy PCS</v>
      </c>
      <c r="D70" s="5" t="str">
        <f t="shared" si="43"/>
        <v>2026-2027</v>
      </c>
      <c r="E70" s="27" t="s">
        <v>97</v>
      </c>
      <c r="F70" s="165">
        <v>0</v>
      </c>
      <c r="G70" s="19">
        <f>314134-20000</f>
        <v>294134</v>
      </c>
      <c r="H70" s="19">
        <v>300017</v>
      </c>
      <c r="I70" s="19">
        <v>306017</v>
      </c>
      <c r="J70" s="19">
        <v>312137</v>
      </c>
      <c r="K70" s="19">
        <v>318380</v>
      </c>
      <c r="L70" s="18" t="s">
        <v>99</v>
      </c>
      <c r="M70" s="121">
        <f t="shared" si="11"/>
        <v>5883</v>
      </c>
      <c r="N70" s="121">
        <f t="shared" ref="N70:N127" si="46">I70-H70</f>
        <v>6000</v>
      </c>
      <c r="O70" s="121">
        <f t="shared" ref="O70:O127" si="47">J70-I70</f>
        <v>6120</v>
      </c>
      <c r="P70" s="121">
        <f t="shared" ref="P70:P127" si="48">K70-J70</f>
        <v>6243</v>
      </c>
      <c r="Q70" s="113">
        <f t="shared" si="12"/>
        <v>2.0001087939510564E-2</v>
      </c>
      <c r="R70" s="113">
        <f t="shared" ref="R70:R127" si="49">IF(H70,N70/H70,0)</f>
        <v>1.9998866730885249E-2</v>
      </c>
      <c r="S70" s="113">
        <f t="shared" ref="S70:S127" si="50">IF(I70,O70/I70,0)</f>
        <v>1.9998888950613854E-2</v>
      </c>
      <c r="T70" s="113">
        <f t="shared" ref="T70:T127" si="51">IF(J70,P70/J70,0)</f>
        <v>2.0000832967575134E-2</v>
      </c>
    </row>
    <row r="71" spans="1:20" ht="15" customHeight="1" x14ac:dyDescent="0.35">
      <c r="A71" s="14" t="str">
        <f t="shared" si="43"/>
        <v>PCSB 5-Year Budget</v>
      </c>
      <c r="B71" s="151">
        <f t="shared" si="43"/>
        <v>118</v>
      </c>
      <c r="C71" s="14" t="str">
        <f t="shared" si="43"/>
        <v>Early Childhood Academy PCS</v>
      </c>
      <c r="D71" s="5" t="str">
        <f t="shared" si="43"/>
        <v>2026-2027</v>
      </c>
      <c r="E71" s="27" t="s">
        <v>98</v>
      </c>
      <c r="F71" s="165">
        <v>0</v>
      </c>
      <c r="G71" s="19">
        <f>657603-50000</f>
        <v>607603</v>
      </c>
      <c r="H71" s="19">
        <v>619755</v>
      </c>
      <c r="I71" s="19">
        <v>632150</v>
      </c>
      <c r="J71" s="19">
        <v>644793</v>
      </c>
      <c r="K71" s="19">
        <v>657689</v>
      </c>
      <c r="L71" s="18" t="s">
        <v>99</v>
      </c>
      <c r="M71" s="121">
        <f t="shared" ref="M71:M127" si="52">H71-G71</f>
        <v>12152</v>
      </c>
      <c r="N71" s="121">
        <f t="shared" si="46"/>
        <v>12395</v>
      </c>
      <c r="O71" s="121">
        <f t="shared" si="47"/>
        <v>12643</v>
      </c>
      <c r="P71" s="121">
        <f t="shared" si="48"/>
        <v>12896</v>
      </c>
      <c r="Q71" s="113">
        <f t="shared" ref="Q71:Q127" si="53">IF(G71,M71/G71,0)</f>
        <v>1.9999901251310476E-2</v>
      </c>
      <c r="R71" s="113">
        <f t="shared" si="49"/>
        <v>1.9999838645916531E-2</v>
      </c>
      <c r="S71" s="113">
        <f t="shared" si="50"/>
        <v>0.02</v>
      </c>
      <c r="T71" s="113">
        <f t="shared" si="51"/>
        <v>2.0000217123945205E-2</v>
      </c>
    </row>
    <row r="72" spans="1:20" ht="15" customHeight="1" x14ac:dyDescent="0.35">
      <c r="A72" s="14" t="str">
        <f t="shared" si="43"/>
        <v>PCSB 5-Year Budget</v>
      </c>
      <c r="B72" s="151">
        <f t="shared" si="43"/>
        <v>118</v>
      </c>
      <c r="C72" s="14" t="str">
        <f t="shared" si="43"/>
        <v>Early Childhood Academy PCS</v>
      </c>
      <c r="D72" s="5" t="str">
        <f t="shared" si="43"/>
        <v>2026-2027</v>
      </c>
      <c r="E72" s="16" t="s">
        <v>91</v>
      </c>
      <c r="F72" s="165">
        <v>0</v>
      </c>
      <c r="G72" s="21">
        <f>SUM(G69:G71)</f>
        <v>6753758</v>
      </c>
      <c r="H72" s="21">
        <f t="shared" ref="H72:K72" si="54">SUM(H69:H71)</f>
        <v>6888834</v>
      </c>
      <c r="I72" s="21">
        <f t="shared" si="54"/>
        <v>7026610</v>
      </c>
      <c r="J72" s="21">
        <f t="shared" si="54"/>
        <v>7167141</v>
      </c>
      <c r="K72" s="21">
        <f t="shared" si="54"/>
        <v>7310485</v>
      </c>
      <c r="L72" s="165" t="s">
        <v>99</v>
      </c>
      <c r="M72" s="125">
        <f t="shared" si="52"/>
        <v>135076</v>
      </c>
      <c r="N72" s="125">
        <f t="shared" si="46"/>
        <v>137776</v>
      </c>
      <c r="O72" s="125">
        <f t="shared" si="47"/>
        <v>140531</v>
      </c>
      <c r="P72" s="125">
        <f t="shared" si="48"/>
        <v>143344</v>
      </c>
      <c r="Q72" s="126">
        <f t="shared" si="53"/>
        <v>2.0000124375199702E-2</v>
      </c>
      <c r="R72" s="126">
        <f t="shared" si="49"/>
        <v>1.999990128953608E-2</v>
      </c>
      <c r="S72" s="126">
        <f t="shared" si="50"/>
        <v>1.9999829220634133E-2</v>
      </c>
      <c r="T72" s="126">
        <f t="shared" si="51"/>
        <v>2.0000164640265904E-2</v>
      </c>
    </row>
    <row r="73" spans="1:20" ht="30" customHeight="1" x14ac:dyDescent="0.35">
      <c r="A73" s="14" t="str">
        <f t="shared" si="43"/>
        <v>PCSB 5-Year Budget</v>
      </c>
      <c r="B73" s="151">
        <f t="shared" si="43"/>
        <v>118</v>
      </c>
      <c r="C73" s="14" t="str">
        <f t="shared" si="43"/>
        <v>Early Childhood Academy PCS</v>
      </c>
      <c r="D73" s="5" t="str">
        <f t="shared" si="43"/>
        <v>2026-2027</v>
      </c>
      <c r="E73" s="17" t="s">
        <v>100</v>
      </c>
      <c r="F73" s="165">
        <v>0</v>
      </c>
      <c r="G73" s="19">
        <f>125662-4547</f>
        <v>121115</v>
      </c>
      <c r="H73" s="19">
        <v>127171</v>
      </c>
      <c r="I73" s="19">
        <v>133529</v>
      </c>
      <c r="J73" s="19">
        <v>140206</v>
      </c>
      <c r="K73" s="19">
        <v>147216</v>
      </c>
      <c r="L73" s="18" t="s">
        <v>99</v>
      </c>
      <c r="M73" s="121">
        <f t="shared" si="52"/>
        <v>6056</v>
      </c>
      <c r="N73" s="121">
        <f t="shared" si="46"/>
        <v>6358</v>
      </c>
      <c r="O73" s="121">
        <f t="shared" si="47"/>
        <v>6677</v>
      </c>
      <c r="P73" s="121">
        <f t="shared" si="48"/>
        <v>7010</v>
      </c>
      <c r="Q73" s="113">
        <f t="shared" si="53"/>
        <v>5.0002064153903313E-2</v>
      </c>
      <c r="R73" s="113">
        <f t="shared" si="49"/>
        <v>4.9995675114609464E-2</v>
      </c>
      <c r="S73" s="113">
        <f t="shared" si="50"/>
        <v>5.00041189554329E-2</v>
      </c>
      <c r="T73" s="113">
        <f t="shared" si="51"/>
        <v>4.9997860291285681E-2</v>
      </c>
    </row>
    <row r="74" spans="1:20" ht="15" customHeight="1" x14ac:dyDescent="0.35">
      <c r="A74" s="14" t="str">
        <f t="shared" si="43"/>
        <v>PCSB 5-Year Budget</v>
      </c>
      <c r="B74" s="151">
        <f t="shared" si="43"/>
        <v>118</v>
      </c>
      <c r="C74" s="14" t="str">
        <f t="shared" si="43"/>
        <v>Early Childhood Academy PCS</v>
      </c>
      <c r="D74" s="5" t="str">
        <f t="shared" si="43"/>
        <v>2026-2027</v>
      </c>
      <c r="E74" s="17" t="s">
        <v>101</v>
      </c>
      <c r="F74" s="165">
        <v>0</v>
      </c>
      <c r="G74" s="19">
        <v>162703</v>
      </c>
      <c r="H74" s="19">
        <v>170838</v>
      </c>
      <c r="I74" s="19">
        <v>179380</v>
      </c>
      <c r="J74" s="19">
        <v>188349</v>
      </c>
      <c r="K74" s="19">
        <v>197767</v>
      </c>
      <c r="L74" s="18" t="s">
        <v>99</v>
      </c>
      <c r="M74" s="121">
        <f t="shared" si="52"/>
        <v>8135</v>
      </c>
      <c r="N74" s="121">
        <f t="shared" si="46"/>
        <v>8542</v>
      </c>
      <c r="O74" s="121">
        <f t="shared" si="47"/>
        <v>8969</v>
      </c>
      <c r="P74" s="121">
        <f t="shared" si="48"/>
        <v>9418</v>
      </c>
      <c r="Q74" s="113">
        <f t="shared" si="53"/>
        <v>4.9999078074774279E-2</v>
      </c>
      <c r="R74" s="113">
        <f t="shared" si="49"/>
        <v>5.000058534986361E-2</v>
      </c>
      <c r="S74" s="113">
        <f t="shared" si="50"/>
        <v>0.05</v>
      </c>
      <c r="T74" s="113">
        <f t="shared" si="51"/>
        <v>5.0002920111070409E-2</v>
      </c>
    </row>
    <row r="75" spans="1:20" ht="15" customHeight="1" x14ac:dyDescent="0.35">
      <c r="A75" s="14" t="str">
        <f t="shared" si="43"/>
        <v>PCSB 5-Year Budget</v>
      </c>
      <c r="B75" s="151">
        <f t="shared" si="43"/>
        <v>118</v>
      </c>
      <c r="C75" s="14" t="str">
        <f t="shared" si="43"/>
        <v>Early Childhood Academy PCS</v>
      </c>
      <c r="D75" s="5" t="str">
        <f t="shared" si="43"/>
        <v>2026-2027</v>
      </c>
      <c r="E75" s="17" t="s">
        <v>90</v>
      </c>
      <c r="F75" s="165">
        <v>0</v>
      </c>
      <c r="G75" s="19">
        <f>308000-50000</f>
        <v>258000</v>
      </c>
      <c r="H75" s="19">
        <v>270900</v>
      </c>
      <c r="I75" s="19">
        <v>284445</v>
      </c>
      <c r="J75" s="19">
        <v>298667</v>
      </c>
      <c r="K75" s="19">
        <v>313601</v>
      </c>
      <c r="L75" s="18" t="s">
        <v>99</v>
      </c>
      <c r="M75" s="121">
        <f t="shared" si="52"/>
        <v>12900</v>
      </c>
      <c r="N75" s="121">
        <f t="shared" si="46"/>
        <v>13545</v>
      </c>
      <c r="O75" s="121">
        <f t="shared" si="47"/>
        <v>14222</v>
      </c>
      <c r="P75" s="121">
        <f t="shared" si="48"/>
        <v>14934</v>
      </c>
      <c r="Q75" s="113">
        <f t="shared" si="53"/>
        <v>0.05</v>
      </c>
      <c r="R75" s="113">
        <f t="shared" si="49"/>
        <v>0.05</v>
      </c>
      <c r="S75" s="113">
        <f t="shared" si="50"/>
        <v>4.9999121095466607E-2</v>
      </c>
      <c r="T75" s="113">
        <f t="shared" si="51"/>
        <v>5.0002176336856767E-2</v>
      </c>
    </row>
    <row r="76" spans="1:20" ht="15" customHeight="1" x14ac:dyDescent="0.35">
      <c r="A76" s="14" t="str">
        <f t="shared" si="43"/>
        <v>PCSB 5-Year Budget</v>
      </c>
      <c r="B76" s="151">
        <f t="shared" si="43"/>
        <v>118</v>
      </c>
      <c r="C76" s="14" t="str">
        <f t="shared" si="43"/>
        <v>Early Childhood Academy PCS</v>
      </c>
      <c r="D76" s="5" t="str">
        <f t="shared" si="43"/>
        <v>2026-2027</v>
      </c>
      <c r="E76" s="16" t="s">
        <v>263</v>
      </c>
      <c r="F76" s="165">
        <v>0</v>
      </c>
      <c r="G76" s="21">
        <f>SUM(G73:G75)</f>
        <v>541818</v>
      </c>
      <c r="H76" s="21">
        <f t="shared" ref="H76:K76" si="55">SUM(H73:H75)</f>
        <v>568909</v>
      </c>
      <c r="I76" s="21">
        <f t="shared" si="55"/>
        <v>597354</v>
      </c>
      <c r="J76" s="21">
        <f t="shared" si="55"/>
        <v>627222</v>
      </c>
      <c r="K76" s="21">
        <f t="shared" si="55"/>
        <v>658584</v>
      </c>
      <c r="L76" s="165" t="s">
        <v>99</v>
      </c>
      <c r="M76" s="125">
        <f t="shared" si="52"/>
        <v>27091</v>
      </c>
      <c r="N76" s="125">
        <f t="shared" si="46"/>
        <v>28445</v>
      </c>
      <c r="O76" s="125">
        <f t="shared" si="47"/>
        <v>29868</v>
      </c>
      <c r="P76" s="125">
        <f t="shared" si="48"/>
        <v>31362</v>
      </c>
      <c r="Q76" s="126">
        <f t="shared" si="53"/>
        <v>5.0000184563820327E-2</v>
      </c>
      <c r="R76" s="126">
        <f t="shared" si="49"/>
        <v>4.9999209012337648E-2</v>
      </c>
      <c r="S76" s="126">
        <f t="shared" si="50"/>
        <v>5.0000502214767123E-2</v>
      </c>
      <c r="T76" s="126">
        <f t="shared" si="51"/>
        <v>5.0001434898648327E-2</v>
      </c>
    </row>
    <row r="77" spans="1:20" ht="30" customHeight="1" x14ac:dyDescent="0.35">
      <c r="A77" s="14" t="str">
        <f t="shared" si="43"/>
        <v>PCSB 5-Year Budget</v>
      </c>
      <c r="B77" s="151">
        <f t="shared" si="43"/>
        <v>118</v>
      </c>
      <c r="C77" s="14" t="str">
        <f t="shared" si="43"/>
        <v>Early Childhood Academy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x14ac:dyDescent="0.35">
      <c r="A78" s="14" t="str">
        <f t="shared" si="43"/>
        <v>PCSB 5-Year Budget</v>
      </c>
      <c r="B78" s="151">
        <f t="shared" si="43"/>
        <v>118</v>
      </c>
      <c r="C78" s="14" t="str">
        <f t="shared" si="43"/>
        <v>Early Childhood Academy PCS</v>
      </c>
      <c r="D78" s="5" t="str">
        <f t="shared" si="43"/>
        <v>2026-2027</v>
      </c>
      <c r="E78" t="s">
        <v>228</v>
      </c>
      <c r="F78" s="165">
        <v>0</v>
      </c>
      <c r="G78" s="19">
        <v>396000</v>
      </c>
      <c r="H78" s="19">
        <f>396000+141900</f>
        <v>537900</v>
      </c>
      <c r="I78" s="19">
        <f>H78</f>
        <v>537900</v>
      </c>
      <c r="J78" s="19">
        <f>I78</f>
        <v>537900</v>
      </c>
      <c r="K78" s="19">
        <f>J78</f>
        <v>537900</v>
      </c>
      <c r="L78" s="18" t="s">
        <v>99</v>
      </c>
      <c r="M78" s="121">
        <f t="shared" si="52"/>
        <v>141900</v>
      </c>
      <c r="N78" s="121">
        <f t="shared" si="46"/>
        <v>0</v>
      </c>
      <c r="O78" s="121">
        <f t="shared" si="47"/>
        <v>0</v>
      </c>
      <c r="P78" s="121">
        <f t="shared" si="48"/>
        <v>0</v>
      </c>
      <c r="Q78" s="113">
        <f t="shared" si="53"/>
        <v>0.35833333333333334</v>
      </c>
      <c r="R78" s="113">
        <f t="shared" si="49"/>
        <v>0</v>
      </c>
      <c r="S78" s="113">
        <f t="shared" si="50"/>
        <v>0</v>
      </c>
      <c r="T78" s="113">
        <f t="shared" si="51"/>
        <v>0</v>
      </c>
    </row>
    <row r="79" spans="1:20" x14ac:dyDescent="0.35">
      <c r="A79" s="14" t="str">
        <f t="shared" si="43"/>
        <v>PCSB 5-Year Budget</v>
      </c>
      <c r="B79" s="151">
        <f t="shared" si="43"/>
        <v>118</v>
      </c>
      <c r="C79" s="14" t="str">
        <f t="shared" si="43"/>
        <v>Early Childhood Academy PCS</v>
      </c>
      <c r="D79" s="5" t="str">
        <f t="shared" si="43"/>
        <v>2026-2027</v>
      </c>
      <c r="E79" t="s">
        <v>229</v>
      </c>
      <c r="F79" s="165">
        <v>0</v>
      </c>
      <c r="G79" s="19">
        <v>0</v>
      </c>
      <c r="H79" s="19">
        <v>0</v>
      </c>
      <c r="I79" s="19">
        <v>0</v>
      </c>
      <c r="J79" s="19">
        <v>0</v>
      </c>
      <c r="K79" s="19">
        <v>0</v>
      </c>
      <c r="L79" s="18" t="s">
        <v>99</v>
      </c>
      <c r="M79" s="121">
        <f t="shared" si="52"/>
        <v>0</v>
      </c>
      <c r="N79" s="121">
        <f t="shared" si="46"/>
        <v>0</v>
      </c>
      <c r="O79" s="121">
        <f t="shared" si="47"/>
        <v>0</v>
      </c>
      <c r="P79" s="121">
        <f t="shared" si="48"/>
        <v>0</v>
      </c>
      <c r="Q79" s="113">
        <f t="shared" si="53"/>
        <v>0</v>
      </c>
      <c r="R79" s="113">
        <f t="shared" si="49"/>
        <v>0</v>
      </c>
      <c r="S79" s="113">
        <f t="shared" si="50"/>
        <v>0</v>
      </c>
      <c r="T79" s="113">
        <f t="shared" si="51"/>
        <v>0</v>
      </c>
    </row>
    <row r="80" spans="1:20" x14ac:dyDescent="0.35">
      <c r="A80" s="14" t="str">
        <f t="shared" si="43"/>
        <v>PCSB 5-Year Budget</v>
      </c>
      <c r="B80" s="151">
        <f t="shared" si="43"/>
        <v>118</v>
      </c>
      <c r="C80" s="14" t="str">
        <f t="shared" si="43"/>
        <v>Early Childhood Academy PCS</v>
      </c>
      <c r="D80" s="5" t="str">
        <f t="shared" si="43"/>
        <v>2026-2027</v>
      </c>
      <c r="E80" t="s">
        <v>230</v>
      </c>
      <c r="F80" s="165">
        <v>0</v>
      </c>
      <c r="G80" s="19">
        <f>422251+70000</f>
        <v>492251</v>
      </c>
      <c r="H80" s="19">
        <f>408636+70000</f>
        <v>478636</v>
      </c>
      <c r="I80" s="19">
        <f>391180+69159</f>
        <v>460339</v>
      </c>
      <c r="J80" s="19">
        <f>376130+66872</f>
        <v>443002</v>
      </c>
      <c r="K80" s="19">
        <f>359369+64503</f>
        <v>423872</v>
      </c>
      <c r="L80" s="18" t="s">
        <v>304</v>
      </c>
      <c r="M80" s="121">
        <f t="shared" si="52"/>
        <v>-13615</v>
      </c>
      <c r="N80" s="121">
        <f t="shared" si="46"/>
        <v>-18297</v>
      </c>
      <c r="O80" s="121">
        <f t="shared" si="47"/>
        <v>-17337</v>
      </c>
      <c r="P80" s="121">
        <f t="shared" si="48"/>
        <v>-19130</v>
      </c>
      <c r="Q80" s="113">
        <f t="shared" si="53"/>
        <v>-2.7658653816853597E-2</v>
      </c>
      <c r="R80" s="113">
        <f t="shared" si="49"/>
        <v>-3.8227379469993897E-2</v>
      </c>
      <c r="S80" s="113">
        <f t="shared" si="50"/>
        <v>-3.7661375638388228E-2</v>
      </c>
      <c r="T80" s="113">
        <f t="shared" si="51"/>
        <v>-4.3182649288265061E-2</v>
      </c>
    </row>
    <row r="81" spans="1:20" x14ac:dyDescent="0.35">
      <c r="A81" s="14" t="str">
        <f t="shared" si="43"/>
        <v>PCSB 5-Year Budget</v>
      </c>
      <c r="B81" s="151">
        <f t="shared" si="43"/>
        <v>118</v>
      </c>
      <c r="C81" s="14" t="str">
        <f t="shared" si="43"/>
        <v>Early Childhood Academy PCS</v>
      </c>
      <c r="D81" s="5" t="str">
        <f t="shared" si="43"/>
        <v>2026-2027</v>
      </c>
      <c r="E81" t="s">
        <v>231</v>
      </c>
      <c r="F81" s="165">
        <v>0</v>
      </c>
      <c r="G81" s="19">
        <v>0</v>
      </c>
      <c r="H81" s="19">
        <v>0</v>
      </c>
      <c r="I81" s="19">
        <v>0</v>
      </c>
      <c r="J81" s="19">
        <v>0</v>
      </c>
      <c r="K81" s="19">
        <v>0</v>
      </c>
      <c r="L81" s="18" t="s">
        <v>99</v>
      </c>
      <c r="M81" s="121">
        <f t="shared" si="52"/>
        <v>0</v>
      </c>
      <c r="N81" s="121">
        <f t="shared" si="46"/>
        <v>0</v>
      </c>
      <c r="O81" s="121">
        <f t="shared" si="47"/>
        <v>0</v>
      </c>
      <c r="P81" s="121">
        <f t="shared" si="48"/>
        <v>0</v>
      </c>
      <c r="Q81" s="113">
        <f t="shared" si="53"/>
        <v>0</v>
      </c>
      <c r="R81" s="113">
        <f t="shared" si="49"/>
        <v>0</v>
      </c>
      <c r="S81" s="113">
        <f t="shared" si="50"/>
        <v>0</v>
      </c>
      <c r="T81" s="113">
        <f t="shared" si="51"/>
        <v>0</v>
      </c>
    </row>
    <row r="82" spans="1:20" x14ac:dyDescent="0.35">
      <c r="A82" s="14" t="str">
        <f t="shared" si="43"/>
        <v>PCSB 5-Year Budget</v>
      </c>
      <c r="B82" s="151">
        <f t="shared" si="43"/>
        <v>118</v>
      </c>
      <c r="C82" s="14" t="str">
        <f t="shared" si="43"/>
        <v>Early Childhood Academy PCS</v>
      </c>
      <c r="D82" s="5" t="str">
        <f t="shared" si="43"/>
        <v>2026-2027</v>
      </c>
      <c r="E82" t="s">
        <v>232</v>
      </c>
      <c r="F82" s="165">
        <v>0</v>
      </c>
      <c r="G82" s="19">
        <v>340000</v>
      </c>
      <c r="H82" s="19">
        <v>357000</v>
      </c>
      <c r="I82" s="19">
        <v>364140</v>
      </c>
      <c r="J82" s="19">
        <v>382347</v>
      </c>
      <c r="K82" s="19">
        <v>401464</v>
      </c>
      <c r="L82" s="18" t="s">
        <v>99</v>
      </c>
      <c r="M82" s="121">
        <f t="shared" si="52"/>
        <v>17000</v>
      </c>
      <c r="N82" s="121">
        <f t="shared" si="46"/>
        <v>7140</v>
      </c>
      <c r="O82" s="121">
        <f t="shared" si="47"/>
        <v>18207</v>
      </c>
      <c r="P82" s="121">
        <f t="shared" si="48"/>
        <v>19117</v>
      </c>
      <c r="Q82" s="113">
        <f t="shared" si="53"/>
        <v>0.05</v>
      </c>
      <c r="R82" s="113">
        <f t="shared" si="49"/>
        <v>0.02</v>
      </c>
      <c r="S82" s="113">
        <f t="shared" si="50"/>
        <v>0.05</v>
      </c>
      <c r="T82" s="113">
        <f t="shared" si="51"/>
        <v>4.9999084601160725E-2</v>
      </c>
    </row>
    <row r="83" spans="1:20" x14ac:dyDescent="0.35">
      <c r="A83" s="14" t="str">
        <f t="shared" si="43"/>
        <v>PCSB 5-Year Budget</v>
      </c>
      <c r="B83" s="151">
        <f t="shared" si="43"/>
        <v>118</v>
      </c>
      <c r="C83" s="14" t="str">
        <f t="shared" si="43"/>
        <v>Early Childhood Academy PCS</v>
      </c>
      <c r="D83" s="5" t="str">
        <f t="shared" si="43"/>
        <v>2026-2027</v>
      </c>
      <c r="E83" t="s">
        <v>233</v>
      </c>
      <c r="F83" s="165">
        <v>0</v>
      </c>
      <c r="G83" s="19">
        <v>0</v>
      </c>
      <c r="H83" s="19">
        <v>0</v>
      </c>
      <c r="I83" s="19">
        <v>0</v>
      </c>
      <c r="J83" s="19">
        <v>0</v>
      </c>
      <c r="K83" s="19">
        <v>0</v>
      </c>
      <c r="L83" s="18" t="s">
        <v>99</v>
      </c>
      <c r="M83" s="121">
        <f t="shared" si="52"/>
        <v>0</v>
      </c>
      <c r="N83" s="121">
        <f t="shared" si="46"/>
        <v>0</v>
      </c>
      <c r="O83" s="121">
        <f t="shared" si="47"/>
        <v>0</v>
      </c>
      <c r="P83" s="121">
        <f t="shared" si="48"/>
        <v>0</v>
      </c>
      <c r="Q83" s="113">
        <f t="shared" si="53"/>
        <v>0</v>
      </c>
      <c r="R83" s="113">
        <f t="shared" si="49"/>
        <v>0</v>
      </c>
      <c r="S83" s="113">
        <f t="shared" si="50"/>
        <v>0</v>
      </c>
      <c r="T83" s="113">
        <f t="shared" si="51"/>
        <v>0</v>
      </c>
    </row>
    <row r="84" spans="1:20" x14ac:dyDescent="0.35">
      <c r="A84" s="14" t="str">
        <f t="shared" si="43"/>
        <v>PCSB 5-Year Budget</v>
      </c>
      <c r="B84" s="151">
        <f t="shared" si="43"/>
        <v>118</v>
      </c>
      <c r="C84" s="14" t="str">
        <f t="shared" si="43"/>
        <v>Early Childhood Academy PCS</v>
      </c>
      <c r="D84" s="5" t="str">
        <f t="shared" si="43"/>
        <v>2026-2027</v>
      </c>
      <c r="E84" s="16" t="s">
        <v>238</v>
      </c>
      <c r="F84" s="165">
        <v>0</v>
      </c>
      <c r="G84" s="21">
        <f>SUM(G78,G80,G82)</f>
        <v>1228251</v>
      </c>
      <c r="H84" s="21">
        <f t="shared" ref="H84:K84" si="56">SUM(H78,H80,H82)</f>
        <v>1373536</v>
      </c>
      <c r="I84" s="21">
        <f t="shared" si="56"/>
        <v>1362379</v>
      </c>
      <c r="J84" s="21">
        <f t="shared" si="56"/>
        <v>1363249</v>
      </c>
      <c r="K84" s="21">
        <f t="shared" si="56"/>
        <v>1363236</v>
      </c>
      <c r="L84" s="165" t="s">
        <v>99</v>
      </c>
      <c r="M84" s="125">
        <f t="shared" si="52"/>
        <v>145285</v>
      </c>
      <c r="N84" s="125">
        <f t="shared" si="46"/>
        <v>-11157</v>
      </c>
      <c r="O84" s="125">
        <f t="shared" si="47"/>
        <v>870</v>
      </c>
      <c r="P84" s="125">
        <f t="shared" si="48"/>
        <v>-13</v>
      </c>
      <c r="Q84" s="126">
        <f t="shared" si="53"/>
        <v>0.11828608321914658</v>
      </c>
      <c r="R84" s="126">
        <f t="shared" si="49"/>
        <v>-8.1228304172588119E-3</v>
      </c>
      <c r="S84" s="126">
        <f t="shared" si="50"/>
        <v>6.385888214659797E-4</v>
      </c>
      <c r="T84" s="126">
        <f t="shared" si="51"/>
        <v>-9.5360422050557157E-6</v>
      </c>
    </row>
    <row r="85" spans="1:20" x14ac:dyDescent="0.35">
      <c r="A85" s="14" t="str">
        <f t="shared" si="43"/>
        <v>PCSB 5-Year Budget</v>
      </c>
      <c r="B85" s="151">
        <f t="shared" si="43"/>
        <v>118</v>
      </c>
      <c r="C85" s="14" t="str">
        <f t="shared" si="43"/>
        <v>Early Childhood Academy PCS</v>
      </c>
      <c r="D85" s="5" t="str">
        <f t="shared" si="43"/>
        <v>2026-2027</v>
      </c>
      <c r="E85" s="16" t="s">
        <v>239</v>
      </c>
      <c r="F85" s="165">
        <v>0</v>
      </c>
      <c r="G85" s="21">
        <f>SUM(G77,G79,G81,G83)</f>
        <v>0</v>
      </c>
      <c r="H85" s="21">
        <f t="shared" ref="H85:K85" si="57">SUM(H77,H79,H81,H83)</f>
        <v>0</v>
      </c>
      <c r="I85" s="21">
        <f t="shared" si="57"/>
        <v>0</v>
      </c>
      <c r="J85" s="21">
        <f t="shared" si="57"/>
        <v>0</v>
      </c>
      <c r="K85" s="21">
        <f t="shared" si="57"/>
        <v>0</v>
      </c>
      <c r="L85" s="165" t="s">
        <v>99</v>
      </c>
      <c r="M85" s="125">
        <f t="shared" si="52"/>
        <v>0</v>
      </c>
      <c r="N85" s="125">
        <f t="shared" si="46"/>
        <v>0</v>
      </c>
      <c r="O85" s="125">
        <f t="shared" si="47"/>
        <v>0</v>
      </c>
      <c r="P85" s="125">
        <f t="shared" si="48"/>
        <v>0</v>
      </c>
      <c r="Q85" s="126">
        <f t="shared" si="53"/>
        <v>0</v>
      </c>
      <c r="R85" s="126">
        <f t="shared" si="49"/>
        <v>0</v>
      </c>
      <c r="S85" s="126">
        <f t="shared" si="50"/>
        <v>0</v>
      </c>
      <c r="T85" s="126">
        <f t="shared" si="51"/>
        <v>0</v>
      </c>
    </row>
    <row r="86" spans="1:20" x14ac:dyDescent="0.35">
      <c r="A86" s="14" t="str">
        <f t="shared" si="43"/>
        <v>PCSB 5-Year Budget</v>
      </c>
      <c r="B86" s="151">
        <f t="shared" si="43"/>
        <v>118</v>
      </c>
      <c r="C86" s="14" t="str">
        <f t="shared" si="43"/>
        <v>Early Childhood Academy PCS</v>
      </c>
      <c r="D86" s="5" t="str">
        <f t="shared" si="43"/>
        <v>2026-2027</v>
      </c>
      <c r="E86" s="16" t="s">
        <v>8</v>
      </c>
      <c r="F86" s="165">
        <v>0</v>
      </c>
      <c r="G86" s="21">
        <f>G84+G85</f>
        <v>1228251</v>
      </c>
      <c r="H86" s="21">
        <f t="shared" ref="H86:K86" si="58">H84+H85</f>
        <v>1373536</v>
      </c>
      <c r="I86" s="21">
        <f t="shared" si="58"/>
        <v>1362379</v>
      </c>
      <c r="J86" s="21">
        <f t="shared" si="58"/>
        <v>1363249</v>
      </c>
      <c r="K86" s="21">
        <f t="shared" si="58"/>
        <v>1363236</v>
      </c>
      <c r="L86" s="165" t="s">
        <v>99</v>
      </c>
      <c r="M86" s="125">
        <f t="shared" si="52"/>
        <v>145285</v>
      </c>
      <c r="N86" s="125">
        <f t="shared" si="46"/>
        <v>-11157</v>
      </c>
      <c r="O86" s="125">
        <f t="shared" si="47"/>
        <v>870</v>
      </c>
      <c r="P86" s="125">
        <f t="shared" si="48"/>
        <v>-13</v>
      </c>
      <c r="Q86" s="126">
        <f t="shared" si="53"/>
        <v>0.11828608321914658</v>
      </c>
      <c r="R86" s="126">
        <f t="shared" si="49"/>
        <v>-8.1228304172588119E-3</v>
      </c>
      <c r="S86" s="126">
        <f t="shared" si="50"/>
        <v>6.385888214659797E-4</v>
      </c>
      <c r="T86" s="126">
        <f t="shared" si="51"/>
        <v>-9.5360422050557157E-6</v>
      </c>
    </row>
    <row r="87" spans="1:20" ht="30" customHeight="1" x14ac:dyDescent="0.35">
      <c r="A87" s="14" t="str">
        <f t="shared" si="43"/>
        <v>PCSB 5-Year Budget</v>
      </c>
      <c r="B87" s="151">
        <f t="shared" si="43"/>
        <v>118</v>
      </c>
      <c r="C87" s="14" t="str">
        <f t="shared" si="43"/>
        <v>Early Childhood Academy PCS</v>
      </c>
      <c r="D87" s="5" t="str">
        <f t="shared" si="43"/>
        <v>2026-2027</v>
      </c>
      <c r="E87" t="s">
        <v>276</v>
      </c>
      <c r="F87" s="165">
        <v>0</v>
      </c>
      <c r="G87" s="19">
        <v>127644</v>
      </c>
      <c r="H87" s="19">
        <v>138844</v>
      </c>
      <c r="I87" s="19">
        <v>138844</v>
      </c>
      <c r="J87" s="19">
        <v>138844</v>
      </c>
      <c r="K87" s="19">
        <v>138844</v>
      </c>
      <c r="L87" s="18" t="s">
        <v>99</v>
      </c>
      <c r="M87" s="121">
        <f t="shared" si="52"/>
        <v>11200</v>
      </c>
      <c r="N87" s="121">
        <f t="shared" si="46"/>
        <v>0</v>
      </c>
      <c r="O87" s="121">
        <f t="shared" si="47"/>
        <v>0</v>
      </c>
      <c r="P87" s="121">
        <f t="shared" si="48"/>
        <v>0</v>
      </c>
      <c r="Q87" s="113">
        <f t="shared" si="53"/>
        <v>8.7744038105982261E-2</v>
      </c>
      <c r="R87" s="113">
        <f t="shared" si="49"/>
        <v>0</v>
      </c>
      <c r="S87" s="113">
        <f t="shared" si="50"/>
        <v>0</v>
      </c>
      <c r="T87" s="113">
        <f t="shared" si="51"/>
        <v>0</v>
      </c>
    </row>
    <row r="88" spans="1:20" x14ac:dyDescent="0.35">
      <c r="A88" s="14" t="str">
        <f t="shared" si="43"/>
        <v>PCSB 5-Year Budget</v>
      </c>
      <c r="B88" s="151">
        <f t="shared" si="43"/>
        <v>118</v>
      </c>
      <c r="C88" s="14" t="str">
        <f t="shared" si="43"/>
        <v>Early Childhood Academy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x14ac:dyDescent="0.35">
      <c r="A89" s="14" t="str">
        <f t="shared" si="43"/>
        <v>PCSB 5-Year Budget</v>
      </c>
      <c r="B89" s="151">
        <f t="shared" si="43"/>
        <v>118</v>
      </c>
      <c r="C89" s="14" t="str">
        <f t="shared" si="43"/>
        <v>Early Childhood Academy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x14ac:dyDescent="0.35">
      <c r="A90" s="14" t="str">
        <f t="shared" si="43"/>
        <v>PCSB 5-Year Budget</v>
      </c>
      <c r="B90" s="151">
        <f t="shared" si="43"/>
        <v>118</v>
      </c>
      <c r="C90" s="14" t="str">
        <f t="shared" si="43"/>
        <v>Early Childhood Academy PCS</v>
      </c>
      <c r="D90" s="5" t="str">
        <f t="shared" si="43"/>
        <v>2026-2027</v>
      </c>
      <c r="E90" t="s">
        <v>10</v>
      </c>
      <c r="F90" s="165">
        <v>0</v>
      </c>
      <c r="G90" s="19">
        <v>405000</v>
      </c>
      <c r="H90" s="19">
        <v>413100</v>
      </c>
      <c r="I90" s="19">
        <v>421362</v>
      </c>
      <c r="J90" s="19">
        <v>429789</v>
      </c>
      <c r="K90" s="19">
        <v>438385</v>
      </c>
      <c r="L90" s="18" t="s">
        <v>99</v>
      </c>
      <c r="M90" s="121">
        <f t="shared" si="52"/>
        <v>8100</v>
      </c>
      <c r="N90" s="121">
        <f t="shared" si="46"/>
        <v>8262</v>
      </c>
      <c r="O90" s="121">
        <f t="shared" si="47"/>
        <v>8427</v>
      </c>
      <c r="P90" s="121">
        <f t="shared" si="48"/>
        <v>8596</v>
      </c>
      <c r="Q90" s="113">
        <f t="shared" si="53"/>
        <v>0.02</v>
      </c>
      <c r="R90" s="113">
        <f t="shared" si="49"/>
        <v>0.02</v>
      </c>
      <c r="S90" s="113">
        <f t="shared" si="50"/>
        <v>1.9999430418500008E-2</v>
      </c>
      <c r="T90" s="113">
        <f t="shared" si="51"/>
        <v>2.0000511879084852E-2</v>
      </c>
    </row>
    <row r="91" spans="1:20" x14ac:dyDescent="0.35">
      <c r="A91" s="14" t="str">
        <f t="shared" si="43"/>
        <v>PCSB 5-Year Budget</v>
      </c>
      <c r="B91" s="151">
        <f t="shared" si="43"/>
        <v>118</v>
      </c>
      <c r="C91" s="14" t="str">
        <f t="shared" si="43"/>
        <v>Early Childhood Academy PCS</v>
      </c>
      <c r="D91" s="5" t="str">
        <f t="shared" si="43"/>
        <v>2026-2027</v>
      </c>
      <c r="E91" s="16" t="s">
        <v>11</v>
      </c>
      <c r="F91" s="165">
        <v>0</v>
      </c>
      <c r="G91" s="21">
        <f>SUM(G87:G90)</f>
        <v>532644</v>
      </c>
      <c r="H91" s="21">
        <f>SUM(H87:H90)</f>
        <v>551944</v>
      </c>
      <c r="I91" s="21">
        <f>SUM(I87:I90)</f>
        <v>560206</v>
      </c>
      <c r="J91" s="21">
        <f>SUM(J87:J90)</f>
        <v>568633</v>
      </c>
      <c r="K91" s="21">
        <f>SUM(K87:K90)</f>
        <v>577229</v>
      </c>
      <c r="L91" s="165" t="s">
        <v>99</v>
      </c>
      <c r="M91" s="125">
        <f t="shared" si="52"/>
        <v>19300</v>
      </c>
      <c r="N91" s="125">
        <f t="shared" si="46"/>
        <v>8262</v>
      </c>
      <c r="O91" s="125">
        <f t="shared" si="47"/>
        <v>8427</v>
      </c>
      <c r="P91" s="125">
        <f t="shared" si="48"/>
        <v>8596</v>
      </c>
      <c r="Q91" s="126">
        <f t="shared" si="53"/>
        <v>3.6234332875241249E-2</v>
      </c>
      <c r="R91" s="126">
        <f t="shared" si="49"/>
        <v>1.496890988940907E-2</v>
      </c>
      <c r="S91" s="126">
        <f t="shared" si="50"/>
        <v>1.5042680728160712E-2</v>
      </c>
      <c r="T91" s="126">
        <f t="shared" si="51"/>
        <v>1.5116955927636982E-2</v>
      </c>
    </row>
    <row r="92" spans="1:20" ht="30" customHeight="1" x14ac:dyDescent="0.35">
      <c r="A92" s="14" t="str">
        <f t="shared" si="43"/>
        <v>PCSB 5-Year Budget</v>
      </c>
      <c r="B92" s="151">
        <f t="shared" si="43"/>
        <v>118</v>
      </c>
      <c r="C92" s="14" t="str">
        <f t="shared" si="43"/>
        <v>Early Childhood Academy PCS</v>
      </c>
      <c r="D92" s="5" t="str">
        <f t="shared" si="43"/>
        <v>2026-2027</v>
      </c>
      <c r="E92" s="16" t="s">
        <v>12</v>
      </c>
      <c r="F92" s="165">
        <v>0</v>
      </c>
      <c r="G92" s="21">
        <f>SUM(G72,G76,G86,G91)</f>
        <v>9056471</v>
      </c>
      <c r="H92" s="21">
        <f>SUM(H72,H76,H86,H91)</f>
        <v>9383223</v>
      </c>
      <c r="I92" s="21">
        <f>SUM(I72,I76,I86,I91)</f>
        <v>9546549</v>
      </c>
      <c r="J92" s="21">
        <f>SUM(J72,J76,J86,J91)</f>
        <v>9726245</v>
      </c>
      <c r="K92" s="21">
        <f>SUM(K72,K76,K86,K91)</f>
        <v>9909534</v>
      </c>
      <c r="L92" s="165" t="s">
        <v>99</v>
      </c>
      <c r="M92" s="125">
        <f t="shared" si="52"/>
        <v>326752</v>
      </c>
      <c r="N92" s="125">
        <f t="shared" si="46"/>
        <v>163326</v>
      </c>
      <c r="O92" s="125">
        <f t="shared" si="47"/>
        <v>179696</v>
      </c>
      <c r="P92" s="125">
        <f t="shared" si="48"/>
        <v>183289</v>
      </c>
      <c r="Q92" s="126">
        <f t="shared" si="53"/>
        <v>3.6079395605639324E-2</v>
      </c>
      <c r="R92" s="126">
        <f t="shared" si="49"/>
        <v>1.7406172697803302E-2</v>
      </c>
      <c r="S92" s="126">
        <f t="shared" si="50"/>
        <v>1.8823137030983657E-2</v>
      </c>
      <c r="T92" s="126">
        <f t="shared" si="51"/>
        <v>1.8844785423357113E-2</v>
      </c>
    </row>
    <row r="93" spans="1:20" ht="30" customHeight="1" x14ac:dyDescent="0.35">
      <c r="A93" s="14" t="str">
        <f t="shared" si="43"/>
        <v>PCSB 5-Year Budget</v>
      </c>
      <c r="B93" s="151">
        <f t="shared" si="43"/>
        <v>118</v>
      </c>
      <c r="C93" s="14" t="str">
        <f t="shared" si="43"/>
        <v>Early Childhood Academy PCS</v>
      </c>
      <c r="D93" s="5" t="str">
        <f t="shared" si="43"/>
        <v>2026-2027</v>
      </c>
      <c r="E93" s="16" t="s">
        <v>13</v>
      </c>
      <c r="F93" s="165">
        <v>0</v>
      </c>
      <c r="G93" s="20">
        <f>G58-G92</f>
        <v>23460.995999999344</v>
      </c>
      <c r="H93" s="20">
        <f>H58-H92</f>
        <v>201822.87089999951</v>
      </c>
      <c r="I93" s="20">
        <f>I58-I92</f>
        <v>7988.5926724988967</v>
      </c>
      <c r="J93" s="20">
        <f>J58-J92</f>
        <v>132271.6074893102</v>
      </c>
      <c r="K93" s="20">
        <f>K58-K92</f>
        <v>137561.09767654166</v>
      </c>
      <c r="L93" s="165" t="s">
        <v>99</v>
      </c>
      <c r="M93" s="123">
        <f t="shared" si="52"/>
        <v>178361.87490000017</v>
      </c>
      <c r="N93" s="123">
        <f t="shared" si="46"/>
        <v>-193834.27822750062</v>
      </c>
      <c r="O93" s="123">
        <f t="shared" si="47"/>
        <v>124283.01481681131</v>
      </c>
      <c r="P93" s="123">
        <f t="shared" si="48"/>
        <v>5289.4901872314513</v>
      </c>
      <c r="Q93" s="124">
        <f t="shared" si="53"/>
        <v>7.6024852013957611</v>
      </c>
      <c r="R93" s="124">
        <f t="shared" si="49"/>
        <v>-0.96041780281454259</v>
      </c>
      <c r="S93" s="124">
        <f t="shared" si="50"/>
        <v>15.557560625748437</v>
      </c>
      <c r="T93" s="124">
        <f t="shared" si="51"/>
        <v>3.9989611433874285E-2</v>
      </c>
    </row>
    <row r="94" spans="1:20" x14ac:dyDescent="0.35">
      <c r="A94" s="14" t="str">
        <f t="shared" si="43"/>
        <v>PCSB 5-Year Budget</v>
      </c>
      <c r="B94" s="151">
        <f t="shared" si="43"/>
        <v>118</v>
      </c>
      <c r="C94" s="14" t="str">
        <f t="shared" si="43"/>
        <v>Early Childhood Academy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x14ac:dyDescent="0.35">
      <c r="A95" s="14" t="str">
        <f t="shared" si="43"/>
        <v>PCSB 5-Year Budget</v>
      </c>
      <c r="B95" s="151">
        <f t="shared" si="43"/>
        <v>118</v>
      </c>
      <c r="C95" s="14" t="str">
        <f t="shared" si="43"/>
        <v>Early Childhood Academy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x14ac:dyDescent="0.35">
      <c r="A96" s="14" t="str">
        <f t="shared" si="43"/>
        <v>PCSB 5-Year Budget</v>
      </c>
      <c r="B96" s="151">
        <f t="shared" si="43"/>
        <v>118</v>
      </c>
      <c r="C96" s="14" t="str">
        <f t="shared" si="43"/>
        <v>Early Childhood Academy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x14ac:dyDescent="0.35">
      <c r="A97" s="14" t="str">
        <f t="shared" si="43"/>
        <v>PCSB 5-Year Budget</v>
      </c>
      <c r="B97" s="151">
        <f t="shared" si="43"/>
        <v>118</v>
      </c>
      <c r="C97" s="14" t="str">
        <f t="shared" si="43"/>
        <v>Early Childhood Academy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x14ac:dyDescent="0.35">
      <c r="A98" s="14" t="str">
        <f t="shared" si="43"/>
        <v>PCSB 5-Year Budget</v>
      </c>
      <c r="B98" s="151">
        <f t="shared" si="43"/>
        <v>118</v>
      </c>
      <c r="C98" s="14" t="str">
        <f t="shared" si="43"/>
        <v>Early Childhood Academy PCS</v>
      </c>
      <c r="D98" s="5" t="str">
        <f t="shared" si="43"/>
        <v>2026-2027</v>
      </c>
      <c r="E98" s="16" t="s">
        <v>16</v>
      </c>
      <c r="F98" s="165">
        <v>0</v>
      </c>
      <c r="G98" s="21">
        <f t="shared" ref="G98:K98" si="60">SUM(G93:G94,G96)</f>
        <v>23460.995999999344</v>
      </c>
      <c r="H98" s="21">
        <f t="shared" si="60"/>
        <v>201822.87089999951</v>
      </c>
      <c r="I98" s="21">
        <f t="shared" si="60"/>
        <v>7988.5926724988967</v>
      </c>
      <c r="J98" s="21">
        <f t="shared" si="60"/>
        <v>132271.6074893102</v>
      </c>
      <c r="K98" s="21">
        <f t="shared" si="60"/>
        <v>137561.09767654166</v>
      </c>
      <c r="L98" s="165" t="s">
        <v>99</v>
      </c>
      <c r="M98" s="125">
        <f t="shared" si="52"/>
        <v>178361.87490000017</v>
      </c>
      <c r="N98" s="125">
        <f t="shared" si="46"/>
        <v>-193834.27822750062</v>
      </c>
      <c r="O98" s="125">
        <f t="shared" si="47"/>
        <v>124283.01481681131</v>
      </c>
      <c r="P98" s="125">
        <f t="shared" si="48"/>
        <v>5289.4901872314513</v>
      </c>
      <c r="Q98" s="126">
        <f t="shared" si="53"/>
        <v>7.6024852013957611</v>
      </c>
      <c r="R98" s="126">
        <f t="shared" si="49"/>
        <v>-0.96041780281454259</v>
      </c>
      <c r="S98" s="126">
        <f t="shared" si="50"/>
        <v>15.557560625748437</v>
      </c>
      <c r="T98" s="126">
        <f t="shared" si="51"/>
        <v>3.9989611433874285E-2</v>
      </c>
    </row>
    <row r="99" spans="1:20" ht="30" customHeight="1" thickBot="1" x14ac:dyDescent="0.4">
      <c r="A99" s="14" t="str">
        <f t="shared" ref="A99:D99" si="61">A$2</f>
        <v>PCSB 5-Year Budget</v>
      </c>
      <c r="B99" s="151">
        <f t="shared" si="61"/>
        <v>118</v>
      </c>
      <c r="C99" s="14" t="str">
        <f t="shared" si="61"/>
        <v>Early Childhood Academy PCS</v>
      </c>
      <c r="D99" s="5" t="str">
        <f t="shared" si="61"/>
        <v>2026-2027</v>
      </c>
      <c r="E99" s="16" t="s">
        <v>256</v>
      </c>
      <c r="F99" s="29">
        <v>14049225</v>
      </c>
      <c r="G99" s="23">
        <f>F99+G98</f>
        <v>14072685.995999999</v>
      </c>
      <c r="H99" s="23">
        <f>G99+H98</f>
        <v>14274508.866899999</v>
      </c>
      <c r="I99" s="23">
        <f>H99+I98</f>
        <v>14282497.459572498</v>
      </c>
      <c r="J99" s="23">
        <f>I99+J98</f>
        <v>14414769.067061808</v>
      </c>
      <c r="K99" s="23">
        <f t="shared" ref="K99" si="62">J99+K98</f>
        <v>14552330.16473835</v>
      </c>
      <c r="L99" s="165" t="s">
        <v>99</v>
      </c>
      <c r="M99" s="131">
        <f t="shared" si="52"/>
        <v>201822.87089999951</v>
      </c>
      <c r="N99" s="131">
        <f t="shared" si="46"/>
        <v>7988.5926724988967</v>
      </c>
      <c r="O99" s="131">
        <f t="shared" si="47"/>
        <v>132271.6074893102</v>
      </c>
      <c r="P99" s="131">
        <f t="shared" si="48"/>
        <v>137561.09767654166</v>
      </c>
      <c r="Q99" s="132">
        <f t="shared" si="53"/>
        <v>1.4341460539755194E-2</v>
      </c>
      <c r="R99" s="132">
        <f t="shared" si="49"/>
        <v>5.5964045747472241E-4</v>
      </c>
      <c r="S99" s="132">
        <f t="shared" si="50"/>
        <v>9.2610979181836552E-3</v>
      </c>
      <c r="T99" s="132">
        <f t="shared" si="51"/>
        <v>9.5430663534439141E-3</v>
      </c>
    </row>
    <row r="100" spans="1:20" ht="30" customHeight="1" thickTop="1" x14ac:dyDescent="0.35">
      <c r="A100" s="14" t="str">
        <f t="shared" si="43"/>
        <v>PCSB 5-Year Budget</v>
      </c>
      <c r="B100" s="151">
        <f t="shared" si="43"/>
        <v>118</v>
      </c>
      <c r="C100" s="14" t="str">
        <f t="shared" si="43"/>
        <v>Early Childhood Academy PCS</v>
      </c>
      <c r="D100" s="5" t="str">
        <f t="shared" si="43"/>
        <v>2026-2027</v>
      </c>
      <c r="E100" t="s">
        <v>85</v>
      </c>
      <c r="F100" s="165">
        <v>0</v>
      </c>
      <c r="G100" s="19">
        <v>683540</v>
      </c>
      <c r="H100" s="19">
        <v>1015002</v>
      </c>
      <c r="I100" s="19">
        <v>821168</v>
      </c>
      <c r="J100" s="19">
        <v>945451</v>
      </c>
      <c r="K100" s="19">
        <v>950740</v>
      </c>
      <c r="L100" s="18" t="s">
        <v>99</v>
      </c>
      <c r="M100" s="121">
        <f>H100-G100</f>
        <v>331462</v>
      </c>
      <c r="N100" s="121">
        <f t="shared" si="46"/>
        <v>-193834</v>
      </c>
      <c r="O100" s="121">
        <f t="shared" si="47"/>
        <v>124283</v>
      </c>
      <c r="P100" s="121">
        <f t="shared" si="48"/>
        <v>5289</v>
      </c>
      <c r="Q100" s="113">
        <f>IF(G100,M100/G100,0)</f>
        <v>0.48491968282763259</v>
      </c>
      <c r="R100" s="113">
        <f t="shared" si="49"/>
        <v>-0.19096908183432151</v>
      </c>
      <c r="S100" s="113">
        <f t="shared" si="50"/>
        <v>0.15134905403035676</v>
      </c>
      <c r="T100" s="113">
        <f t="shared" si="51"/>
        <v>5.5941555934680906E-3</v>
      </c>
    </row>
    <row r="101" spans="1:20" x14ac:dyDescent="0.35">
      <c r="A101" s="14" t="str">
        <f t="shared" si="43"/>
        <v>PCSB 5-Year Budget</v>
      </c>
      <c r="B101" s="151">
        <f t="shared" si="43"/>
        <v>118</v>
      </c>
      <c r="C101" s="14" t="str">
        <f t="shared" si="43"/>
        <v>Early Childhood Academy PCS</v>
      </c>
      <c r="D101" s="5" t="str">
        <f t="shared" si="43"/>
        <v>2026-2027</v>
      </c>
      <c r="E101" t="s">
        <v>86</v>
      </c>
      <c r="F101" s="165">
        <v>0</v>
      </c>
      <c r="G101" s="19">
        <v>-5149475</v>
      </c>
      <c r="H101" s="19">
        <v>-420000</v>
      </c>
      <c r="I101" s="19">
        <v>0</v>
      </c>
      <c r="J101" s="19">
        <v>0</v>
      </c>
      <c r="K101" s="19">
        <v>0</v>
      </c>
      <c r="L101" s="18" t="s">
        <v>99</v>
      </c>
      <c r="M101" s="121">
        <f>H101-G101</f>
        <v>4729475</v>
      </c>
      <c r="N101" s="121">
        <f t="shared" si="46"/>
        <v>420000</v>
      </c>
      <c r="O101" s="121">
        <f t="shared" si="47"/>
        <v>0</v>
      </c>
      <c r="P101" s="121">
        <f t="shared" si="48"/>
        <v>0</v>
      </c>
      <c r="Q101" s="113">
        <f>IF(G101,M101/G101,0)</f>
        <v>-0.91843828739822997</v>
      </c>
      <c r="R101" s="113">
        <f t="shared" si="49"/>
        <v>-1</v>
      </c>
      <c r="S101" s="113">
        <f t="shared" si="50"/>
        <v>0</v>
      </c>
      <c r="T101" s="113">
        <f t="shared" si="51"/>
        <v>0</v>
      </c>
    </row>
    <row r="102" spans="1:20" x14ac:dyDescent="0.35">
      <c r="A102" s="14" t="str">
        <f t="shared" si="43"/>
        <v>PCSB 5-Year Budget</v>
      </c>
      <c r="B102" s="151">
        <f t="shared" si="43"/>
        <v>118</v>
      </c>
      <c r="C102" s="14" t="str">
        <f t="shared" si="43"/>
        <v>Early Childhood Academy PCS</v>
      </c>
      <c r="D102" s="5" t="str">
        <f t="shared" si="43"/>
        <v>2026-2027</v>
      </c>
      <c r="E102" t="s">
        <v>87</v>
      </c>
      <c r="F102" s="165">
        <v>0</v>
      </c>
      <c r="G102" s="19">
        <v>-330611</v>
      </c>
      <c r="H102" s="19">
        <v>-344482</v>
      </c>
      <c r="I102" s="19">
        <v>-424321</v>
      </c>
      <c r="J102" s="19">
        <v>-442895</v>
      </c>
      <c r="K102" s="19">
        <v>-444274</v>
      </c>
      <c r="L102" s="18" t="s">
        <v>99</v>
      </c>
      <c r="M102" s="121">
        <f t="shared" si="52"/>
        <v>-13871</v>
      </c>
      <c r="N102" s="121">
        <f t="shared" si="46"/>
        <v>-79839</v>
      </c>
      <c r="O102" s="121">
        <f t="shared" si="47"/>
        <v>-18574</v>
      </c>
      <c r="P102" s="121">
        <f t="shared" si="48"/>
        <v>-1379</v>
      </c>
      <c r="Q102" s="113">
        <f t="shared" si="53"/>
        <v>4.1955651808318541E-2</v>
      </c>
      <c r="R102" s="113">
        <f t="shared" si="49"/>
        <v>0.23176537525908467</v>
      </c>
      <c r="S102" s="113">
        <f t="shared" si="50"/>
        <v>4.3773463957711263E-2</v>
      </c>
      <c r="T102" s="113">
        <f t="shared" si="51"/>
        <v>3.1136048047505616E-3</v>
      </c>
    </row>
    <row r="103" spans="1:20" x14ac:dyDescent="0.35">
      <c r="A103" s="14" t="str">
        <f t="shared" si="43"/>
        <v>PCSB 5-Year Budget</v>
      </c>
      <c r="B103" s="151">
        <f t="shared" si="43"/>
        <v>118</v>
      </c>
      <c r="C103" s="14" t="str">
        <f t="shared" si="43"/>
        <v>Early Childhood Academy PCS</v>
      </c>
      <c r="D103" s="5" t="str">
        <f t="shared" si="43"/>
        <v>2026-2027</v>
      </c>
      <c r="E103" s="16" t="s">
        <v>17</v>
      </c>
      <c r="F103" s="165">
        <v>0</v>
      </c>
      <c r="G103" s="21">
        <f>SUM(G100:G102)</f>
        <v>-4796546</v>
      </c>
      <c r="H103" s="21">
        <f t="shared" ref="H103:I103" si="63">SUM(H100:H102)</f>
        <v>250520</v>
      </c>
      <c r="I103" s="21">
        <f t="shared" si="63"/>
        <v>396847</v>
      </c>
      <c r="J103" s="21">
        <f t="shared" ref="J103:K103" si="64">SUM(J100:J102)</f>
        <v>502556</v>
      </c>
      <c r="K103" s="21">
        <f t="shared" si="64"/>
        <v>506466</v>
      </c>
      <c r="L103" s="165" t="s">
        <v>99</v>
      </c>
      <c r="M103" s="125">
        <f t="shared" si="52"/>
        <v>5047066</v>
      </c>
      <c r="N103" s="125">
        <f t="shared" si="46"/>
        <v>146327</v>
      </c>
      <c r="O103" s="125">
        <f t="shared" si="47"/>
        <v>105709</v>
      </c>
      <c r="P103" s="125">
        <f t="shared" si="48"/>
        <v>3910</v>
      </c>
      <c r="Q103" s="126">
        <f t="shared" si="53"/>
        <v>-1.0522292499644537</v>
      </c>
      <c r="R103" s="126">
        <f t="shared" si="49"/>
        <v>0.58409308638032886</v>
      </c>
      <c r="S103" s="126">
        <f t="shared" si="50"/>
        <v>0.26637217869859164</v>
      </c>
      <c r="T103" s="126">
        <f t="shared" si="51"/>
        <v>7.7802274771368767E-3</v>
      </c>
    </row>
    <row r="104" spans="1:20" ht="30" customHeight="1" thickBot="1" x14ac:dyDescent="0.4">
      <c r="A104" s="14" t="str">
        <f t="shared" si="43"/>
        <v>PCSB 5-Year Budget</v>
      </c>
      <c r="B104" s="151">
        <f t="shared" si="43"/>
        <v>118</v>
      </c>
      <c r="C104" s="14" t="str">
        <f t="shared" si="43"/>
        <v>Early Childhood Academy PCS</v>
      </c>
      <c r="D104" s="5" t="str">
        <f t="shared" si="43"/>
        <v>2026-2027</v>
      </c>
      <c r="E104" s="16" t="s">
        <v>92</v>
      </c>
      <c r="F104" s="29">
        <v>9150819</v>
      </c>
      <c r="G104" s="22">
        <f>F104+G103</f>
        <v>4354273</v>
      </c>
      <c r="H104" s="22">
        <f>G104+H103</f>
        <v>4604793</v>
      </c>
      <c r="I104" s="22">
        <f>H104+I103</f>
        <v>5001640</v>
      </c>
      <c r="J104" s="22">
        <f>I104+J103</f>
        <v>5504196</v>
      </c>
      <c r="K104" s="22">
        <f t="shared" ref="K104" si="65">J104+K103</f>
        <v>6010662</v>
      </c>
      <c r="L104" s="165" t="s">
        <v>99</v>
      </c>
      <c r="M104" s="129">
        <f t="shared" si="52"/>
        <v>250520</v>
      </c>
      <c r="N104" s="129">
        <f t="shared" si="46"/>
        <v>396847</v>
      </c>
      <c r="O104" s="129">
        <f t="shared" si="47"/>
        <v>502556</v>
      </c>
      <c r="P104" s="129">
        <f t="shared" si="48"/>
        <v>506466</v>
      </c>
      <c r="Q104" s="130">
        <f t="shared" si="53"/>
        <v>5.7534288732011059E-2</v>
      </c>
      <c r="R104" s="130">
        <f t="shared" si="49"/>
        <v>8.6181289799563188E-2</v>
      </c>
      <c r="S104" s="130">
        <f t="shared" si="50"/>
        <v>0.10047824313625131</v>
      </c>
      <c r="T104" s="130">
        <f t="shared" si="51"/>
        <v>9.201452855239893E-2</v>
      </c>
    </row>
    <row r="105" spans="1:20" ht="30" customHeight="1" thickTop="1" x14ac:dyDescent="0.35">
      <c r="A105" s="14" t="str">
        <f t="shared" ref="A105:D107" si="66">A$2</f>
        <v>PCSB 5-Year Budget</v>
      </c>
      <c r="B105" s="151">
        <f t="shared" si="66"/>
        <v>118</v>
      </c>
      <c r="C105" s="14" t="str">
        <f t="shared" si="66"/>
        <v>Early Childhood Academy PCS</v>
      </c>
      <c r="D105" s="5" t="str">
        <f t="shared" si="66"/>
        <v>2026-2027</v>
      </c>
      <c r="E105" s="27" t="s">
        <v>261</v>
      </c>
      <c r="F105" s="165">
        <v>0</v>
      </c>
      <c r="G105" s="19">
        <v>720000</v>
      </c>
      <c r="H105" s="19">
        <v>720000</v>
      </c>
      <c r="I105" s="19">
        <v>720000</v>
      </c>
      <c r="J105" s="19">
        <v>720000</v>
      </c>
      <c r="K105" s="19">
        <v>720000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x14ac:dyDescent="0.35">
      <c r="A106" s="14" t="str">
        <f t="shared" si="66"/>
        <v>PCSB 5-Year Budget</v>
      </c>
      <c r="B106" s="151">
        <f t="shared" si="66"/>
        <v>118</v>
      </c>
      <c r="C106" s="14" t="str">
        <f t="shared" si="66"/>
        <v>Early Childhood Academy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x14ac:dyDescent="0.4">
      <c r="A107" s="14" t="str">
        <f t="shared" si="66"/>
        <v>PCSB 5-Year Budget</v>
      </c>
      <c r="B107" s="151">
        <f t="shared" si="66"/>
        <v>118</v>
      </c>
      <c r="C107" s="14" t="str">
        <f t="shared" si="66"/>
        <v>Early Childhood Academy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x14ac:dyDescent="0.35">
      <c r="A108" s="14" t="str">
        <f t="shared" si="43"/>
        <v>PCSB 5-Year Budget</v>
      </c>
      <c r="B108" s="151">
        <f t="shared" si="43"/>
        <v>118</v>
      </c>
      <c r="C108" s="14" t="str">
        <f t="shared" si="43"/>
        <v>Early Childhood Academy PCS</v>
      </c>
      <c r="D108" s="5" t="str">
        <f t="shared" si="43"/>
        <v>2026-2027</v>
      </c>
      <c r="E108" s="16" t="s">
        <v>284</v>
      </c>
      <c r="F108" s="165">
        <v>0</v>
      </c>
      <c r="G108" s="101">
        <f>SUM(G8:G25)</f>
        <v>225</v>
      </c>
      <c r="H108" s="101">
        <f>SUM(H8:H25)</f>
        <v>225</v>
      </c>
      <c r="I108" s="101">
        <f>SUM(I8:I25)</f>
        <v>225</v>
      </c>
      <c r="J108" s="101">
        <f>SUM(J8:J25)</f>
        <v>225</v>
      </c>
      <c r="K108" s="101">
        <f>SUM(K8:K25)</f>
        <v>225</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x14ac:dyDescent="0.35">
      <c r="A109" s="14" t="str">
        <f t="shared" si="43"/>
        <v>PCSB 5-Year Budget</v>
      </c>
      <c r="B109" s="151">
        <f t="shared" si="43"/>
        <v>118</v>
      </c>
      <c r="C109" s="14" t="str">
        <f t="shared" si="43"/>
        <v>Early Childhood Academy PCS</v>
      </c>
      <c r="D109" s="5" t="str">
        <f t="shared" ref="D109" si="75">D$2</f>
        <v>2026-2027</v>
      </c>
      <c r="E109" s="16" t="s">
        <v>278</v>
      </c>
      <c r="F109" s="165">
        <v>0</v>
      </c>
      <c r="G109" s="21">
        <f>IF(G108,G72/G108,0)</f>
        <v>30016.702222222222</v>
      </c>
      <c r="H109" s="21">
        <f t="shared" ref="H109:K109" si="76">IF(H108,H72/H108,0)</f>
        <v>30617.040000000001</v>
      </c>
      <c r="I109" s="21">
        <f t="shared" si="76"/>
        <v>31229.37777777778</v>
      </c>
      <c r="J109" s="21">
        <f t="shared" si="76"/>
        <v>31853.96</v>
      </c>
      <c r="K109" s="21">
        <f t="shared" si="76"/>
        <v>32491.044444444444</v>
      </c>
      <c r="L109" s="165" t="s">
        <v>99</v>
      </c>
      <c r="M109" s="128">
        <f t="shared" si="52"/>
        <v>600.33777777777868</v>
      </c>
      <c r="N109" s="128">
        <f t="shared" si="46"/>
        <v>612.33777777777868</v>
      </c>
      <c r="O109" s="128">
        <f t="shared" si="47"/>
        <v>624.58222222221957</v>
      </c>
      <c r="P109" s="128">
        <f t="shared" si="48"/>
        <v>637.08444444444467</v>
      </c>
      <c r="Q109" s="126">
        <f t="shared" si="53"/>
        <v>2.0000124375199733E-2</v>
      </c>
      <c r="R109" s="126">
        <f t="shared" si="49"/>
        <v>1.9999901289536111E-2</v>
      </c>
      <c r="S109" s="126">
        <f t="shared" si="50"/>
        <v>1.9999829220634046E-2</v>
      </c>
      <c r="T109" s="126">
        <f t="shared" si="51"/>
        <v>2.0000164640265911E-2</v>
      </c>
    </row>
    <row r="110" spans="1:20" x14ac:dyDescent="0.35">
      <c r="A110" s="14" t="str">
        <f t="shared" si="43"/>
        <v>PCSB 5-Year Budget</v>
      </c>
      <c r="B110" s="151">
        <f t="shared" si="43"/>
        <v>118</v>
      </c>
      <c r="C110" s="14" t="str">
        <f t="shared" si="43"/>
        <v>Early Childhood Academy PCS</v>
      </c>
      <c r="D110" s="5" t="str">
        <f t="shared" si="43"/>
        <v>2026-2027</v>
      </c>
      <c r="E110" s="16" t="s">
        <v>218</v>
      </c>
      <c r="F110" s="165">
        <v>0</v>
      </c>
      <c r="G110" s="21">
        <f>IF(G108,G52/G108,0)</f>
        <v>3850</v>
      </c>
      <c r="H110" s="21">
        <f>IF(H108,H52/H108,0)</f>
        <v>3850</v>
      </c>
      <c r="I110" s="21">
        <f>IF(I108,I52/I108,0)</f>
        <v>3850</v>
      </c>
      <c r="J110" s="21">
        <f>IF(J108,J52/J108,0)</f>
        <v>3850</v>
      </c>
      <c r="K110" s="21">
        <f>IF(K108,K52/K108,0)</f>
        <v>3850</v>
      </c>
      <c r="L110" s="165" t="s">
        <v>99</v>
      </c>
      <c r="M110" s="125">
        <f t="shared" si="52"/>
        <v>0</v>
      </c>
      <c r="N110" s="125">
        <f t="shared" si="46"/>
        <v>0</v>
      </c>
      <c r="O110" s="125">
        <f t="shared" si="47"/>
        <v>0</v>
      </c>
      <c r="P110" s="125">
        <f t="shared" si="48"/>
        <v>0</v>
      </c>
      <c r="Q110" s="126">
        <f t="shared" si="53"/>
        <v>0</v>
      </c>
      <c r="R110" s="126">
        <f t="shared" si="49"/>
        <v>0</v>
      </c>
      <c r="S110" s="126">
        <f t="shared" si="50"/>
        <v>0</v>
      </c>
      <c r="T110" s="126">
        <f t="shared" si="51"/>
        <v>0</v>
      </c>
    </row>
    <row r="111" spans="1:20" ht="18.75" thickBot="1" x14ac:dyDescent="0.4">
      <c r="A111" s="14" t="str">
        <f t="shared" si="43"/>
        <v>PCSB 5-Year Budget</v>
      </c>
      <c r="B111" s="151">
        <f t="shared" si="43"/>
        <v>118</v>
      </c>
      <c r="C111" s="14" t="str">
        <f t="shared" si="43"/>
        <v>Early Childhood Academy PCS</v>
      </c>
      <c r="D111" s="5" t="str">
        <f t="shared" si="43"/>
        <v>2026-2027</v>
      </c>
      <c r="E111" s="16" t="s">
        <v>219</v>
      </c>
      <c r="F111" s="165">
        <v>0</v>
      </c>
      <c r="G111" s="23">
        <f>IF(G108,G86/G108,0)</f>
        <v>5458.8933333333334</v>
      </c>
      <c r="H111" s="23">
        <f>IF(H108,H86/H108,0)</f>
        <v>6104.6044444444442</v>
      </c>
      <c r="I111" s="23">
        <f>IF(I108,I86/I108,0)</f>
        <v>6055.0177777777781</v>
      </c>
      <c r="J111" s="23">
        <f>IF(J108,J86/J108,0)</f>
        <v>6058.8844444444449</v>
      </c>
      <c r="K111" s="23">
        <f>IF(K108,K86/K108,0)</f>
        <v>6058.8266666666668</v>
      </c>
      <c r="L111" s="165" t="s">
        <v>99</v>
      </c>
      <c r="M111" s="131">
        <f t="shared" si="52"/>
        <v>645.71111111111077</v>
      </c>
      <c r="N111" s="131">
        <f t="shared" si="46"/>
        <v>-49.586666666666133</v>
      </c>
      <c r="O111" s="131">
        <f t="shared" si="47"/>
        <v>3.8666666666667879</v>
      </c>
      <c r="P111" s="131">
        <f t="shared" si="48"/>
        <v>-5.7777777778028394E-2</v>
      </c>
      <c r="Q111" s="132">
        <f t="shared" si="53"/>
        <v>0.11828608321914651</v>
      </c>
      <c r="R111" s="132">
        <f t="shared" si="49"/>
        <v>-8.1228304172587251E-3</v>
      </c>
      <c r="S111" s="132">
        <f t="shared" si="50"/>
        <v>6.3858882146599976E-4</v>
      </c>
      <c r="T111" s="132">
        <f t="shared" si="51"/>
        <v>-9.5360422050970797E-6</v>
      </c>
    </row>
    <row r="112" spans="1:20" ht="30" customHeight="1" thickTop="1" x14ac:dyDescent="0.35">
      <c r="A112" s="14" t="str">
        <f t="shared" si="43"/>
        <v>PCSB 5-Year Budget</v>
      </c>
      <c r="B112" s="151">
        <f t="shared" si="43"/>
        <v>118</v>
      </c>
      <c r="C112" s="14" t="str">
        <f t="shared" si="43"/>
        <v>Early Childhood Academy PCS</v>
      </c>
      <c r="D112" s="5" t="str">
        <f t="shared" si="43"/>
        <v>2026-2027</v>
      </c>
      <c r="E112" s="27" t="s">
        <v>235</v>
      </c>
      <c r="F112" s="165">
        <v>0</v>
      </c>
      <c r="G112" s="34">
        <f>38000+15834</f>
        <v>53834</v>
      </c>
      <c r="H112" s="34">
        <f t="shared" ref="H112:K112" si="77">38000+15834</f>
        <v>53834</v>
      </c>
      <c r="I112" s="34">
        <f t="shared" si="77"/>
        <v>53834</v>
      </c>
      <c r="J112" s="34">
        <f t="shared" si="77"/>
        <v>53834</v>
      </c>
      <c r="K112" s="34">
        <f t="shared" si="77"/>
        <v>53834</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x14ac:dyDescent="0.35">
      <c r="A113" s="14" t="str">
        <f t="shared" si="43"/>
        <v>PCSB 5-Year Budget</v>
      </c>
      <c r="B113" s="151">
        <f t="shared" si="43"/>
        <v>118</v>
      </c>
      <c r="C113" s="14" t="str">
        <f t="shared" si="43"/>
        <v>Early Childhood Academy PCS</v>
      </c>
      <c r="D113" s="5" t="str">
        <f t="shared" si="43"/>
        <v>2026-2027</v>
      </c>
      <c r="E113" s="27" t="s">
        <v>234</v>
      </c>
      <c r="F113" s="165">
        <v>0</v>
      </c>
      <c r="G113" s="34">
        <v>0</v>
      </c>
      <c r="H113" s="34">
        <v>0</v>
      </c>
      <c r="I113" s="34">
        <v>0</v>
      </c>
      <c r="J113" s="34">
        <v>0</v>
      </c>
      <c r="K113" s="34">
        <v>0</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x14ac:dyDescent="0.35">
      <c r="A114" s="14" t="str">
        <f t="shared" si="43"/>
        <v>PCSB 5-Year Budget</v>
      </c>
      <c r="B114" s="151">
        <f t="shared" si="43"/>
        <v>118</v>
      </c>
      <c r="C114" s="14" t="str">
        <f t="shared" si="43"/>
        <v>Early Childhood Academy PCS</v>
      </c>
      <c r="D114" s="5" t="str">
        <f t="shared" si="43"/>
        <v>2026-2027</v>
      </c>
      <c r="E114" s="16" t="s">
        <v>252</v>
      </c>
      <c r="F114" s="165">
        <v>0</v>
      </c>
      <c r="G114" s="28">
        <f>G112+G113</f>
        <v>53834</v>
      </c>
      <c r="H114" s="28">
        <f t="shared" ref="H114:K114" si="78">H112+H113</f>
        <v>53834</v>
      </c>
      <c r="I114" s="28">
        <f t="shared" si="78"/>
        <v>53834</v>
      </c>
      <c r="J114" s="28">
        <f t="shared" si="78"/>
        <v>53834</v>
      </c>
      <c r="K114" s="28">
        <f t="shared" si="78"/>
        <v>53834</v>
      </c>
      <c r="L114" s="165" t="s">
        <v>99</v>
      </c>
      <c r="M114" s="128">
        <f t="shared" si="52"/>
        <v>0</v>
      </c>
      <c r="N114" s="128">
        <f t="shared" si="46"/>
        <v>0</v>
      </c>
      <c r="O114" s="128">
        <f t="shared" si="47"/>
        <v>0</v>
      </c>
      <c r="P114" s="128">
        <f t="shared" si="48"/>
        <v>0</v>
      </c>
      <c r="Q114" s="126">
        <f t="shared" si="53"/>
        <v>0</v>
      </c>
      <c r="R114" s="126">
        <f t="shared" si="49"/>
        <v>0</v>
      </c>
      <c r="S114" s="126">
        <f t="shared" si="50"/>
        <v>0</v>
      </c>
      <c r="T114" s="126">
        <f t="shared" si="51"/>
        <v>0</v>
      </c>
    </row>
    <row r="115" spans="1:20" ht="15" customHeight="1" thickBot="1" x14ac:dyDescent="0.4">
      <c r="A115" s="14" t="str">
        <f t="shared" si="43"/>
        <v>PCSB 5-Year Budget</v>
      </c>
      <c r="B115" s="151">
        <f t="shared" si="43"/>
        <v>118</v>
      </c>
      <c r="C115" s="14" t="str">
        <f t="shared" si="43"/>
        <v>Early Childhood Academy PCS</v>
      </c>
      <c r="D115" s="5" t="str">
        <f t="shared" si="43"/>
        <v>2026-2027</v>
      </c>
      <c r="E115" s="16" t="s">
        <v>254</v>
      </c>
      <c r="F115" s="165">
        <v>0</v>
      </c>
      <c r="G115" s="59">
        <f>IF(G108,G114/G108,0)</f>
        <v>239.26222222222222</v>
      </c>
      <c r="H115" s="59">
        <f t="shared" ref="H115:K115" si="79">IF(H108,H114/H108,0)</f>
        <v>239.26222222222222</v>
      </c>
      <c r="I115" s="59">
        <f t="shared" si="79"/>
        <v>239.26222222222222</v>
      </c>
      <c r="J115" s="59">
        <f t="shared" si="79"/>
        <v>239.26222222222222</v>
      </c>
      <c r="K115" s="59">
        <f t="shared" si="79"/>
        <v>239.26222222222222</v>
      </c>
      <c r="L115" s="165" t="s">
        <v>99</v>
      </c>
      <c r="M115" s="136">
        <f t="shared" si="52"/>
        <v>0</v>
      </c>
      <c r="N115" s="136">
        <f t="shared" si="46"/>
        <v>0</v>
      </c>
      <c r="O115" s="136">
        <f t="shared" si="47"/>
        <v>0</v>
      </c>
      <c r="P115" s="136">
        <f t="shared" si="48"/>
        <v>0</v>
      </c>
      <c r="Q115" s="137">
        <f t="shared" si="53"/>
        <v>0</v>
      </c>
      <c r="R115" s="137">
        <f t="shared" si="49"/>
        <v>0</v>
      </c>
      <c r="S115" s="137">
        <f t="shared" si="50"/>
        <v>0</v>
      </c>
      <c r="T115" s="137">
        <f t="shared" si="51"/>
        <v>0</v>
      </c>
    </row>
    <row r="116" spans="1:20" ht="30" customHeight="1" thickTop="1" x14ac:dyDescent="0.35">
      <c r="A116" s="14" t="str">
        <f t="shared" si="43"/>
        <v>PCSB 5-Year Budget</v>
      </c>
      <c r="B116" s="151">
        <f t="shared" si="43"/>
        <v>118</v>
      </c>
      <c r="C116" s="14" t="str">
        <f t="shared" si="43"/>
        <v>Early Childhood Academy PCS</v>
      </c>
      <c r="D116" s="5" t="str">
        <f t="shared" si="43"/>
        <v>2026-2027</v>
      </c>
      <c r="E116" s="16" t="s">
        <v>236</v>
      </c>
      <c r="F116" s="165">
        <v>0</v>
      </c>
      <c r="G116" s="22">
        <f t="shared" ref="G116:K118" si="80">IF(G112,G84/G112,0)</f>
        <v>22.815525504328122</v>
      </c>
      <c r="H116" s="22">
        <f t="shared" si="80"/>
        <v>25.514284652821637</v>
      </c>
      <c r="I116" s="22">
        <f t="shared" si="80"/>
        <v>25.307036445369096</v>
      </c>
      <c r="J116" s="22">
        <f t="shared" si="80"/>
        <v>25.323197235947543</v>
      </c>
      <c r="K116" s="22">
        <f t="shared" si="80"/>
        <v>25.322955752869934</v>
      </c>
      <c r="L116" s="165" t="s">
        <v>99</v>
      </c>
      <c r="M116" s="129">
        <f t="shared" si="52"/>
        <v>2.6987591484935152</v>
      </c>
      <c r="N116" s="129">
        <f t="shared" si="46"/>
        <v>-0.20724820745254036</v>
      </c>
      <c r="O116" s="129">
        <f t="shared" si="47"/>
        <v>1.6160790578446438E-2</v>
      </c>
      <c r="P116" s="129">
        <f t="shared" si="48"/>
        <v>-2.4148307760896159E-4</v>
      </c>
      <c r="Q116" s="130">
        <f t="shared" si="53"/>
        <v>0.11828608321914648</v>
      </c>
      <c r="R116" s="130">
        <f t="shared" si="49"/>
        <v>-8.1228304172588535E-3</v>
      </c>
      <c r="S116" s="130">
        <f t="shared" si="50"/>
        <v>6.3858882146604259E-4</v>
      </c>
      <c r="T116" s="130">
        <f t="shared" si="51"/>
        <v>-9.5360422050563306E-6</v>
      </c>
    </row>
    <row r="117" spans="1:20" ht="15" customHeight="1" x14ac:dyDescent="0.35">
      <c r="A117" s="14" t="str">
        <f t="shared" si="43"/>
        <v>PCSB 5-Year Budget</v>
      </c>
      <c r="B117" s="151">
        <f t="shared" si="43"/>
        <v>118</v>
      </c>
      <c r="C117" s="14" t="str">
        <f t="shared" si="43"/>
        <v>Early Childhood Academy PCS</v>
      </c>
      <c r="D117" s="5" t="str">
        <f t="shared" si="43"/>
        <v>2026-2027</v>
      </c>
      <c r="E117" s="16" t="s">
        <v>237</v>
      </c>
      <c r="F117" s="165">
        <v>0</v>
      </c>
      <c r="G117" s="58">
        <f t="shared" si="80"/>
        <v>0</v>
      </c>
      <c r="H117" s="58">
        <f t="shared" si="80"/>
        <v>0</v>
      </c>
      <c r="I117" s="58">
        <f t="shared" si="80"/>
        <v>0</v>
      </c>
      <c r="J117" s="58">
        <f t="shared" si="80"/>
        <v>0</v>
      </c>
      <c r="K117" s="58">
        <f t="shared" si="80"/>
        <v>0</v>
      </c>
      <c r="L117" s="165" t="s">
        <v>99</v>
      </c>
      <c r="M117" s="138">
        <f t="shared" si="52"/>
        <v>0</v>
      </c>
      <c r="N117" s="138">
        <f t="shared" si="46"/>
        <v>0</v>
      </c>
      <c r="O117" s="138">
        <f t="shared" si="47"/>
        <v>0</v>
      </c>
      <c r="P117" s="138">
        <f t="shared" si="48"/>
        <v>0</v>
      </c>
      <c r="Q117" s="134">
        <f t="shared" si="53"/>
        <v>0</v>
      </c>
      <c r="R117" s="134">
        <f t="shared" si="49"/>
        <v>0</v>
      </c>
      <c r="S117" s="134">
        <f t="shared" si="50"/>
        <v>0</v>
      </c>
      <c r="T117" s="134">
        <f t="shared" si="51"/>
        <v>0</v>
      </c>
    </row>
    <row r="118" spans="1:20" ht="15" customHeight="1" x14ac:dyDescent="0.35">
      <c r="A118" s="14" t="str">
        <f t="shared" si="43"/>
        <v>PCSB 5-Year Budget</v>
      </c>
      <c r="B118" s="151">
        <f t="shared" si="43"/>
        <v>118</v>
      </c>
      <c r="C118" s="14" t="str">
        <f t="shared" si="43"/>
        <v>Early Childhood Academy PCS</v>
      </c>
      <c r="D118" s="5" t="str">
        <f t="shared" si="43"/>
        <v>2026-2027</v>
      </c>
      <c r="E118" s="16" t="s">
        <v>253</v>
      </c>
      <c r="F118" s="165">
        <v>0</v>
      </c>
      <c r="G118" s="21">
        <f t="shared" si="80"/>
        <v>22.815525504328122</v>
      </c>
      <c r="H118" s="21">
        <f t="shared" si="80"/>
        <v>25.514284652821637</v>
      </c>
      <c r="I118" s="21">
        <f t="shared" si="80"/>
        <v>25.307036445369096</v>
      </c>
      <c r="J118" s="21">
        <f t="shared" si="80"/>
        <v>25.323197235947543</v>
      </c>
      <c r="K118" s="21">
        <f t="shared" si="80"/>
        <v>25.322955752869934</v>
      </c>
      <c r="L118" s="165" t="s">
        <v>99</v>
      </c>
      <c r="M118" s="125">
        <f t="shared" si="52"/>
        <v>2.6987591484935152</v>
      </c>
      <c r="N118" s="125">
        <f t="shared" si="46"/>
        <v>-0.20724820745254036</v>
      </c>
      <c r="O118" s="125">
        <f t="shared" si="47"/>
        <v>1.6160790578446438E-2</v>
      </c>
      <c r="P118" s="125">
        <f t="shared" si="48"/>
        <v>-2.4148307760896159E-4</v>
      </c>
      <c r="Q118" s="126">
        <f t="shared" si="53"/>
        <v>0.11828608321914648</v>
      </c>
      <c r="R118" s="126">
        <f t="shared" si="49"/>
        <v>-8.1228304172588535E-3</v>
      </c>
      <c r="S118" s="126">
        <f t="shared" si="50"/>
        <v>6.3858882146604259E-4</v>
      </c>
      <c r="T118" s="126">
        <f t="shared" si="51"/>
        <v>-9.5360422050563306E-6</v>
      </c>
    </row>
    <row r="119" spans="1:20" ht="18.75" thickBot="1" x14ac:dyDescent="0.4">
      <c r="A119" s="14" t="str">
        <f t="shared" si="43"/>
        <v>PCSB 5-Year Budget</v>
      </c>
      <c r="B119" s="151">
        <f t="shared" si="43"/>
        <v>118</v>
      </c>
      <c r="C119" s="14" t="str">
        <f t="shared" si="43"/>
        <v>Early Childhood Academy PCS</v>
      </c>
      <c r="D119" s="5" t="str">
        <f t="shared" si="43"/>
        <v>2026-2027</v>
      </c>
      <c r="E119" s="16" t="s">
        <v>251</v>
      </c>
      <c r="F119" s="165">
        <v>0</v>
      </c>
      <c r="G119" s="60">
        <f>IF(G$52,G86/G$52,0)</f>
        <v>1.4178943722943722</v>
      </c>
      <c r="H119" s="60">
        <f>IF(H$52,H86/H$52,0)</f>
        <v>1.5856115440115439</v>
      </c>
      <c r="I119" s="60">
        <f>IF(I$52,I86/I$52,0)</f>
        <v>1.5727318903318903</v>
      </c>
      <c r="J119" s="60">
        <f>IF(J$52,J86/J$52,0)</f>
        <v>1.5737362193362194</v>
      </c>
      <c r="K119" s="60">
        <f>IF(K$52,K86/K$52,0)</f>
        <v>1.5737212121212121</v>
      </c>
      <c r="L119" s="165" t="s">
        <v>99</v>
      </c>
      <c r="M119" s="132">
        <f t="shared" si="52"/>
        <v>0.16771717171717171</v>
      </c>
      <c r="N119" s="132">
        <f t="shared" si="46"/>
        <v>-1.2879653679653602E-2</v>
      </c>
      <c r="O119" s="132">
        <f t="shared" si="47"/>
        <v>1.0043290043291186E-3</v>
      </c>
      <c r="P119" s="132">
        <f t="shared" si="48"/>
        <v>-1.5007215007356578E-5</v>
      </c>
      <c r="Q119" s="132">
        <f t="shared" si="53"/>
        <v>0.11828608321914658</v>
      </c>
      <c r="R119" s="132">
        <f t="shared" si="49"/>
        <v>-8.1228304172587633E-3</v>
      </c>
      <c r="S119" s="132">
        <f t="shared" si="50"/>
        <v>6.3858882146605245E-4</v>
      </c>
      <c r="T119" s="132">
        <f t="shared" si="51"/>
        <v>-9.5360422051456739E-6</v>
      </c>
    </row>
    <row r="120" spans="1:20" ht="30" customHeight="1" thickTop="1" x14ac:dyDescent="0.35">
      <c r="A120" s="14" t="str">
        <f t="shared" si="43"/>
        <v>PCSB 5-Year Budget</v>
      </c>
      <c r="B120" s="151">
        <f t="shared" si="43"/>
        <v>118</v>
      </c>
      <c r="C120" s="14" t="str">
        <f t="shared" si="43"/>
        <v>Early Childhood Academy PCS</v>
      </c>
      <c r="D120" s="5" t="str">
        <f t="shared" si="43"/>
        <v>2026-2027</v>
      </c>
      <c r="E120" s="16" t="s">
        <v>245</v>
      </c>
      <c r="F120" s="165">
        <v>0</v>
      </c>
      <c r="G120" s="57">
        <f>IF(G58,G93/G58,0)</f>
        <v>2.5838294835616241E-3</v>
      </c>
      <c r="H120" s="57">
        <f>IF(H58,H93/H58,0)</f>
        <v>2.1056015132147627E-2</v>
      </c>
      <c r="I120" s="57">
        <f>IF(I58,I93/I58,0)</f>
        <v>8.3610458329510932E-4</v>
      </c>
      <c r="J120" s="57">
        <f>IF(J58,J93/J58,0)</f>
        <v>1.3416988859036482E-2</v>
      </c>
      <c r="K120" s="57">
        <f>IF(K58,K93/K58,0)</f>
        <v>1.3691628907578827E-2</v>
      </c>
      <c r="L120" s="165" t="s">
        <v>99</v>
      </c>
      <c r="M120" s="124">
        <f t="shared" si="52"/>
        <v>1.8472185648586003E-2</v>
      </c>
      <c r="N120" s="124">
        <f t="shared" si="46"/>
        <v>-2.0219910548852516E-2</v>
      </c>
      <c r="O120" s="124">
        <f t="shared" si="47"/>
        <v>1.2580884275741373E-2</v>
      </c>
      <c r="P120" s="124">
        <f t="shared" si="48"/>
        <v>2.746400485423451E-4</v>
      </c>
      <c r="Q120" s="124">
        <f t="shared" si="53"/>
        <v>7.1491504242468107</v>
      </c>
      <c r="R120" s="124">
        <f t="shared" si="49"/>
        <v>-0.96029141420882747</v>
      </c>
      <c r="S120" s="124">
        <f t="shared" si="50"/>
        <v>15.047022259057341</v>
      </c>
      <c r="T120" s="124">
        <f t="shared" si="51"/>
        <v>2.0469574166588962E-2</v>
      </c>
    </row>
    <row r="121" spans="1:20" x14ac:dyDescent="0.35">
      <c r="A121" s="14" t="str">
        <f t="shared" si="43"/>
        <v>PCSB 5-Year Budget</v>
      </c>
      <c r="B121" s="151">
        <f t="shared" si="43"/>
        <v>118</v>
      </c>
      <c r="C121" s="14" t="str">
        <f t="shared" si="43"/>
        <v>Early Childhood Academy PCS</v>
      </c>
      <c r="D121" s="5" t="str">
        <f t="shared" si="43"/>
        <v>2026-2027</v>
      </c>
      <c r="E121" s="16" t="s">
        <v>246</v>
      </c>
      <c r="F121" s="165">
        <v>0</v>
      </c>
      <c r="G121" s="57">
        <f>IF(G58,G100/G58,0)</f>
        <v>7.5280299489150493E-2</v>
      </c>
      <c r="H121" s="57">
        <f>IF(H58,H100/H58,0)</f>
        <v>0.1058943289026425</v>
      </c>
      <c r="I121" s="57">
        <f>IF(I58,I100/I58,0)</f>
        <v>8.5945341889676022E-2</v>
      </c>
      <c r="J121" s="57">
        <f>IF(J58,J100/J58,0)</f>
        <v>9.590195337113501E-2</v>
      </c>
      <c r="K121" s="57">
        <f>IF(K58,K100/K58,0)</f>
        <v>9.4628346876090091E-2</v>
      </c>
      <c r="L121" s="165" t="s">
        <v>99</v>
      </c>
      <c r="M121" s="124">
        <f t="shared" si="52"/>
        <v>3.0614029413492005E-2</v>
      </c>
      <c r="N121" s="124">
        <f t="shared" si="46"/>
        <v>-1.9948987012966476E-2</v>
      </c>
      <c r="O121" s="124">
        <f t="shared" si="47"/>
        <v>9.9566114814589879E-3</v>
      </c>
      <c r="P121" s="124">
        <f t="shared" si="48"/>
        <v>-1.2736064950449183E-3</v>
      </c>
      <c r="Q121" s="124">
        <f t="shared" si="53"/>
        <v>0.40666721069440143</v>
      </c>
      <c r="R121" s="124">
        <f t="shared" si="49"/>
        <v>-0.1883857919464908</v>
      </c>
      <c r="S121" s="124">
        <f t="shared" si="50"/>
        <v>0.1158481805126777</v>
      </c>
      <c r="T121" s="124">
        <f t="shared" si="51"/>
        <v>-1.3280297744469654E-2</v>
      </c>
    </row>
    <row r="122" spans="1:20" x14ac:dyDescent="0.35">
      <c r="A122" s="14" t="str">
        <f t="shared" si="43"/>
        <v>PCSB 5-Year Budget</v>
      </c>
      <c r="B122" s="151">
        <f t="shared" si="43"/>
        <v>118</v>
      </c>
      <c r="C122" s="14" t="str">
        <f t="shared" si="43"/>
        <v>Early Childhood Academy PCS</v>
      </c>
      <c r="D122" s="5" t="str">
        <f t="shared" si="43"/>
        <v>2026-2027</v>
      </c>
      <c r="E122" s="16" t="s">
        <v>244</v>
      </c>
      <c r="F122" s="165">
        <v>0</v>
      </c>
      <c r="G122" s="61">
        <f>IF(G92-G78-G79-G87,(G104-G105-G106+G107)/(G92-G78-G79-G87)*365,0)</f>
        <v>155.45957336296632</v>
      </c>
      <c r="H122" s="61">
        <f>IF(H92-H78-H79-H87,(H104-H105-H106+H107)/(H92-H78-H79-H87)*365,0)</f>
        <v>162.86140987648392</v>
      </c>
      <c r="I122" s="61">
        <f>IF(I92-I78-I79-I87,(I104-I105-I106+I107)/(I92-I78-I79-I87)*365,0)</f>
        <v>176.19311811251768</v>
      </c>
      <c r="J122" s="61">
        <f>IF(J92-J78-J79-J87,(J104-J105-J106+J107)/(J92-J78-J79-J87)*365,0)</f>
        <v>192.96440102056457</v>
      </c>
      <c r="K122" s="61">
        <f>IF(K92-K78-K79-K87,(K104-K105-K106+K107)/(K92-K78-K79-K87)*365,0)</f>
        <v>209.1558055582332</v>
      </c>
      <c r="L122" s="165" t="s">
        <v>99</v>
      </c>
      <c r="M122" s="139">
        <f t="shared" si="52"/>
        <v>7.4018365135175941</v>
      </c>
      <c r="N122" s="139">
        <f t="shared" si="46"/>
        <v>13.331708236033762</v>
      </c>
      <c r="O122" s="139">
        <f t="shared" si="47"/>
        <v>16.771282908046885</v>
      </c>
      <c r="P122" s="139">
        <f t="shared" si="48"/>
        <v>16.191404537668632</v>
      </c>
      <c r="Q122" s="134">
        <f t="shared" si="53"/>
        <v>4.7612613063306296E-2</v>
      </c>
      <c r="R122" s="134">
        <f t="shared" si="49"/>
        <v>8.1859221568477719E-2</v>
      </c>
      <c r="S122" s="134">
        <f t="shared" si="50"/>
        <v>9.5186935152238306E-2</v>
      </c>
      <c r="T122" s="134">
        <f t="shared" si="51"/>
        <v>8.3908764787879633E-2</v>
      </c>
    </row>
    <row r="123" spans="1:20" ht="30" customHeight="1" x14ac:dyDescent="0.35">
      <c r="A123" s="14" t="str">
        <f t="shared" si="43"/>
        <v>PCSB 5-Year Budget</v>
      </c>
      <c r="B123" s="151">
        <f t="shared" si="43"/>
        <v>118</v>
      </c>
      <c r="C123" s="14" t="str">
        <f t="shared" si="43"/>
        <v>Early Childhood Academy PCS</v>
      </c>
      <c r="D123" s="5" t="str">
        <f t="shared" si="43"/>
        <v>2026-2027</v>
      </c>
      <c r="E123" s="16" t="s">
        <v>247</v>
      </c>
      <c r="F123" s="165">
        <v>0</v>
      </c>
      <c r="G123" s="57">
        <f>IF(G$92,G72/G$92,0)</f>
        <v>0.74573837866868897</v>
      </c>
      <c r="H123" s="57">
        <f>IF(H$92,H72/H$92,0)</f>
        <v>0.73416500918714178</v>
      </c>
      <c r="I123" s="57">
        <f>IF(I$92,I72/I$92,0)</f>
        <v>0.73603665575906019</v>
      </c>
      <c r="J123" s="57">
        <f>IF(J$92,J72/J$92,0)</f>
        <v>0.73688674303392521</v>
      </c>
      <c r="K123" s="57">
        <f>IF(K$92,K72/K$92,0)</f>
        <v>0.73772237927636153</v>
      </c>
      <c r="L123" s="165" t="s">
        <v>99</v>
      </c>
      <c r="M123" s="124">
        <f t="shared" si="52"/>
        <v>-1.1573369481547191E-2</v>
      </c>
      <c r="N123" s="124">
        <f t="shared" si="46"/>
        <v>1.8716465719184061E-3</v>
      </c>
      <c r="O123" s="124">
        <f t="shared" si="47"/>
        <v>8.50087274865019E-4</v>
      </c>
      <c r="P123" s="124">
        <f t="shared" si="48"/>
        <v>8.3563624243632173E-4</v>
      </c>
      <c r="Q123" s="124">
        <f t="shared" si="53"/>
        <v>-1.5519342724734462E-2</v>
      </c>
      <c r="R123" s="124">
        <f t="shared" si="49"/>
        <v>2.5493540941029995E-3</v>
      </c>
      <c r="S123" s="124">
        <f t="shared" si="50"/>
        <v>1.154952363056349E-3</v>
      </c>
      <c r="T123" s="124">
        <f t="shared" si="51"/>
        <v>1.1340090595141161E-3</v>
      </c>
    </row>
    <row r="124" spans="1:20" x14ac:dyDescent="0.35">
      <c r="A124" s="14" t="str">
        <f t="shared" si="43"/>
        <v>PCSB 5-Year Budget</v>
      </c>
      <c r="B124" s="151">
        <f t="shared" si="43"/>
        <v>118</v>
      </c>
      <c r="C124" s="14" t="str">
        <f t="shared" si="43"/>
        <v>Early Childhood Academy PCS</v>
      </c>
      <c r="D124" s="5" t="str">
        <f t="shared" si="43"/>
        <v>2026-2027</v>
      </c>
      <c r="E124" s="16" t="s">
        <v>248</v>
      </c>
      <c r="F124" s="165">
        <v>0</v>
      </c>
      <c r="G124" s="57">
        <f>IF(G$92,G76/G$92,0)</f>
        <v>5.9826614583097543E-2</v>
      </c>
      <c r="H124" s="57">
        <f>IF(H$92,H76/H$92,0)</f>
        <v>6.0630446489441846E-2</v>
      </c>
      <c r="I124" s="57">
        <f>IF(I$92,I76/I$92,0)</f>
        <v>6.2572768442292606E-2</v>
      </c>
      <c r="J124" s="57">
        <f>IF(J$92,J76/J$92,0)</f>
        <v>6.4487579739149078E-2</v>
      </c>
      <c r="K124" s="57">
        <f>IF(K$92,K76/K$92,0)</f>
        <v>6.6459633722433367E-2</v>
      </c>
      <c r="L124" s="165" t="s">
        <v>99</v>
      </c>
      <c r="M124" s="124">
        <f t="shared" si="52"/>
        <v>8.0383190634430307E-4</v>
      </c>
      <c r="N124" s="124">
        <f t="shared" si="46"/>
        <v>1.9423219528507604E-3</v>
      </c>
      <c r="O124" s="124">
        <f t="shared" si="47"/>
        <v>1.9148112968564723E-3</v>
      </c>
      <c r="P124" s="124">
        <f t="shared" si="48"/>
        <v>1.9720539832842887E-3</v>
      </c>
      <c r="Q124" s="124">
        <f t="shared" si="53"/>
        <v>1.343602528650192E-2</v>
      </c>
      <c r="R124" s="124">
        <f t="shared" si="49"/>
        <v>3.2035422222876017E-2</v>
      </c>
      <c r="S124" s="124">
        <f t="shared" si="50"/>
        <v>3.0601351746525274E-2</v>
      </c>
      <c r="T124" s="124">
        <f t="shared" si="51"/>
        <v>3.0580368983627641E-2</v>
      </c>
    </row>
    <row r="125" spans="1:20" x14ac:dyDescent="0.35">
      <c r="A125" s="14" t="str">
        <f t="shared" ref="A125:D127" si="81">A$2</f>
        <v>PCSB 5-Year Budget</v>
      </c>
      <c r="B125" s="151">
        <f t="shared" si="81"/>
        <v>118</v>
      </c>
      <c r="C125" s="14" t="str">
        <f t="shared" si="81"/>
        <v>Early Childhood Academy PCS</v>
      </c>
      <c r="D125" s="5" t="str">
        <f t="shared" si="81"/>
        <v>2026-2027</v>
      </c>
      <c r="E125" s="16" t="s">
        <v>249</v>
      </c>
      <c r="F125" s="165">
        <v>0</v>
      </c>
      <c r="G125" s="57">
        <f>IF(G$92,G86/G$92,0)</f>
        <v>0.13562136951578602</v>
      </c>
      <c r="H125" s="57">
        <f>IF(H$92,H86/H$92,0)</f>
        <v>0.14638211198859924</v>
      </c>
      <c r="I125" s="57">
        <f>IF(I$92,I86/I$92,0)</f>
        <v>0.14270905643494838</v>
      </c>
      <c r="J125" s="57">
        <f>IF(J$92,J86/J$92,0)</f>
        <v>0.14016190215237226</v>
      </c>
      <c r="K125" s="57">
        <f>IF(K$92,K86/K$92,0)</f>
        <v>0.13756812378866656</v>
      </c>
      <c r="L125" s="165" t="s">
        <v>99</v>
      </c>
      <c r="M125" s="124">
        <f t="shared" si="52"/>
        <v>1.0760742472813223E-2</v>
      </c>
      <c r="N125" s="124">
        <f t="shared" si="46"/>
        <v>-3.6730555536508558E-3</v>
      </c>
      <c r="O125" s="124">
        <f t="shared" si="47"/>
        <v>-2.5471542825761251E-3</v>
      </c>
      <c r="P125" s="124">
        <f t="shared" si="48"/>
        <v>-2.5937783637056955E-3</v>
      </c>
      <c r="Q125" s="124">
        <f t="shared" si="53"/>
        <v>7.934400390758993E-2</v>
      </c>
      <c r="R125" s="124">
        <f t="shared" si="49"/>
        <v>-2.5092243196606745E-2</v>
      </c>
      <c r="S125" s="124">
        <f t="shared" si="50"/>
        <v>-1.7848581906483307E-2</v>
      </c>
      <c r="T125" s="124">
        <f t="shared" si="51"/>
        <v>-1.8505587637402048E-2</v>
      </c>
    </row>
    <row r="126" spans="1:20" ht="18.75" thickBot="1" x14ac:dyDescent="0.4">
      <c r="A126" s="14" t="str">
        <f t="shared" si="81"/>
        <v>PCSB 5-Year Budget</v>
      </c>
      <c r="B126" s="151">
        <f t="shared" si="81"/>
        <v>118</v>
      </c>
      <c r="C126" s="14" t="str">
        <f t="shared" si="81"/>
        <v>Early Childhood Academy PCS</v>
      </c>
      <c r="D126" s="5" t="str">
        <f t="shared" si="81"/>
        <v>2026-2027</v>
      </c>
      <c r="E126" s="16" t="s">
        <v>250</v>
      </c>
      <c r="F126" s="165">
        <v>0</v>
      </c>
      <c r="G126" s="103">
        <f>IF(G$92,G91/G$92,0)</f>
        <v>5.881363723242751E-2</v>
      </c>
      <c r="H126" s="103">
        <f t="shared" ref="H126:K126" si="82">IF(H$92,H91/H$92,0)</f>
        <v>5.8822432334817154E-2</v>
      </c>
      <c r="I126" s="103">
        <f t="shared" si="82"/>
        <v>5.8681519363698864E-2</v>
      </c>
      <c r="J126" s="103">
        <f t="shared" si="82"/>
        <v>5.8463775074553435E-2</v>
      </c>
      <c r="K126" s="103">
        <f t="shared" si="82"/>
        <v>5.8249863212538548E-2</v>
      </c>
      <c r="L126" s="165" t="s">
        <v>99</v>
      </c>
      <c r="M126" s="137">
        <f t="shared" si="52"/>
        <v>8.7951023896443159E-6</v>
      </c>
      <c r="N126" s="137">
        <f t="shared" si="46"/>
        <v>-1.4091297111828993E-4</v>
      </c>
      <c r="O126" s="137">
        <f t="shared" si="47"/>
        <v>-2.177442891454287E-4</v>
      </c>
      <c r="P126" s="137">
        <f t="shared" si="48"/>
        <v>-2.1391186201488721E-4</v>
      </c>
      <c r="Q126" s="137">
        <f t="shared" si="53"/>
        <v>1.4954188864202815E-4</v>
      </c>
      <c r="R126" s="137">
        <f t="shared" si="49"/>
        <v>-2.395565187039761E-3</v>
      </c>
      <c r="S126" s="137">
        <f t="shared" si="50"/>
        <v>-3.7106109641756838E-3</v>
      </c>
      <c r="T126" s="137">
        <f t="shared" si="51"/>
        <v>-3.6588787115116195E-3</v>
      </c>
    </row>
    <row r="127" spans="1:20" ht="30" customHeight="1" thickTop="1" thickBot="1" x14ac:dyDescent="0.4">
      <c r="A127" s="14" t="str">
        <f t="shared" si="81"/>
        <v>PCSB 5-Year Budget</v>
      </c>
      <c r="B127" s="151">
        <f t="shared" si="81"/>
        <v>118</v>
      </c>
      <c r="C127" s="14" t="str">
        <f t="shared" si="81"/>
        <v>Early Childhood Academy PCS</v>
      </c>
      <c r="D127" s="5" t="str">
        <f t="shared" si="81"/>
        <v>2026-2027</v>
      </c>
      <c r="E127" s="16" t="s">
        <v>257</v>
      </c>
      <c r="F127" s="165">
        <v>0</v>
      </c>
      <c r="G127" s="108">
        <f>IF(G92,G99/G92,0)</f>
        <v>1.5538818592805077</v>
      </c>
      <c r="H127" s="108">
        <f t="shared" ref="H127:K127" si="83">IF(H92,H99/H92,0)</f>
        <v>1.5212799340802194</v>
      </c>
      <c r="I127" s="108">
        <f t="shared" si="83"/>
        <v>1.4960901012054197</v>
      </c>
      <c r="J127" s="108">
        <f t="shared" si="83"/>
        <v>1.4820487317625464</v>
      </c>
      <c r="K127" s="108">
        <f t="shared" si="83"/>
        <v>1.468518112429742</v>
      </c>
      <c r="L127" s="165" t="s">
        <v>99</v>
      </c>
      <c r="M127" s="140">
        <f t="shared" si="52"/>
        <v>-3.2601925200288262E-2</v>
      </c>
      <c r="N127" s="140">
        <f t="shared" si="46"/>
        <v>-2.51898328747997E-2</v>
      </c>
      <c r="O127" s="140">
        <f t="shared" si="47"/>
        <v>-1.4041369442873375E-2</v>
      </c>
      <c r="P127" s="140">
        <f t="shared" si="48"/>
        <v>-1.3530619332804417E-2</v>
      </c>
      <c r="Q127" s="141">
        <f t="shared" si="53"/>
        <v>-2.0980954894076632E-2</v>
      </c>
      <c r="R127" s="141">
        <f t="shared" si="49"/>
        <v>-1.6558315343868462E-2</v>
      </c>
      <c r="S127" s="141">
        <f t="shared" si="50"/>
        <v>-9.3853768777428948E-3</v>
      </c>
      <c r="T127" s="141">
        <f t="shared" si="51"/>
        <v>-9.1296723534272355E-3</v>
      </c>
    </row>
    <row r="128" spans="1:20" ht="18.75" thickTop="1" x14ac:dyDescent="0.35"/>
  </sheetData>
  <sheetProtection algorithmName="SHA-512" hashValue="Tp1FSI484PpuMCA4soS2VH3Vcc3qzEzCAm4x/kK/I26hPcClp0sdpHxrxT2+8c7TWiBpsHFzfn/C6mVCZOCrHQ==" saltValue="lH0yqDMn40DrUSAmQquAVA==" spinCount="100000" sheet="1" formatColumns="0" formatRows="0"/>
  <autoFilter ref="A1:K1" xr:uid="{4CC79657-46CE-0E4E-9154-6B27DCE8447C}"/>
  <conditionalFormatting sqref="A1:T52 A53:K53 M53:T53 A54:T127">
    <cfRule type="containsBlanks" dxfId="6"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7E6DA6-94D1-B446-BD86-488C42C836FC}">
      <formula1>-1000000000</formula1>
      <formula2>1000000000</formula2>
    </dataValidation>
    <dataValidation type="whole" allowBlank="1" showInputMessage="1" showErrorMessage="1" sqref="G59:K64 M59:T64" xr:uid="{DB8C39AF-C986-BF46-92CF-B9F85269F2DE}">
      <formula1>0</formula1>
      <formula2>10000</formula2>
    </dataValidation>
  </dataValidations>
  <pageMargins left="0.2" right="0.2" top="0.25" bottom="0.25" header="0.3" footer="0.3"/>
  <pageSetup scale="80" orientation="landscape"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E109-A9D7-F946-9191-F604785A0FD0}">
  <sheetPr>
    <tabColor theme="1"/>
  </sheetPr>
  <dimension ref="A1:P128"/>
  <sheetViews>
    <sheetView zoomScaleNormal="100" workbookViewId="0">
      <pane xSplit="5" ySplit="1" topLeftCell="F76" activePane="bottomRight" state="frozen"/>
      <selection activeCell="F114" sqref="F114"/>
      <selection pane="topRight" activeCell="F114" sqref="F114"/>
      <selection pane="bottomLeft" activeCell="F114" sqref="F114"/>
      <selection pane="bottomRight" activeCell="H90" sqref="H90"/>
    </sheetView>
  </sheetViews>
  <sheetFormatPr defaultColWidth="10.59765625" defaultRowHeight="18" x14ac:dyDescent="0.35"/>
  <cols>
    <col min="1" max="1" width="17.09765625" bestFit="1" customWidth="1"/>
    <col min="2" max="2" width="6.09765625" style="147" bestFit="1" customWidth="1"/>
    <col min="3" max="3" width="57.09765625" bestFit="1" customWidth="1"/>
    <col min="4" max="4" width="9.59765625" style="1" bestFit="1" customWidth="1"/>
    <col min="5" max="5" width="63.09765625" bestFit="1" customWidth="1"/>
    <col min="6" max="6" width="15.3984375" style="3" customWidth="1"/>
    <col min="7" max="11" width="15.3984375" style="11" customWidth="1"/>
    <col min="12" max="16" width="9.59765625" style="1" customWidth="1"/>
    <col min="17" max="16384" width="10.59765625" style="1"/>
  </cols>
  <sheetData>
    <row r="1" spans="1:16" s="2" customFormat="1" ht="80.099999999999994"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35">
      <c r="A2" s="17" t="s">
        <v>212</v>
      </c>
      <c r="B2" s="151">
        <f>VLOOKUP(C2,LEA_and_Campus_List[],2,FALSE)</f>
        <v>118</v>
      </c>
      <c r="C2" s="56" t="str">
        <f>'5-Yr PCSB Budget Base Case'!C2</f>
        <v>Early Childhood Academy PCS</v>
      </c>
      <c r="D2" s="5" t="str">
        <f>'5-Yr PCSB Budget Base Case'!D2</f>
        <v>2026-2027</v>
      </c>
      <c r="E2" s="42" t="s">
        <v>224</v>
      </c>
      <c r="F2" s="35">
        <f>'5-Yr PCSB Budget Base Case'!F2-'5-Yr PCSB Budget No Expansion'!F2</f>
        <v>0</v>
      </c>
      <c r="G2" s="35">
        <f>'5-Yr PCSB Budget Base Case'!G2-'5-Yr PCSB Budget No Expansion'!G2</f>
        <v>0</v>
      </c>
      <c r="H2" s="50">
        <f>'5-Yr PCSB Budget Base Case'!H2-'5-Yr PCSB Budget No Expansion'!H2</f>
        <v>0</v>
      </c>
      <c r="I2" s="50">
        <f>'5-Yr PCSB Budget Base Case'!I2-'5-Yr PCSB Budget No Expansion'!I2</f>
        <v>0</v>
      </c>
      <c r="J2" s="50">
        <f>'5-Yr PCSB Budget Base Case'!J2-'5-Yr PCSB Budget No Expansion'!J2</f>
        <v>0</v>
      </c>
      <c r="K2" s="50">
        <f>'5-Yr PCSB Budget Base Case'!K2-'5-Yr PCSB Budget No Expansion'!K2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x14ac:dyDescent="0.35">
      <c r="A3" s="14" t="str">
        <f t="shared" ref="A3:D18" si="2">A$2</f>
        <v>PCSB 5-Year Budget</v>
      </c>
      <c r="B3" s="151">
        <f t="shared" si="2"/>
        <v>118</v>
      </c>
      <c r="C3" s="14" t="str">
        <f t="shared" si="2"/>
        <v>Early Childhood Academy PCS</v>
      </c>
      <c r="D3" s="5" t="str">
        <f t="shared" si="2"/>
        <v>2026-2027</v>
      </c>
      <c r="E3" s="42" t="s">
        <v>225</v>
      </c>
      <c r="F3" s="44">
        <f>'5-Yr PCSB Budget Base Case'!F3-'5-Yr PCSB Budget No Expansion'!F3</f>
        <v>0</v>
      </c>
      <c r="G3" s="44">
        <f>'5-Yr PCSB Budget Base Case'!G3-'5-Yr PCSB Budget No Expansion'!G3</f>
        <v>0</v>
      </c>
      <c r="H3" s="44">
        <f>'5-Yr PCSB Budget Base Case'!H3-'5-Yr PCSB Budget No Expansion'!H3</f>
        <v>0</v>
      </c>
      <c r="I3" s="44">
        <f>'5-Yr PCSB Budget Base Case'!I3-'5-Yr PCSB Budget No Expansion'!I3</f>
        <v>0</v>
      </c>
      <c r="J3" s="44">
        <f>'5-Yr PCSB Budget Base Case'!J3-'5-Yr PCSB Budget No Expansion'!J3</f>
        <v>0</v>
      </c>
      <c r="K3" s="44">
        <f>'5-Yr PCSB Budget Base Case'!K3-'5-Yr PCSB Budget No Expansion'!K3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x14ac:dyDescent="0.35">
      <c r="A4" s="14" t="str">
        <f t="shared" si="2"/>
        <v>PCSB 5-Year Budget</v>
      </c>
      <c r="B4" s="151">
        <f t="shared" si="2"/>
        <v>118</v>
      </c>
      <c r="C4" s="14" t="str">
        <f t="shared" si="2"/>
        <v>Early Childhood Academy PCS</v>
      </c>
      <c r="D4" s="5" t="str">
        <f t="shared" si="2"/>
        <v>2026-2027</v>
      </c>
      <c r="E4" s="41" t="s">
        <v>226</v>
      </c>
      <c r="F4" s="35">
        <f>'5-Yr PCSB Budget Base Case'!F4-'5-Yr PCSB Budget No Expansion'!F4</f>
        <v>0</v>
      </c>
      <c r="G4" s="35">
        <f>'5-Yr PCSB Budget Base Case'!G4-'5-Yr PCSB Budget No Expansion'!G4</f>
        <v>0</v>
      </c>
      <c r="H4" s="50">
        <f>'5-Yr PCSB Budget Base Case'!H4-'5-Yr PCSB Budget No Expansion'!H4</f>
        <v>0</v>
      </c>
      <c r="I4" s="50">
        <f>'5-Yr PCSB Budget Base Case'!I4-'5-Yr PCSB Budget No Expansion'!I4</f>
        <v>0</v>
      </c>
      <c r="J4" s="50">
        <f>'5-Yr PCSB Budget Base Case'!J4-'5-Yr PCSB Budget No Expansion'!J4</f>
        <v>0</v>
      </c>
      <c r="K4" s="50">
        <f>'5-Yr PCSB Budget Base Case'!K4-'5-Yr PCSB Budget No Expansion'!K4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35">
      <c r="A5" s="14" t="str">
        <f t="shared" si="2"/>
        <v>PCSB 5-Year Budget</v>
      </c>
      <c r="B5" s="151">
        <f t="shared" si="2"/>
        <v>118</v>
      </c>
      <c r="C5" s="14" t="str">
        <f t="shared" si="2"/>
        <v>Early Childhood Academy PCS</v>
      </c>
      <c r="D5" s="5" t="str">
        <f t="shared" si="2"/>
        <v>2026-2027</v>
      </c>
      <c r="E5" s="41" t="s">
        <v>220</v>
      </c>
      <c r="F5" s="44">
        <f>'5-Yr PCSB Budget Base Case'!F5-'5-Yr PCSB Budget No Expansion'!F5</f>
        <v>0</v>
      </c>
      <c r="G5" s="44">
        <f>'5-Yr PCSB Budget Base Case'!G5-'5-Yr PCSB Budget No Expansion'!G5</f>
        <v>0</v>
      </c>
      <c r="H5" s="44">
        <f>'5-Yr PCSB Budget Base Case'!H5-'5-Yr PCSB Budget No Expansion'!H5</f>
        <v>0</v>
      </c>
      <c r="I5" s="44">
        <f>'5-Yr PCSB Budget Base Case'!I5-'5-Yr PCSB Budget No Expansion'!I5</f>
        <v>0</v>
      </c>
      <c r="J5" s="44">
        <f>'5-Yr PCSB Budget Base Case'!J5-'5-Yr PCSB Budget No Expansion'!J5</f>
        <v>0</v>
      </c>
      <c r="K5" s="44">
        <f>'5-Yr PCSB Budget Base Case'!K5-'5-Yr PCSB Budget No Expansion'!K5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35">
      <c r="A6" s="14" t="str">
        <f t="shared" si="2"/>
        <v>PCSB 5-Year Budget</v>
      </c>
      <c r="B6" s="151">
        <f t="shared" si="2"/>
        <v>118</v>
      </c>
      <c r="C6" s="14" t="str">
        <f t="shared" si="2"/>
        <v>Early Childhood Academy PCS</v>
      </c>
      <c r="D6" s="5" t="str">
        <f t="shared" si="2"/>
        <v>2026-2027</v>
      </c>
      <c r="E6" s="41" t="s">
        <v>227</v>
      </c>
      <c r="F6" s="35">
        <f>'5-Yr PCSB Budget Base Case'!F6-'5-Yr PCSB Budget No Expansion'!F6</f>
        <v>0</v>
      </c>
      <c r="G6" s="35">
        <f>'5-Yr PCSB Budget Base Case'!G6-'5-Yr PCSB Budget No Expansion'!G6</f>
        <v>0</v>
      </c>
      <c r="H6" s="50">
        <f>'5-Yr PCSB Budget Base Case'!H6-'5-Yr PCSB Budget No Expansion'!H6</f>
        <v>0</v>
      </c>
      <c r="I6" s="50">
        <f>'5-Yr PCSB Budget Base Case'!I6-'5-Yr PCSB Budget No Expansion'!I6</f>
        <v>0</v>
      </c>
      <c r="J6" s="50">
        <f>'5-Yr PCSB Budget Base Case'!J6-'5-Yr PCSB Budget No Expansion'!J6</f>
        <v>0</v>
      </c>
      <c r="K6" s="50">
        <f>'5-Yr PCSB Budget Base Case'!K6-'5-Yr PCSB Budget No Expansion'!K6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8.75" thickBot="1" x14ac:dyDescent="0.4">
      <c r="A7" s="14" t="str">
        <f t="shared" si="2"/>
        <v>PCSB 5-Year Budget</v>
      </c>
      <c r="B7" s="151">
        <f t="shared" si="2"/>
        <v>118</v>
      </c>
      <c r="C7" s="14" t="str">
        <f t="shared" si="2"/>
        <v>Early Childhood Academy PCS</v>
      </c>
      <c r="D7" s="5" t="str">
        <f t="shared" si="2"/>
        <v>2026-2027</v>
      </c>
      <c r="E7" s="41" t="s">
        <v>221</v>
      </c>
      <c r="F7" s="43">
        <f>'5-Yr PCSB Budget Base Case'!F7-'5-Yr PCSB Budget No Expansion'!F7</f>
        <v>0</v>
      </c>
      <c r="G7" s="43">
        <f>'5-Yr PCSB Budget Base Case'!G7-'5-Yr PCSB Budget No Expansion'!G7</f>
        <v>0</v>
      </c>
      <c r="H7" s="43">
        <f>'5-Yr PCSB Budget Base Case'!H7-'5-Yr PCSB Budget No Expansion'!H7</f>
        <v>0</v>
      </c>
      <c r="I7" s="43">
        <f>'5-Yr PCSB Budget Base Case'!I7-'5-Yr PCSB Budget No Expansion'!I7</f>
        <v>0</v>
      </c>
      <c r="J7" s="43">
        <f>'5-Yr PCSB Budget Base Case'!J7-'5-Yr PCSB Budget No Expansion'!J7</f>
        <v>0</v>
      </c>
      <c r="K7" s="43">
        <f>'5-Yr PCSB Budget Base Case'!K7-'5-Yr PCSB Budget No Expansion'!K7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35">
      <c r="A8" s="14" t="str">
        <f t="shared" si="2"/>
        <v>PCSB 5-Year Budget</v>
      </c>
      <c r="B8" s="151">
        <f t="shared" si="2"/>
        <v>118</v>
      </c>
      <c r="C8" s="14" t="str">
        <f t="shared" si="2"/>
        <v>Early Childhood Academy PCS</v>
      </c>
      <c r="D8" s="5" t="str">
        <f t="shared" si="2"/>
        <v>2026-2027</v>
      </c>
      <c r="E8" s="38" t="s">
        <v>211</v>
      </c>
      <c r="F8" s="36">
        <f>'5-Yr PCSB Budget Base Case'!F8</f>
        <v>1.34</v>
      </c>
      <c r="G8" s="51">
        <f>'5-Yr PCSB Budget Base Case'!G8-'5-Yr PCSB Budget No Expansion'!G8</f>
        <v>36</v>
      </c>
      <c r="H8" s="51">
        <f>'5-Yr PCSB Budget Base Case'!H8-'5-Yr PCSB Budget No Expansion'!H8</f>
        <v>38</v>
      </c>
      <c r="I8" s="51">
        <f>'5-Yr PCSB Budget Base Case'!I8-'5-Yr PCSB Budget No Expansion'!I8</f>
        <v>39</v>
      </c>
      <c r="J8" s="51">
        <f>'5-Yr PCSB Budget Base Case'!J8-'5-Yr PCSB Budget No Expansion'!J8</f>
        <v>44</v>
      </c>
      <c r="K8" s="51">
        <f>'5-Yr PCSB Budget Base Case'!K8-'5-Yr PCSB Budget No Expansion'!K8</f>
        <v>45</v>
      </c>
      <c r="L8" s="78">
        <f>IF('5-Yr PCSB Budget Base Case'!G8,G8/'5-Yr PCSB Budget Base Case'!G8,0)</f>
        <v>1</v>
      </c>
      <c r="M8" s="65">
        <f>IF('5-Yr PCSB Budget Base Case'!H8,H8/'5-Yr PCSB Budget Base Case'!H8,0)</f>
        <v>1</v>
      </c>
      <c r="N8" s="65">
        <f>IF('5-Yr PCSB Budget Base Case'!I8,I8/'5-Yr PCSB Budget Base Case'!I8,0)</f>
        <v>1</v>
      </c>
      <c r="O8" s="65">
        <f>IF('5-Yr PCSB Budget Base Case'!J8,J8/'5-Yr PCSB Budget Base Case'!J8,0)</f>
        <v>1</v>
      </c>
      <c r="P8" s="92">
        <f>IF('5-Yr PCSB Budget Base Case'!K8,K8/'5-Yr PCSB Budget Base Case'!K8,0)</f>
        <v>1</v>
      </c>
    </row>
    <row r="9" spans="1:16" x14ac:dyDescent="0.35">
      <c r="A9" s="14" t="str">
        <f t="shared" si="2"/>
        <v>PCSB 5-Year Budget</v>
      </c>
      <c r="B9" s="151">
        <f t="shared" si="2"/>
        <v>118</v>
      </c>
      <c r="C9" s="14" t="str">
        <f t="shared" si="2"/>
        <v>Early Childhood Academy PCS</v>
      </c>
      <c r="D9" s="5" t="str">
        <f t="shared" si="2"/>
        <v>2026-2027</v>
      </c>
      <c r="E9" s="38" t="s">
        <v>210</v>
      </c>
      <c r="F9" s="36">
        <f>'5-Yr PCSB Budget Base Case'!F9</f>
        <v>1.3</v>
      </c>
      <c r="G9" s="51">
        <f>'5-Yr PCSB Budget Base Case'!G9-'5-Yr PCSB Budget No Expansion'!G9</f>
        <v>37</v>
      </c>
      <c r="H9" s="51">
        <f>'5-Yr PCSB Budget Base Case'!H9-'5-Yr PCSB Budget No Expansion'!H9</f>
        <v>39</v>
      </c>
      <c r="I9" s="51">
        <f>'5-Yr PCSB Budget Base Case'!I9-'5-Yr PCSB Budget No Expansion'!I9</f>
        <v>40</v>
      </c>
      <c r="J9" s="51">
        <f>'5-Yr PCSB Budget Base Case'!J9-'5-Yr PCSB Budget No Expansion'!J9</f>
        <v>45</v>
      </c>
      <c r="K9" s="51">
        <f>'5-Yr PCSB Budget Base Case'!K9-'5-Yr PCSB Budget No Expansion'!K9</f>
        <v>45</v>
      </c>
      <c r="L9" s="78">
        <f>IF('5-Yr PCSB Budget Base Case'!G9,G9/'5-Yr PCSB Budget Base Case'!G9,0)</f>
        <v>1</v>
      </c>
      <c r="M9" s="65">
        <f>IF('5-Yr PCSB Budget Base Case'!H9,H9/'5-Yr PCSB Budget Base Case'!H9,0)</f>
        <v>1</v>
      </c>
      <c r="N9" s="65">
        <f>IF('5-Yr PCSB Budget Base Case'!I9,I9/'5-Yr PCSB Budget Base Case'!I9,0)</f>
        <v>1</v>
      </c>
      <c r="O9" s="65">
        <f>IF('5-Yr PCSB Budget Base Case'!J9,J9/'5-Yr PCSB Budget Base Case'!J9,0)</f>
        <v>1</v>
      </c>
      <c r="P9" s="92">
        <f>IF('5-Yr PCSB Budget Base Case'!K9,K9/'5-Yr PCSB Budget Base Case'!K9,0)</f>
        <v>1</v>
      </c>
    </row>
    <row r="10" spans="1:16" x14ac:dyDescent="0.35">
      <c r="A10" s="14" t="str">
        <f t="shared" si="2"/>
        <v>PCSB 5-Year Budget</v>
      </c>
      <c r="B10" s="151">
        <f t="shared" si="2"/>
        <v>118</v>
      </c>
      <c r="C10" s="14" t="str">
        <f t="shared" si="2"/>
        <v>Early Childhood Academy PCS</v>
      </c>
      <c r="D10" s="5" t="str">
        <f t="shared" si="2"/>
        <v>2026-2027</v>
      </c>
      <c r="E10" s="38" t="s">
        <v>209</v>
      </c>
      <c r="F10" s="36">
        <f>'5-Yr PCSB Budget Base Case'!F10</f>
        <v>1.3</v>
      </c>
      <c r="G10" s="51">
        <f>'5-Yr PCSB Budget Base Case'!G10-'5-Yr PCSB Budget No Expansion'!G10</f>
        <v>51</v>
      </c>
      <c r="H10" s="51">
        <f>'5-Yr PCSB Budget Base Case'!H10-'5-Yr PCSB Budget No Expansion'!H10</f>
        <v>54</v>
      </c>
      <c r="I10" s="51">
        <f>'5-Yr PCSB Budget Base Case'!I10-'5-Yr PCSB Budget No Expansion'!I10</f>
        <v>55</v>
      </c>
      <c r="J10" s="51">
        <f>'5-Yr PCSB Budget Base Case'!J10-'5-Yr PCSB Budget No Expansion'!J10</f>
        <v>55</v>
      </c>
      <c r="K10" s="51">
        <f>'5-Yr PCSB Budget Base Case'!K10-'5-Yr PCSB Budget No Expansion'!K10</f>
        <v>55</v>
      </c>
      <c r="L10" s="78">
        <f>IF('5-Yr PCSB Budget Base Case'!G10,G10/'5-Yr PCSB Budget Base Case'!G10,0)</f>
        <v>1</v>
      </c>
      <c r="M10" s="65">
        <f>IF('5-Yr PCSB Budget Base Case'!H10,H10/'5-Yr PCSB Budget Base Case'!H10,0)</f>
        <v>1</v>
      </c>
      <c r="N10" s="65">
        <f>IF('5-Yr PCSB Budget Base Case'!I10,I10/'5-Yr PCSB Budget Base Case'!I10,0)</f>
        <v>1</v>
      </c>
      <c r="O10" s="65">
        <f>IF('5-Yr PCSB Budget Base Case'!J10,J10/'5-Yr PCSB Budget Base Case'!J10,0)</f>
        <v>1</v>
      </c>
      <c r="P10" s="92">
        <f>IF('5-Yr PCSB Budget Base Case'!K10,K10/'5-Yr PCSB Budget Base Case'!K10,0)</f>
        <v>1</v>
      </c>
    </row>
    <row r="11" spans="1:16" x14ac:dyDescent="0.35">
      <c r="A11" s="14" t="str">
        <f t="shared" si="2"/>
        <v>PCSB 5-Year Budget</v>
      </c>
      <c r="B11" s="151">
        <f t="shared" si="2"/>
        <v>118</v>
      </c>
      <c r="C11" s="14" t="str">
        <f t="shared" si="2"/>
        <v>Early Childhood Academy PCS</v>
      </c>
      <c r="D11" s="5" t="str">
        <f t="shared" si="2"/>
        <v>2026-2027</v>
      </c>
      <c r="E11" s="39">
        <v>1</v>
      </c>
      <c r="F11" s="36">
        <f>'5-Yr PCSB Budget Base Case'!F11</f>
        <v>1</v>
      </c>
      <c r="G11" s="51">
        <f>'5-Yr PCSB Budget Base Case'!G11-'5-Yr PCSB Budget No Expansion'!G11</f>
        <v>51</v>
      </c>
      <c r="H11" s="51">
        <f>'5-Yr PCSB Budget Base Case'!H11-'5-Yr PCSB Budget No Expansion'!H11</f>
        <v>54</v>
      </c>
      <c r="I11" s="51">
        <f>'5-Yr PCSB Budget Base Case'!I11-'5-Yr PCSB Budget No Expansion'!I11</f>
        <v>55</v>
      </c>
      <c r="J11" s="51">
        <f>'5-Yr PCSB Budget Base Case'!J11-'5-Yr PCSB Budget No Expansion'!J11</f>
        <v>55</v>
      </c>
      <c r="K11" s="51">
        <f>'5-Yr PCSB Budget Base Case'!K11-'5-Yr PCSB Budget No Expansion'!K11</f>
        <v>55</v>
      </c>
      <c r="L11" s="78">
        <f>IF('5-Yr PCSB Budget Base Case'!G11,G11/'5-Yr PCSB Budget Base Case'!G11,0)</f>
        <v>1</v>
      </c>
      <c r="M11" s="65">
        <f>IF('5-Yr PCSB Budget Base Case'!H11,H11/'5-Yr PCSB Budget Base Case'!H11,0)</f>
        <v>1</v>
      </c>
      <c r="N11" s="65">
        <f>IF('5-Yr PCSB Budget Base Case'!I11,I11/'5-Yr PCSB Budget Base Case'!I11,0)</f>
        <v>1</v>
      </c>
      <c r="O11" s="65">
        <f>IF('5-Yr PCSB Budget Base Case'!J11,J11/'5-Yr PCSB Budget Base Case'!J11,0)</f>
        <v>1</v>
      </c>
      <c r="P11" s="92">
        <f>IF('5-Yr PCSB Budget Base Case'!K11,K11/'5-Yr PCSB Budget Base Case'!K11,0)</f>
        <v>1</v>
      </c>
    </row>
    <row r="12" spans="1:16" x14ac:dyDescent="0.35">
      <c r="A12" s="14" t="str">
        <f t="shared" si="2"/>
        <v>PCSB 5-Year Budget</v>
      </c>
      <c r="B12" s="151">
        <f t="shared" si="2"/>
        <v>118</v>
      </c>
      <c r="C12" s="14" t="str">
        <f t="shared" si="2"/>
        <v>Early Childhood Academy PCS</v>
      </c>
      <c r="D12" s="5" t="str">
        <f t="shared" si="2"/>
        <v>2026-2027</v>
      </c>
      <c r="E12" s="39">
        <v>2</v>
      </c>
      <c r="F12" s="36">
        <f>'5-Yr PCSB Budget Base Case'!F12</f>
        <v>1</v>
      </c>
      <c r="G12" s="51">
        <f>'5-Yr PCSB Budget Base Case'!G12-'5-Yr PCSB Budget No Expansion'!G12</f>
        <v>35</v>
      </c>
      <c r="H12" s="51">
        <f>'5-Yr PCSB Budget Base Case'!H12-'5-Yr PCSB Budget No Expansion'!H12</f>
        <v>35</v>
      </c>
      <c r="I12" s="51">
        <f>'5-Yr PCSB Budget Base Case'!I12-'5-Yr PCSB Budget No Expansion'!I12</f>
        <v>36</v>
      </c>
      <c r="J12" s="51">
        <f>'5-Yr PCSB Budget Base Case'!J12-'5-Yr PCSB Budget No Expansion'!J12</f>
        <v>36</v>
      </c>
      <c r="K12" s="51">
        <f>'5-Yr PCSB Budget Base Case'!K12-'5-Yr PCSB Budget No Expansion'!K12</f>
        <v>40</v>
      </c>
      <c r="L12" s="78">
        <f>IF('5-Yr PCSB Budget Base Case'!G12,G12/'5-Yr PCSB Budget Base Case'!G12,0)</f>
        <v>1</v>
      </c>
      <c r="M12" s="65">
        <f>IF('5-Yr PCSB Budget Base Case'!H12,H12/'5-Yr PCSB Budget Base Case'!H12,0)</f>
        <v>1</v>
      </c>
      <c r="N12" s="65">
        <f>IF('5-Yr PCSB Budget Base Case'!I12,I12/'5-Yr PCSB Budget Base Case'!I12,0)</f>
        <v>1</v>
      </c>
      <c r="O12" s="65">
        <f>IF('5-Yr PCSB Budget Base Case'!J12,J12/'5-Yr PCSB Budget Base Case'!J12,0)</f>
        <v>1</v>
      </c>
      <c r="P12" s="92">
        <f>IF('5-Yr PCSB Budget Base Case'!K12,K12/'5-Yr PCSB Budget Base Case'!K12,0)</f>
        <v>1</v>
      </c>
    </row>
    <row r="13" spans="1:16" x14ac:dyDescent="0.35">
      <c r="A13" s="14" t="str">
        <f t="shared" si="2"/>
        <v>PCSB 5-Year Budget</v>
      </c>
      <c r="B13" s="151">
        <f t="shared" si="2"/>
        <v>118</v>
      </c>
      <c r="C13" s="14" t="str">
        <f t="shared" si="2"/>
        <v>Early Childhood Academy PCS</v>
      </c>
      <c r="D13" s="5" t="str">
        <f t="shared" si="2"/>
        <v>2026-2027</v>
      </c>
      <c r="E13" s="39">
        <v>3</v>
      </c>
      <c r="F13" s="36">
        <f>'5-Yr PCSB Budget Base Case'!F13</f>
        <v>1</v>
      </c>
      <c r="G13" s="51">
        <f>'5-Yr PCSB Budget Base Case'!G13-'5-Yr PCSB Budget No Expansion'!G13</f>
        <v>35</v>
      </c>
      <c r="H13" s="51">
        <f>'5-Yr PCSB Budget Base Case'!H13-'5-Yr PCSB Budget No Expansion'!H13</f>
        <v>35</v>
      </c>
      <c r="I13" s="51">
        <f>'5-Yr PCSB Budget Base Case'!I13-'5-Yr PCSB Budget No Expansion'!I13</f>
        <v>35</v>
      </c>
      <c r="J13" s="51">
        <f>'5-Yr PCSB Budget Base Case'!J13-'5-Yr PCSB Budget No Expansion'!J13</f>
        <v>35</v>
      </c>
      <c r="K13" s="51">
        <f>'5-Yr PCSB Budget Base Case'!K13-'5-Yr PCSB Budget No Expansion'!K13</f>
        <v>40</v>
      </c>
      <c r="L13" s="78">
        <f>IF('5-Yr PCSB Budget Base Case'!G13,G13/'5-Yr PCSB Budget Base Case'!G13,0)</f>
        <v>1</v>
      </c>
      <c r="M13" s="65">
        <f>IF('5-Yr PCSB Budget Base Case'!H13,H13/'5-Yr PCSB Budget Base Case'!H13,0)</f>
        <v>1</v>
      </c>
      <c r="N13" s="65">
        <f>IF('5-Yr PCSB Budget Base Case'!I13,I13/'5-Yr PCSB Budget Base Case'!I13,0)</f>
        <v>1</v>
      </c>
      <c r="O13" s="65">
        <f>IF('5-Yr PCSB Budget Base Case'!J13,J13/'5-Yr PCSB Budget Base Case'!J13,0)</f>
        <v>1</v>
      </c>
      <c r="P13" s="92">
        <f>IF('5-Yr PCSB Budget Base Case'!K13,K13/'5-Yr PCSB Budget Base Case'!K13,0)</f>
        <v>1</v>
      </c>
    </row>
    <row r="14" spans="1:16" x14ac:dyDescent="0.35">
      <c r="A14" s="14" t="str">
        <f t="shared" si="2"/>
        <v>PCSB 5-Year Budget</v>
      </c>
      <c r="B14" s="151">
        <f t="shared" si="2"/>
        <v>118</v>
      </c>
      <c r="C14" s="14" t="str">
        <f t="shared" si="2"/>
        <v>Early Childhood Academy PCS</v>
      </c>
      <c r="D14" s="5" t="str">
        <f t="shared" si="2"/>
        <v>2026-2027</v>
      </c>
      <c r="E14" s="39">
        <v>4</v>
      </c>
      <c r="F14" s="36">
        <f>'5-Yr PCSB Budget Base Case'!F14</f>
        <v>1</v>
      </c>
      <c r="G14" s="51">
        <f>'5-Yr PCSB Budget Base Case'!G14-'5-Yr PCSB Budget No Expansion'!G14</f>
        <v>0</v>
      </c>
      <c r="H14" s="51">
        <f>'5-Yr PCSB Budget Base Case'!H14-'5-Yr PCSB Budget No Expansion'!H14</f>
        <v>0</v>
      </c>
      <c r="I14" s="51">
        <f>'5-Yr PCSB Budget Base Case'!I14-'5-Yr PCSB Budget No Expansion'!I14</f>
        <v>0</v>
      </c>
      <c r="J14" s="51">
        <f>'5-Yr PCSB Budget Base Case'!J14-'5-Yr PCSB Budget No Expansion'!J14</f>
        <v>0</v>
      </c>
      <c r="K14" s="51">
        <f>'5-Yr PCSB Budget Base Case'!K14-'5-Yr PCSB Budget No Expansion'!K14</f>
        <v>0</v>
      </c>
      <c r="L14" s="78">
        <f>IF('5-Yr PCSB Budget Base Case'!G14,G14/'5-Yr PCSB Budget Base Case'!G14,0)</f>
        <v>0</v>
      </c>
      <c r="M14" s="65">
        <f>IF('5-Yr PCSB Budget Base Case'!H14,H14/'5-Yr PCSB Budget Base Case'!H14,0)</f>
        <v>0</v>
      </c>
      <c r="N14" s="65">
        <f>IF('5-Yr PCSB Budget Base Case'!I14,I14/'5-Yr PCSB Budget Base Case'!I14,0)</f>
        <v>0</v>
      </c>
      <c r="O14" s="65">
        <f>IF('5-Yr PCSB Budget Base Case'!J14,J14/'5-Yr PCSB Budget Base Case'!J14,0)</f>
        <v>0</v>
      </c>
      <c r="P14" s="92">
        <f>IF('5-Yr PCSB Budget Base Case'!K14,K14/'5-Yr PCSB Budget Base Case'!K14,0)</f>
        <v>0</v>
      </c>
    </row>
    <row r="15" spans="1:16" x14ac:dyDescent="0.35">
      <c r="A15" s="14" t="str">
        <f t="shared" si="2"/>
        <v>PCSB 5-Year Budget</v>
      </c>
      <c r="B15" s="151">
        <f t="shared" si="2"/>
        <v>118</v>
      </c>
      <c r="C15" s="14" t="str">
        <f t="shared" si="2"/>
        <v>Early Childhood Academy PCS</v>
      </c>
      <c r="D15" s="5" t="str">
        <f t="shared" si="2"/>
        <v>2026-2027</v>
      </c>
      <c r="E15" s="39">
        <v>5</v>
      </c>
      <c r="F15" s="36">
        <f>'5-Yr PCSB Budget Base Case'!F15</f>
        <v>1</v>
      </c>
      <c r="G15" s="51">
        <f>'5-Yr PCSB Budget Base Case'!G15-'5-Yr PCSB Budget No Expansion'!G15</f>
        <v>0</v>
      </c>
      <c r="H15" s="51">
        <f>'5-Yr PCSB Budget Base Case'!H15-'5-Yr PCSB Budget No Expansion'!H15</f>
        <v>0</v>
      </c>
      <c r="I15" s="51">
        <f>'5-Yr PCSB Budget Base Case'!I15-'5-Yr PCSB Budget No Expansion'!I15</f>
        <v>0</v>
      </c>
      <c r="J15" s="51">
        <f>'5-Yr PCSB Budget Base Case'!J15-'5-Yr PCSB Budget No Expansion'!J15</f>
        <v>0</v>
      </c>
      <c r="K15" s="51">
        <f>'5-Yr PCSB Budget Base Case'!K15-'5-Yr PCSB Budget No Expansion'!K15</f>
        <v>0</v>
      </c>
      <c r="L15" s="78">
        <f>IF('5-Yr PCSB Budget Base Case'!G15,G15/'5-Yr PCSB Budget Base Case'!G15,0)</f>
        <v>0</v>
      </c>
      <c r="M15" s="65">
        <f>IF('5-Yr PCSB Budget Base Case'!H15,H15/'5-Yr PCSB Budget Base Case'!H15,0)</f>
        <v>0</v>
      </c>
      <c r="N15" s="65">
        <f>IF('5-Yr PCSB Budget Base Case'!I15,I15/'5-Yr PCSB Budget Base Case'!I15,0)</f>
        <v>0</v>
      </c>
      <c r="O15" s="65">
        <f>IF('5-Yr PCSB Budget Base Case'!J15,J15/'5-Yr PCSB Budget Base Case'!J15,0)</f>
        <v>0</v>
      </c>
      <c r="P15" s="92">
        <f>IF('5-Yr PCSB Budget Base Case'!K15,K15/'5-Yr PCSB Budget Base Case'!K15,0)</f>
        <v>0</v>
      </c>
    </row>
    <row r="16" spans="1:16" x14ac:dyDescent="0.35">
      <c r="A16" s="14" t="str">
        <f t="shared" si="2"/>
        <v>PCSB 5-Year Budget</v>
      </c>
      <c r="B16" s="151">
        <f t="shared" si="2"/>
        <v>118</v>
      </c>
      <c r="C16" s="14" t="str">
        <f t="shared" si="2"/>
        <v>Early Childhood Academy PCS</v>
      </c>
      <c r="D16" s="5" t="str">
        <f t="shared" si="2"/>
        <v>2026-2027</v>
      </c>
      <c r="E16" s="39">
        <v>6</v>
      </c>
      <c r="F16" s="36">
        <f>'5-Yr PCSB Budget Base Case'!F16</f>
        <v>1.08</v>
      </c>
      <c r="G16" s="51">
        <f>'5-Yr PCSB Budget Base Case'!G16-'5-Yr PCSB Budget No Expansion'!G16</f>
        <v>0</v>
      </c>
      <c r="H16" s="51">
        <f>'5-Yr PCSB Budget Base Case'!H16-'5-Yr PCSB Budget No Expansion'!H16</f>
        <v>0</v>
      </c>
      <c r="I16" s="51">
        <f>'5-Yr PCSB Budget Base Case'!I16-'5-Yr PCSB Budget No Expansion'!I16</f>
        <v>0</v>
      </c>
      <c r="J16" s="51">
        <f>'5-Yr PCSB Budget Base Case'!J16-'5-Yr PCSB Budget No Expansion'!J16</f>
        <v>0</v>
      </c>
      <c r="K16" s="51">
        <f>'5-Yr PCSB Budget Base Case'!K16-'5-Yr PCSB Budget No Expansion'!K16</f>
        <v>0</v>
      </c>
      <c r="L16" s="78">
        <f>IF('5-Yr PCSB Budget Base Case'!G16,G16/'5-Yr PCSB Budget Base Case'!G16,0)</f>
        <v>0</v>
      </c>
      <c r="M16" s="65">
        <f>IF('5-Yr PCSB Budget Base Case'!H16,H16/'5-Yr PCSB Budget Base Case'!H16,0)</f>
        <v>0</v>
      </c>
      <c r="N16" s="65">
        <f>IF('5-Yr PCSB Budget Base Case'!I16,I16/'5-Yr PCSB Budget Base Case'!I16,0)</f>
        <v>0</v>
      </c>
      <c r="O16" s="65">
        <f>IF('5-Yr PCSB Budget Base Case'!J16,J16/'5-Yr PCSB Budget Base Case'!J16,0)</f>
        <v>0</v>
      </c>
      <c r="P16" s="92">
        <f>IF('5-Yr PCSB Budget Base Case'!K16,K16/'5-Yr PCSB Budget Base Case'!K16,0)</f>
        <v>0</v>
      </c>
    </row>
    <row r="17" spans="1:16" x14ac:dyDescent="0.35">
      <c r="A17" s="14" t="str">
        <f t="shared" si="2"/>
        <v>PCSB 5-Year Budget</v>
      </c>
      <c r="B17" s="151">
        <f t="shared" si="2"/>
        <v>118</v>
      </c>
      <c r="C17" s="14" t="str">
        <f t="shared" si="2"/>
        <v>Early Childhood Academy PCS</v>
      </c>
      <c r="D17" s="5" t="str">
        <f t="shared" si="2"/>
        <v>2026-2027</v>
      </c>
      <c r="E17" s="39">
        <v>7</v>
      </c>
      <c r="F17" s="36">
        <f>'5-Yr PCSB Budget Base Case'!F17</f>
        <v>1.08</v>
      </c>
      <c r="G17" s="51">
        <f>'5-Yr PCSB Budget Base Case'!G17-'5-Yr PCSB Budget No Expansion'!G17</f>
        <v>0</v>
      </c>
      <c r="H17" s="51">
        <f>'5-Yr PCSB Budget Base Case'!H17-'5-Yr PCSB Budget No Expansion'!H17</f>
        <v>0</v>
      </c>
      <c r="I17" s="51">
        <f>'5-Yr PCSB Budget Base Case'!I17-'5-Yr PCSB Budget No Expansion'!I17</f>
        <v>0</v>
      </c>
      <c r="J17" s="51">
        <f>'5-Yr PCSB Budget Base Case'!J17-'5-Yr PCSB Budget No Expansion'!J17</f>
        <v>0</v>
      </c>
      <c r="K17" s="51">
        <f>'5-Yr PCSB Budget Base Case'!K17-'5-Yr PCSB Budget No Expansion'!K17</f>
        <v>0</v>
      </c>
      <c r="L17" s="78">
        <f>IF('5-Yr PCSB Budget Base Case'!G17,G17/'5-Yr PCSB Budget Base Case'!G17,0)</f>
        <v>0</v>
      </c>
      <c r="M17" s="65">
        <f>IF('5-Yr PCSB Budget Base Case'!H17,H17/'5-Yr PCSB Budget Base Case'!H17,0)</f>
        <v>0</v>
      </c>
      <c r="N17" s="65">
        <f>IF('5-Yr PCSB Budget Base Case'!I17,I17/'5-Yr PCSB Budget Base Case'!I17,0)</f>
        <v>0</v>
      </c>
      <c r="O17" s="65">
        <f>IF('5-Yr PCSB Budget Base Case'!J17,J17/'5-Yr PCSB Budget Base Case'!J17,0)</f>
        <v>0</v>
      </c>
      <c r="P17" s="92">
        <f>IF('5-Yr PCSB Budget Base Case'!K17,K17/'5-Yr PCSB Budget Base Case'!K17,0)</f>
        <v>0</v>
      </c>
    </row>
    <row r="18" spans="1:16" x14ac:dyDescent="0.35">
      <c r="A18" s="14" t="str">
        <f t="shared" si="2"/>
        <v>PCSB 5-Year Budget</v>
      </c>
      <c r="B18" s="151">
        <f t="shared" si="2"/>
        <v>118</v>
      </c>
      <c r="C18" s="14" t="str">
        <f t="shared" si="2"/>
        <v>Early Childhood Academy PCS</v>
      </c>
      <c r="D18" s="5" t="str">
        <f t="shared" si="2"/>
        <v>2026-2027</v>
      </c>
      <c r="E18" s="39">
        <v>8</v>
      </c>
      <c r="F18" s="36">
        <f>'5-Yr PCSB Budget Base Case'!F18</f>
        <v>1.08</v>
      </c>
      <c r="G18" s="51">
        <f>'5-Yr PCSB Budget Base Case'!G18-'5-Yr PCSB Budget No Expansion'!G18</f>
        <v>0</v>
      </c>
      <c r="H18" s="51">
        <f>'5-Yr PCSB Budget Base Case'!H18-'5-Yr PCSB Budget No Expansion'!H18</f>
        <v>0</v>
      </c>
      <c r="I18" s="51">
        <f>'5-Yr PCSB Budget Base Case'!I18-'5-Yr PCSB Budget No Expansion'!I18</f>
        <v>0</v>
      </c>
      <c r="J18" s="51">
        <f>'5-Yr PCSB Budget Base Case'!J18-'5-Yr PCSB Budget No Expansion'!J18</f>
        <v>0</v>
      </c>
      <c r="K18" s="51">
        <f>'5-Yr PCSB Budget Base Case'!K18-'5-Yr PCSB Budget No Expansion'!K18</f>
        <v>0</v>
      </c>
      <c r="L18" s="78">
        <f>IF('5-Yr PCSB Budget Base Case'!G18,G18/'5-Yr PCSB Budget Base Case'!G18,0)</f>
        <v>0</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x14ac:dyDescent="0.35">
      <c r="A19" s="14" t="str">
        <f t="shared" ref="A19:D61" si="3">A$2</f>
        <v>PCSB 5-Year Budget</v>
      </c>
      <c r="B19" s="151">
        <f t="shared" si="3"/>
        <v>118</v>
      </c>
      <c r="C19" s="14" t="str">
        <f t="shared" si="3"/>
        <v>Early Childhood Academy PCS</v>
      </c>
      <c r="D19" s="5" t="str">
        <f t="shared" si="3"/>
        <v>2026-2027</v>
      </c>
      <c r="E19" s="39">
        <v>9</v>
      </c>
      <c r="F19" s="36">
        <f>'5-Yr PCSB Budget Base Case'!F19</f>
        <v>1.22</v>
      </c>
      <c r="G19" s="51">
        <f>'5-Yr PCSB Budget Base Case'!G19-'5-Yr PCSB Budget No Expansion'!G19</f>
        <v>0</v>
      </c>
      <c r="H19" s="51">
        <f>'5-Yr PCSB Budget Base Case'!H19-'5-Yr PCSB Budget No Expansion'!H19</f>
        <v>0</v>
      </c>
      <c r="I19" s="51">
        <f>'5-Yr PCSB Budget Base Case'!I19-'5-Yr PCSB Budget No Expansion'!I19</f>
        <v>0</v>
      </c>
      <c r="J19" s="51">
        <f>'5-Yr PCSB Budget Base Case'!J19-'5-Yr PCSB Budget No Expansion'!J19</f>
        <v>0</v>
      </c>
      <c r="K19" s="51">
        <f>'5-Yr PCSB Budget Base Case'!K19-'5-Yr PCSB Budget No Expansion'!K19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x14ac:dyDescent="0.35">
      <c r="A20" s="14" t="str">
        <f t="shared" si="3"/>
        <v>PCSB 5-Year Budget</v>
      </c>
      <c r="B20" s="151">
        <f t="shared" si="3"/>
        <v>118</v>
      </c>
      <c r="C20" s="14" t="str">
        <f t="shared" si="3"/>
        <v>Early Childhood Academy PCS</v>
      </c>
      <c r="D20" s="5" t="str">
        <f t="shared" si="3"/>
        <v>2026-2027</v>
      </c>
      <c r="E20" s="39">
        <v>10</v>
      </c>
      <c r="F20" s="36">
        <f>'5-Yr PCSB Budget Base Case'!F20</f>
        <v>1.22</v>
      </c>
      <c r="G20" s="51">
        <f>'5-Yr PCSB Budget Base Case'!G20-'5-Yr PCSB Budget No Expansion'!G20</f>
        <v>0</v>
      </c>
      <c r="H20" s="51">
        <f>'5-Yr PCSB Budget Base Case'!H20-'5-Yr PCSB Budget No Expansion'!H20</f>
        <v>0</v>
      </c>
      <c r="I20" s="51">
        <f>'5-Yr PCSB Budget Base Case'!I20-'5-Yr PCSB Budget No Expansion'!I20</f>
        <v>0</v>
      </c>
      <c r="J20" s="51">
        <f>'5-Yr PCSB Budget Base Case'!J20-'5-Yr PCSB Budget No Expansion'!J20</f>
        <v>0</v>
      </c>
      <c r="K20" s="51">
        <f>'5-Yr PCSB Budget Base Case'!K20-'5-Yr PCSB Budget No Expansion'!K20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x14ac:dyDescent="0.35">
      <c r="A21" s="14" t="str">
        <f t="shared" si="3"/>
        <v>PCSB 5-Year Budget</v>
      </c>
      <c r="B21" s="151">
        <f t="shared" si="3"/>
        <v>118</v>
      </c>
      <c r="C21" s="14" t="str">
        <f t="shared" si="3"/>
        <v>Early Childhood Academy PCS</v>
      </c>
      <c r="D21" s="5" t="str">
        <f t="shared" si="3"/>
        <v>2026-2027</v>
      </c>
      <c r="E21" s="39">
        <v>11</v>
      </c>
      <c r="F21" s="36">
        <f>'5-Yr PCSB Budget Base Case'!F21</f>
        <v>1.22</v>
      </c>
      <c r="G21" s="51">
        <f>'5-Yr PCSB Budget Base Case'!G21-'5-Yr PCSB Budget No Expansion'!G21</f>
        <v>0</v>
      </c>
      <c r="H21" s="51">
        <f>'5-Yr PCSB Budget Base Case'!H21-'5-Yr PCSB Budget No Expansion'!H21</f>
        <v>0</v>
      </c>
      <c r="I21" s="51">
        <f>'5-Yr PCSB Budget Base Case'!I21-'5-Yr PCSB Budget No Expansion'!I21</f>
        <v>0</v>
      </c>
      <c r="J21" s="51">
        <f>'5-Yr PCSB Budget Base Case'!J21-'5-Yr PCSB Budget No Expansion'!J21</f>
        <v>0</v>
      </c>
      <c r="K21" s="51">
        <f>'5-Yr PCSB Budget Base Case'!K21-'5-Yr PCSB Budget No Expansion'!K21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x14ac:dyDescent="0.35">
      <c r="A22" s="14" t="str">
        <f t="shared" si="3"/>
        <v>PCSB 5-Year Budget</v>
      </c>
      <c r="B22" s="151">
        <f t="shared" si="3"/>
        <v>118</v>
      </c>
      <c r="C22" s="14" t="str">
        <f t="shared" si="3"/>
        <v>Early Childhood Academy PCS</v>
      </c>
      <c r="D22" s="5" t="str">
        <f t="shared" si="3"/>
        <v>2026-2027</v>
      </c>
      <c r="E22" s="39">
        <v>12</v>
      </c>
      <c r="F22" s="36">
        <f>'5-Yr PCSB Budget Base Case'!F22</f>
        <v>1.22</v>
      </c>
      <c r="G22" s="51">
        <f>'5-Yr PCSB Budget Base Case'!G22-'5-Yr PCSB Budget No Expansion'!G22</f>
        <v>0</v>
      </c>
      <c r="H22" s="51">
        <f>'5-Yr PCSB Budget Base Case'!H22-'5-Yr PCSB Budget No Expansion'!H22</f>
        <v>0</v>
      </c>
      <c r="I22" s="51">
        <f>'5-Yr PCSB Budget Base Case'!I22-'5-Yr PCSB Budget No Expansion'!I22</f>
        <v>0</v>
      </c>
      <c r="J22" s="51">
        <f>'5-Yr PCSB Budget Base Case'!J22-'5-Yr PCSB Budget No Expansion'!J22</f>
        <v>0</v>
      </c>
      <c r="K22" s="51">
        <f>'5-Yr PCSB Budget Base Case'!K22-'5-Yr PCSB Budget No Expansion'!K22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x14ac:dyDescent="0.35">
      <c r="A23" s="14" t="str">
        <f t="shared" si="3"/>
        <v>PCSB 5-Year Budget</v>
      </c>
      <c r="B23" s="151">
        <f t="shared" si="3"/>
        <v>118</v>
      </c>
      <c r="C23" s="14" t="str">
        <f t="shared" si="3"/>
        <v>Early Childhood Academy PCS</v>
      </c>
      <c r="D23" s="5" t="str">
        <f t="shared" si="3"/>
        <v>2026-2027</v>
      </c>
      <c r="E23" s="38" t="s">
        <v>208</v>
      </c>
      <c r="F23" s="36">
        <f>'5-Yr PCSB Budget Base Case'!F23</f>
        <v>1.58</v>
      </c>
      <c r="G23" s="51">
        <f>'5-Yr PCSB Budget Base Case'!G23-'5-Yr PCSB Budget No Expansion'!G23</f>
        <v>0</v>
      </c>
      <c r="H23" s="51">
        <f>'5-Yr PCSB Budget Base Case'!H23-'5-Yr PCSB Budget No Expansion'!H23</f>
        <v>0</v>
      </c>
      <c r="I23" s="51">
        <f>'5-Yr PCSB Budget Base Case'!I23-'5-Yr PCSB Budget No Expansion'!I23</f>
        <v>0</v>
      </c>
      <c r="J23" s="51">
        <f>'5-Yr PCSB Budget Base Case'!J23-'5-Yr PCSB Budget No Expansion'!J23</f>
        <v>0</v>
      </c>
      <c r="K23" s="51">
        <f>'5-Yr PCSB Budget Base Case'!K23-'5-Yr PCSB Budget No Expansion'!K23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35">
      <c r="A24" s="14" t="str">
        <f t="shared" si="3"/>
        <v>PCSB 5-Year Budget</v>
      </c>
      <c r="B24" s="151">
        <f t="shared" si="3"/>
        <v>118</v>
      </c>
      <c r="C24" s="14" t="str">
        <f t="shared" si="3"/>
        <v>Early Childhood Academy PCS</v>
      </c>
      <c r="D24" s="5" t="str">
        <f t="shared" si="3"/>
        <v>2026-2027</v>
      </c>
      <c r="E24" s="38" t="s">
        <v>207</v>
      </c>
      <c r="F24" s="36">
        <f>'5-Yr PCSB Budget Base Case'!F24</f>
        <v>1.17</v>
      </c>
      <c r="G24" s="51">
        <f>'5-Yr PCSB Budget Base Case'!G24-'5-Yr PCSB Budget No Expansion'!G24</f>
        <v>0</v>
      </c>
      <c r="H24" s="51">
        <f>'5-Yr PCSB Budget Base Case'!H24-'5-Yr PCSB Budget No Expansion'!H24</f>
        <v>0</v>
      </c>
      <c r="I24" s="51">
        <f>'5-Yr PCSB Budget Base Case'!I24-'5-Yr PCSB Budget No Expansion'!I24</f>
        <v>0</v>
      </c>
      <c r="J24" s="51">
        <f>'5-Yr PCSB Budget Base Case'!J24-'5-Yr PCSB Budget No Expansion'!J24</f>
        <v>0</v>
      </c>
      <c r="K24" s="51">
        <f>'5-Yr PCSB Budget Base Case'!K24-'5-Yr PCSB Budget No Expansion'!K24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35">
      <c r="A25" s="14" t="str">
        <f t="shared" si="3"/>
        <v>PCSB 5-Year Budget</v>
      </c>
      <c r="B25" s="151">
        <f t="shared" si="3"/>
        <v>118</v>
      </c>
      <c r="C25" s="14" t="str">
        <f t="shared" si="3"/>
        <v>Early Childhood Academy PCS</v>
      </c>
      <c r="D25" s="5" t="str">
        <f t="shared" si="3"/>
        <v>2026-2027</v>
      </c>
      <c r="E25" s="38" t="s">
        <v>206</v>
      </c>
      <c r="F25" s="45">
        <f>'5-Yr PCSB Budget Base Case'!F25</f>
        <v>1</v>
      </c>
      <c r="G25" s="52">
        <f>'5-Yr PCSB Budget Base Case'!G25-'5-Yr PCSB Budget No Expansion'!G25</f>
        <v>0</v>
      </c>
      <c r="H25" s="52">
        <f>'5-Yr PCSB Budget Base Case'!H25-'5-Yr PCSB Budget No Expansion'!H25</f>
        <v>0</v>
      </c>
      <c r="I25" s="52">
        <f>'5-Yr PCSB Budget Base Case'!I25-'5-Yr PCSB Budget No Expansion'!I25</f>
        <v>0</v>
      </c>
      <c r="J25" s="52">
        <f>'5-Yr PCSB Budget Base Case'!J25-'5-Yr PCSB Budget No Expansion'!J25</f>
        <v>0</v>
      </c>
      <c r="K25" s="52">
        <f>'5-Yr PCSB Budget Base Case'!K25-'5-Yr PCSB Budget No Expansion'!K25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35">
      <c r="A26" s="14" t="str">
        <f t="shared" si="3"/>
        <v>PCSB 5-Year Budget</v>
      </c>
      <c r="B26" s="151">
        <f t="shared" si="3"/>
        <v>118</v>
      </c>
      <c r="C26" s="14" t="str">
        <f t="shared" si="3"/>
        <v>Early Childhood Academy PCS</v>
      </c>
      <c r="D26" s="5" t="str">
        <f t="shared" si="3"/>
        <v>2026-2027</v>
      </c>
      <c r="E26" s="40" t="s">
        <v>205</v>
      </c>
      <c r="F26" s="36">
        <f>'5-Yr PCSB Budget Base Case'!F26</f>
        <v>0.97</v>
      </c>
      <c r="G26" s="51">
        <f>'5-Yr PCSB Budget Base Case'!G26-'5-Yr PCSB Budget No Expansion'!G26</f>
        <v>42</v>
      </c>
      <c r="H26" s="51">
        <f>'5-Yr PCSB Budget Base Case'!H26-'5-Yr PCSB Budget No Expansion'!H26</f>
        <v>34</v>
      </c>
      <c r="I26" s="51">
        <f>'5-Yr PCSB Budget Base Case'!I26-'5-Yr PCSB Budget No Expansion'!I26</f>
        <v>34</v>
      </c>
      <c r="J26" s="51">
        <f>'5-Yr PCSB Budget Base Case'!J26-'5-Yr PCSB Budget No Expansion'!J26</f>
        <v>35</v>
      </c>
      <c r="K26" s="51">
        <f>'5-Yr PCSB Budget Base Case'!K26-'5-Yr PCSB Budget No Expansion'!K26</f>
        <v>35</v>
      </c>
      <c r="L26" s="78">
        <f>IF('5-Yr PCSB Budget Base Case'!G26,G26/'5-Yr PCSB Budget Base Case'!G26,0)</f>
        <v>1</v>
      </c>
      <c r="M26" s="65">
        <f>IF('5-Yr PCSB Budget Base Case'!H26,H26/'5-Yr PCSB Budget Base Case'!H26,0)</f>
        <v>1</v>
      </c>
      <c r="N26" s="65">
        <f>IF('5-Yr PCSB Budget Base Case'!I26,I26/'5-Yr PCSB Budget Base Case'!I26,0)</f>
        <v>1</v>
      </c>
      <c r="O26" s="65">
        <f>IF('5-Yr PCSB Budget Base Case'!J26,J26/'5-Yr PCSB Budget Base Case'!J26,0)</f>
        <v>1</v>
      </c>
      <c r="P26" s="92">
        <f>IF('5-Yr PCSB Budget Base Case'!K26,K26/'5-Yr PCSB Budget Base Case'!K26,0)</f>
        <v>1</v>
      </c>
    </row>
    <row r="27" spans="1:16" x14ac:dyDescent="0.35">
      <c r="A27" s="14" t="str">
        <f t="shared" si="3"/>
        <v>PCSB 5-Year Budget</v>
      </c>
      <c r="B27" s="151">
        <f t="shared" si="3"/>
        <v>118</v>
      </c>
      <c r="C27" s="14" t="str">
        <f t="shared" si="3"/>
        <v>Early Childhood Academy PCS</v>
      </c>
      <c r="D27" s="5" t="str">
        <f t="shared" si="3"/>
        <v>2026-2027</v>
      </c>
      <c r="E27" s="40" t="s">
        <v>204</v>
      </c>
      <c r="F27" s="36">
        <f>'5-Yr PCSB Budget Base Case'!F27</f>
        <v>1.2</v>
      </c>
      <c r="G27" s="51">
        <f>'5-Yr PCSB Budget Base Case'!G27-'5-Yr PCSB Budget No Expansion'!G27</f>
        <v>9</v>
      </c>
      <c r="H27" s="51">
        <f>'5-Yr PCSB Budget Base Case'!H27-'5-Yr PCSB Budget No Expansion'!H27</f>
        <v>12</v>
      </c>
      <c r="I27" s="51">
        <f>'5-Yr PCSB Budget Base Case'!I27-'5-Yr PCSB Budget No Expansion'!I27</f>
        <v>12</v>
      </c>
      <c r="J27" s="51">
        <f>'5-Yr PCSB Budget Base Case'!J27-'5-Yr PCSB Budget No Expansion'!J27</f>
        <v>12</v>
      </c>
      <c r="K27" s="51">
        <f>'5-Yr PCSB Budget Base Case'!K27-'5-Yr PCSB Budget No Expansion'!K27</f>
        <v>13</v>
      </c>
      <c r="L27" s="78">
        <f>IF('5-Yr PCSB Budget Base Case'!G27,G27/'5-Yr PCSB Budget Base Case'!G27,0)</f>
        <v>1</v>
      </c>
      <c r="M27" s="65">
        <f>IF('5-Yr PCSB Budget Base Case'!H27,H27/'5-Yr PCSB Budget Base Case'!H27,0)</f>
        <v>1</v>
      </c>
      <c r="N27" s="65">
        <f>IF('5-Yr PCSB Budget Base Case'!I27,I27/'5-Yr PCSB Budget Base Case'!I27,0)</f>
        <v>1</v>
      </c>
      <c r="O27" s="65">
        <f>IF('5-Yr PCSB Budget Base Case'!J27,J27/'5-Yr PCSB Budget Base Case'!J27,0)</f>
        <v>1</v>
      </c>
      <c r="P27" s="92">
        <f>IF('5-Yr PCSB Budget Base Case'!K27,K27/'5-Yr PCSB Budget Base Case'!K27,0)</f>
        <v>1</v>
      </c>
    </row>
    <row r="28" spans="1:16" x14ac:dyDescent="0.35">
      <c r="A28" s="14" t="str">
        <f t="shared" si="3"/>
        <v>PCSB 5-Year Budget</v>
      </c>
      <c r="B28" s="151">
        <f t="shared" si="3"/>
        <v>118</v>
      </c>
      <c r="C28" s="14" t="str">
        <f t="shared" si="3"/>
        <v>Early Childhood Academy PCS</v>
      </c>
      <c r="D28" s="5" t="str">
        <f t="shared" si="3"/>
        <v>2026-2027</v>
      </c>
      <c r="E28" s="40" t="s">
        <v>203</v>
      </c>
      <c r="F28" s="36">
        <f>'5-Yr PCSB Budget Base Case'!F28</f>
        <v>1.97</v>
      </c>
      <c r="G28" s="51">
        <f>'5-Yr PCSB Budget Base Case'!G28-'5-Yr PCSB Budget No Expansion'!G28</f>
        <v>3</v>
      </c>
      <c r="H28" s="51">
        <f>'5-Yr PCSB Budget Base Case'!H28-'5-Yr PCSB Budget No Expansion'!H28</f>
        <v>6</v>
      </c>
      <c r="I28" s="51">
        <f>'5-Yr PCSB Budget Base Case'!I28-'5-Yr PCSB Budget No Expansion'!I28</f>
        <v>6</v>
      </c>
      <c r="J28" s="51">
        <f>'5-Yr PCSB Budget Base Case'!J28-'5-Yr PCSB Budget No Expansion'!J28</f>
        <v>6</v>
      </c>
      <c r="K28" s="51">
        <f>'5-Yr PCSB Budget Base Case'!K28-'5-Yr PCSB Budget No Expansion'!K28</f>
        <v>5</v>
      </c>
      <c r="L28" s="78">
        <f>IF('5-Yr PCSB Budget Base Case'!G28,G28/'5-Yr PCSB Budget Base Case'!G28,0)</f>
        <v>1</v>
      </c>
      <c r="M28" s="65">
        <f>IF('5-Yr PCSB Budget Base Case'!H28,H28/'5-Yr PCSB Budget Base Case'!H28,0)</f>
        <v>1</v>
      </c>
      <c r="N28" s="65">
        <f>IF('5-Yr PCSB Budget Base Case'!I28,I28/'5-Yr PCSB Budget Base Case'!I28,0)</f>
        <v>1</v>
      </c>
      <c r="O28" s="65">
        <f>IF('5-Yr PCSB Budget Base Case'!J28,J28/'5-Yr PCSB Budget Base Case'!J28,0)</f>
        <v>1</v>
      </c>
      <c r="P28" s="92">
        <f>IF('5-Yr PCSB Budget Base Case'!K28,K28/'5-Yr PCSB Budget Base Case'!K28,0)</f>
        <v>1</v>
      </c>
    </row>
    <row r="29" spans="1:16" x14ac:dyDescent="0.35">
      <c r="A29" s="14" t="str">
        <f t="shared" si="3"/>
        <v>PCSB 5-Year Budget</v>
      </c>
      <c r="B29" s="151">
        <f t="shared" si="3"/>
        <v>118</v>
      </c>
      <c r="C29" s="14" t="str">
        <f t="shared" si="3"/>
        <v>Early Childhood Academy PCS</v>
      </c>
      <c r="D29" s="5" t="str">
        <f t="shared" si="3"/>
        <v>2026-2027</v>
      </c>
      <c r="E29" s="40" t="s">
        <v>202</v>
      </c>
      <c r="F29" s="36">
        <f>'5-Yr PCSB Budget Base Case'!F29</f>
        <v>3.49</v>
      </c>
      <c r="G29" s="51">
        <f>'5-Yr PCSB Budget Base Case'!G29-'5-Yr PCSB Budget No Expansion'!G29</f>
        <v>16</v>
      </c>
      <c r="H29" s="51">
        <f>'5-Yr PCSB Budget Base Case'!H29-'5-Yr PCSB Budget No Expansion'!H29</f>
        <v>28</v>
      </c>
      <c r="I29" s="51">
        <f>'5-Yr PCSB Budget Base Case'!I29-'5-Yr PCSB Budget No Expansion'!I29</f>
        <v>30</v>
      </c>
      <c r="J29" s="51">
        <f>'5-Yr PCSB Budget Base Case'!J29-'5-Yr PCSB Budget No Expansion'!J29</f>
        <v>30</v>
      </c>
      <c r="K29" s="51">
        <f>'5-Yr PCSB Budget Base Case'!K29-'5-Yr PCSB Budget No Expansion'!K29</f>
        <v>31</v>
      </c>
      <c r="L29" s="78">
        <f>IF('5-Yr PCSB Budget Base Case'!G29,G29/'5-Yr PCSB Budget Base Case'!G29,0)</f>
        <v>1</v>
      </c>
      <c r="M29" s="65">
        <f>IF('5-Yr PCSB Budget Base Case'!H29,H29/'5-Yr PCSB Budget Base Case'!H29,0)</f>
        <v>1</v>
      </c>
      <c r="N29" s="65">
        <f>IF('5-Yr PCSB Budget Base Case'!I29,I29/'5-Yr PCSB Budget Base Case'!I29,0)</f>
        <v>1</v>
      </c>
      <c r="O29" s="65">
        <f>IF('5-Yr PCSB Budget Base Case'!J29,J29/'5-Yr PCSB Budget Base Case'!J29,0)</f>
        <v>1</v>
      </c>
      <c r="P29" s="92">
        <f>IF('5-Yr PCSB Budget Base Case'!K29,K29/'5-Yr PCSB Budget Base Case'!K29,0)</f>
        <v>1</v>
      </c>
    </row>
    <row r="30" spans="1:16" x14ac:dyDescent="0.35">
      <c r="A30" s="14" t="str">
        <f t="shared" si="3"/>
        <v>PCSB 5-Year Budget</v>
      </c>
      <c r="B30" s="151">
        <f t="shared" si="3"/>
        <v>118</v>
      </c>
      <c r="C30" s="14" t="str">
        <f t="shared" si="3"/>
        <v>Early Childhood Academy PCS</v>
      </c>
      <c r="D30" s="5" t="str">
        <f t="shared" si="3"/>
        <v>2026-2027</v>
      </c>
      <c r="E30" s="40" t="s">
        <v>295</v>
      </c>
      <c r="F30" s="36">
        <v>9.9000000000000005E-2</v>
      </c>
      <c r="G30" s="51">
        <f>'5-Yr PCSB Budget Base Case'!G30-'5-Yr PCSB Budget No Expansion'!G30</f>
        <v>70</v>
      </c>
      <c r="H30" s="51">
        <f>'5-Yr PCSB Budget Base Case'!H30-'5-Yr PCSB Budget No Expansion'!H30</f>
        <v>80</v>
      </c>
      <c r="I30" s="51">
        <f>'5-Yr PCSB Budget Base Case'!I30-'5-Yr PCSB Budget No Expansion'!I30</f>
        <v>82</v>
      </c>
      <c r="J30" s="51">
        <f>'5-Yr PCSB Budget Base Case'!J30-'5-Yr PCSB Budget No Expansion'!J30</f>
        <v>83</v>
      </c>
      <c r="K30" s="51">
        <f>'5-Yr PCSB Budget Base Case'!K30-'5-Yr PCSB Budget No Expansion'!K30</f>
        <v>84</v>
      </c>
      <c r="L30" s="78">
        <f>IF('5-Yr PCSB Budget Base Case'!G30,G30/'5-Yr PCSB Budget Base Case'!G30,0)</f>
        <v>1</v>
      </c>
      <c r="M30" s="65">
        <f>IF('5-Yr PCSB Budget Base Case'!H30,H30/'5-Yr PCSB Budget Base Case'!H30,0)</f>
        <v>1</v>
      </c>
      <c r="N30" s="65">
        <f>IF('5-Yr PCSB Budget Base Case'!I30,I30/'5-Yr PCSB Budget Base Case'!I30,0)</f>
        <v>1</v>
      </c>
      <c r="O30" s="65">
        <f>IF('5-Yr PCSB Budget Base Case'!J30,J30/'5-Yr PCSB Budget Base Case'!J30,0)</f>
        <v>1</v>
      </c>
      <c r="P30" s="92">
        <f>IF('5-Yr PCSB Budget Base Case'!K30,K30/'5-Yr PCSB Budget Base Case'!K30,0)</f>
        <v>1</v>
      </c>
    </row>
    <row r="31" spans="1:16" x14ac:dyDescent="0.35">
      <c r="A31" s="14" t="str">
        <f t="shared" si="3"/>
        <v>PCSB 5-Year Budget</v>
      </c>
      <c r="B31" s="151">
        <f t="shared" si="3"/>
        <v>118</v>
      </c>
      <c r="C31" s="14" t="str">
        <f t="shared" si="3"/>
        <v>Early Childhood Academy PCS</v>
      </c>
      <c r="D31" s="5" t="str">
        <f t="shared" si="3"/>
        <v>2026-2027</v>
      </c>
      <c r="E31" s="40" t="s">
        <v>296</v>
      </c>
      <c r="F31" s="36">
        <v>8.8999999999999996E-2</v>
      </c>
      <c r="G31" s="51">
        <f>'5-Yr PCSB Budget Base Case'!G31-'5-Yr PCSB Budget No Expansion'!G31</f>
        <v>70</v>
      </c>
      <c r="H31" s="51">
        <f>'5-Yr PCSB Budget Base Case'!H31-'5-Yr PCSB Budget No Expansion'!H31</f>
        <v>80</v>
      </c>
      <c r="I31" s="51">
        <f>'5-Yr PCSB Budget Base Case'!I31-'5-Yr PCSB Budget No Expansion'!I31</f>
        <v>82</v>
      </c>
      <c r="J31" s="51">
        <f>'5-Yr PCSB Budget Base Case'!J31-'5-Yr PCSB Budget No Expansion'!J31</f>
        <v>83</v>
      </c>
      <c r="K31" s="51">
        <f>'5-Yr PCSB Budget Base Case'!K31-'5-Yr PCSB Budget No Expansion'!K31</f>
        <v>84</v>
      </c>
      <c r="L31" s="78">
        <f>IF('5-Yr PCSB Budget Base Case'!G31,G31/'5-Yr PCSB Budget Base Case'!G31,0)</f>
        <v>1</v>
      </c>
      <c r="M31" s="65">
        <f>IF('5-Yr PCSB Budget Base Case'!H31,H31/'5-Yr PCSB Budget Base Case'!H31,0)</f>
        <v>1</v>
      </c>
      <c r="N31" s="65">
        <f>IF('5-Yr PCSB Budget Base Case'!I31,I31/'5-Yr PCSB Budget Base Case'!I31,0)</f>
        <v>1</v>
      </c>
      <c r="O31" s="65">
        <f>IF('5-Yr PCSB Budget Base Case'!J31,J31/'5-Yr PCSB Budget Base Case'!J31,0)</f>
        <v>1</v>
      </c>
      <c r="P31" s="92">
        <f>IF('5-Yr PCSB Budget Base Case'!K31,K31/'5-Yr PCSB Budget Base Case'!K31,0)</f>
        <v>1</v>
      </c>
    </row>
    <row r="32" spans="1:16" x14ac:dyDescent="0.35">
      <c r="A32" s="14" t="str">
        <f t="shared" si="3"/>
        <v>PCSB 5-Year Budget</v>
      </c>
      <c r="B32" s="151">
        <f t="shared" si="3"/>
        <v>118</v>
      </c>
      <c r="C32" s="14" t="str">
        <f t="shared" si="3"/>
        <v>Early Childhood Academy PCS</v>
      </c>
      <c r="D32" s="5" t="str">
        <f t="shared" si="3"/>
        <v>2026-2027</v>
      </c>
      <c r="E32" s="40" t="s">
        <v>201</v>
      </c>
      <c r="F32" s="36">
        <f>'5-Yr PCSB Budget Base Case'!F32</f>
        <v>0.06</v>
      </c>
      <c r="G32" s="51">
        <f>'5-Yr PCSB Budget Base Case'!G32-'5-Yr PCSB Budget No Expansion'!G32</f>
        <v>0</v>
      </c>
      <c r="H32" s="51">
        <f>'5-Yr PCSB Budget Base Case'!H32-'5-Yr PCSB Budget No Expansion'!H32</f>
        <v>0</v>
      </c>
      <c r="I32" s="51">
        <f>'5-Yr PCSB Budget Base Case'!I32-'5-Yr PCSB Budget No Expansion'!I32</f>
        <v>0</v>
      </c>
      <c r="J32" s="51">
        <f>'5-Yr PCSB Budget Base Case'!J32-'5-Yr PCSB Budget No Expansion'!J32</f>
        <v>0</v>
      </c>
      <c r="K32" s="51">
        <f>'5-Yr PCSB Budget Base Case'!K32-'5-Yr PCSB Budget No Expansion'!K32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35">
      <c r="A33" s="14" t="str">
        <f t="shared" si="3"/>
        <v>PCSB 5-Year Budget</v>
      </c>
      <c r="B33" s="151">
        <f t="shared" si="3"/>
        <v>118</v>
      </c>
      <c r="C33" s="14" t="str">
        <f t="shared" si="3"/>
        <v>Early Childhood Academy PCS</v>
      </c>
      <c r="D33" s="5" t="str">
        <f t="shared" si="3"/>
        <v>2026-2027</v>
      </c>
      <c r="E33" s="40" t="s">
        <v>285</v>
      </c>
      <c r="F33" s="36">
        <f>'5-Yr PCSB Budget Base Case'!F33</f>
        <v>0.3</v>
      </c>
      <c r="G33" s="51">
        <f>'5-Yr PCSB Budget Base Case'!G33-'5-Yr PCSB Budget No Expansion'!G33</f>
        <v>196</v>
      </c>
      <c r="H33" s="51">
        <f>'5-Yr PCSB Budget Base Case'!H33-'5-Yr PCSB Budget No Expansion'!H33</f>
        <v>204</v>
      </c>
      <c r="I33" s="51">
        <f>'5-Yr PCSB Budget Base Case'!I33-'5-Yr PCSB Budget No Expansion'!I33</f>
        <v>208</v>
      </c>
      <c r="J33" s="51">
        <f>'5-Yr PCSB Budget Base Case'!J33-'5-Yr PCSB Budget No Expansion'!J33</f>
        <v>216</v>
      </c>
      <c r="K33" s="51">
        <f>'5-Yr PCSB Budget Base Case'!K33-'5-Yr PCSB Budget No Expansion'!K33</f>
        <v>224</v>
      </c>
      <c r="L33" s="78">
        <f>IF('5-Yr PCSB Budget Base Case'!G33,G33/'5-Yr PCSB Budget Base Case'!G33,0)</f>
        <v>1</v>
      </c>
      <c r="M33" s="65">
        <f>IF('5-Yr PCSB Budget Base Case'!H33,H33/'5-Yr PCSB Budget Base Case'!H33,0)</f>
        <v>1</v>
      </c>
      <c r="N33" s="65">
        <f>IF('5-Yr PCSB Budget Base Case'!I33,I33/'5-Yr PCSB Budget Base Case'!I33,0)</f>
        <v>1</v>
      </c>
      <c r="O33" s="65">
        <f>IF('5-Yr PCSB Budget Base Case'!J33,J33/'5-Yr PCSB Budget Base Case'!J33,0)</f>
        <v>1</v>
      </c>
      <c r="P33" s="92">
        <f>IF('5-Yr PCSB Budget Base Case'!K33,K33/'5-Yr PCSB Budget Base Case'!K33,0)</f>
        <v>1</v>
      </c>
    </row>
    <row r="34" spans="1:16" x14ac:dyDescent="0.35">
      <c r="A34" s="14" t="str">
        <f t="shared" si="3"/>
        <v>PCSB 5-Year Budget</v>
      </c>
      <c r="B34" s="151">
        <f t="shared" si="3"/>
        <v>118</v>
      </c>
      <c r="C34" s="14" t="str">
        <f t="shared" si="3"/>
        <v>Early Childhood Academy PCS</v>
      </c>
      <c r="D34" s="5" t="str">
        <f t="shared" si="3"/>
        <v>2026-2027</v>
      </c>
      <c r="E34" s="40" t="s">
        <v>297</v>
      </c>
      <c r="F34" s="36">
        <v>7.0000000000000007E-2</v>
      </c>
      <c r="G34" s="51">
        <f>'5-Yr PCSB Budget Base Case'!G34-'5-Yr PCSB Budget No Expansion'!G34</f>
        <v>98</v>
      </c>
      <c r="H34" s="51">
        <f>'5-Yr PCSB Budget Base Case'!H34-'5-Yr PCSB Budget No Expansion'!H34</f>
        <v>102</v>
      </c>
      <c r="I34" s="51">
        <f>'5-Yr PCSB Budget Base Case'!I34-'5-Yr PCSB Budget No Expansion'!I34</f>
        <v>104</v>
      </c>
      <c r="J34" s="51">
        <f>'5-Yr PCSB Budget Base Case'!J34-'5-Yr PCSB Budget No Expansion'!J34</f>
        <v>108</v>
      </c>
      <c r="K34" s="51">
        <f>'5-Yr PCSB Budget Base Case'!K34-'5-Yr PCSB Budget No Expansion'!K34</f>
        <v>112</v>
      </c>
      <c r="L34" s="78">
        <f>IF('5-Yr PCSB Budget Base Case'!G34,G34/'5-Yr PCSB Budget Base Case'!G34,0)</f>
        <v>1</v>
      </c>
      <c r="M34" s="65">
        <f>IF('5-Yr PCSB Budget Base Case'!H34,H34/'5-Yr PCSB Budget Base Case'!H34,0)</f>
        <v>1</v>
      </c>
      <c r="N34" s="65">
        <f>IF('5-Yr PCSB Budget Base Case'!I34,I34/'5-Yr PCSB Budget Base Case'!I34,0)</f>
        <v>1</v>
      </c>
      <c r="O34" s="65">
        <f>IF('5-Yr PCSB Budget Base Case'!J34,J34/'5-Yr PCSB Budget Base Case'!J34,0)</f>
        <v>1</v>
      </c>
      <c r="P34" s="92">
        <f>IF('5-Yr PCSB Budget Base Case'!K34,K34/'5-Yr PCSB Budget Base Case'!K34,0)</f>
        <v>1</v>
      </c>
    </row>
    <row r="35" spans="1:16" x14ac:dyDescent="0.35">
      <c r="A35" s="14" t="str">
        <f t="shared" si="3"/>
        <v>PCSB 5-Year Budget</v>
      </c>
      <c r="B35" s="151">
        <f t="shared" si="3"/>
        <v>118</v>
      </c>
      <c r="C35" s="14" t="str">
        <f t="shared" si="3"/>
        <v>Early Childhood Academy PCS</v>
      </c>
      <c r="D35" s="5" t="str">
        <f t="shared" si="3"/>
        <v>2026-2027</v>
      </c>
      <c r="E35" s="40" t="s">
        <v>298</v>
      </c>
      <c r="F35" s="36">
        <v>7.0000000000000007E-2</v>
      </c>
      <c r="G35" s="51">
        <f>'5-Yr PCSB Budget Base Case'!G35-'5-Yr PCSB Budget No Expansion'!G35</f>
        <v>25</v>
      </c>
      <c r="H35" s="51">
        <f>'5-Yr PCSB Budget Base Case'!H35-'5-Yr PCSB Budget No Expansion'!H35</f>
        <v>26</v>
      </c>
      <c r="I35" s="51">
        <f>'5-Yr PCSB Budget Base Case'!I35-'5-Yr PCSB Budget No Expansion'!I35</f>
        <v>26</v>
      </c>
      <c r="J35" s="51">
        <f>'5-Yr PCSB Budget Base Case'!J35-'5-Yr PCSB Budget No Expansion'!J35</f>
        <v>27</v>
      </c>
      <c r="K35" s="51">
        <f>'5-Yr PCSB Budget Base Case'!K35-'5-Yr PCSB Budget No Expansion'!K35</f>
        <v>28</v>
      </c>
      <c r="L35" s="78">
        <f>IF('5-Yr PCSB Budget Base Case'!G35,G35/'5-Yr PCSB Budget Base Case'!G35,0)</f>
        <v>1</v>
      </c>
      <c r="M35" s="65">
        <f>IF('5-Yr PCSB Budget Base Case'!H35,H35/'5-Yr PCSB Budget Base Case'!H35,0)</f>
        <v>1</v>
      </c>
      <c r="N35" s="65">
        <f>IF('5-Yr PCSB Budget Base Case'!I35,I35/'5-Yr PCSB Budget Base Case'!I35,0)</f>
        <v>1</v>
      </c>
      <c r="O35" s="65">
        <f>IF('5-Yr PCSB Budget Base Case'!J35,J35/'5-Yr PCSB Budget Base Case'!J35,0)</f>
        <v>1</v>
      </c>
      <c r="P35" s="92">
        <f>IF('5-Yr PCSB Budget Base Case'!K35,K35/'5-Yr PCSB Budget Base Case'!K35,0)</f>
        <v>1</v>
      </c>
    </row>
    <row r="36" spans="1:16" x14ac:dyDescent="0.35">
      <c r="A36" s="14" t="str">
        <f t="shared" si="3"/>
        <v>PCSB 5-Year Budget</v>
      </c>
      <c r="B36" s="151">
        <f t="shared" si="3"/>
        <v>118</v>
      </c>
      <c r="C36" s="14" t="str">
        <f t="shared" si="3"/>
        <v>Early Childhood Academy PCS</v>
      </c>
      <c r="D36" s="5" t="str">
        <f t="shared" si="3"/>
        <v>2026-2027</v>
      </c>
      <c r="E36" s="40" t="s">
        <v>200</v>
      </c>
      <c r="F36" s="36">
        <f>'5-Yr PCSB Budget Base Case'!F36</f>
        <v>0.75</v>
      </c>
      <c r="G36" s="51">
        <f>'5-Yr PCSB Budget Base Case'!G36-'5-Yr PCSB Budget No Expansion'!G36</f>
        <v>6</v>
      </c>
      <c r="H36" s="51">
        <f>'5-Yr PCSB Budget Base Case'!H36-'5-Yr PCSB Budget No Expansion'!H36</f>
        <v>6</v>
      </c>
      <c r="I36" s="51">
        <f>'5-Yr PCSB Budget Base Case'!I36-'5-Yr PCSB Budget No Expansion'!I36</f>
        <v>7</v>
      </c>
      <c r="J36" s="51">
        <f>'5-Yr PCSB Budget Base Case'!J36-'5-Yr PCSB Budget No Expansion'!J36</f>
        <v>8</v>
      </c>
      <c r="K36" s="51">
        <f>'5-Yr PCSB Budget Base Case'!K36-'5-Yr PCSB Budget No Expansion'!K36</f>
        <v>8</v>
      </c>
      <c r="L36" s="78">
        <f>IF('5-Yr PCSB Budget Base Case'!G36,G36/'5-Yr PCSB Budget Base Case'!G36,0)</f>
        <v>1</v>
      </c>
      <c r="M36" s="65">
        <f>IF('5-Yr PCSB Budget Base Case'!H36,H36/'5-Yr PCSB Budget Base Case'!H36,0)</f>
        <v>1</v>
      </c>
      <c r="N36" s="65">
        <f>IF('5-Yr PCSB Budget Base Case'!I36,I36/'5-Yr PCSB Budget Base Case'!I36,0)</f>
        <v>1</v>
      </c>
      <c r="O36" s="65">
        <f>IF('5-Yr PCSB Budget Base Case'!J36,J36/'5-Yr PCSB Budget Base Case'!J36,0)</f>
        <v>1</v>
      </c>
      <c r="P36" s="92">
        <f>IF('5-Yr PCSB Budget Base Case'!K36,K36/'5-Yr PCSB Budget Base Case'!K36,0)</f>
        <v>1</v>
      </c>
    </row>
    <row r="37" spans="1:16" x14ac:dyDescent="0.35">
      <c r="A37" s="14" t="str">
        <f t="shared" si="3"/>
        <v>PCSB 5-Year Budget</v>
      </c>
      <c r="B37" s="151">
        <f t="shared" si="3"/>
        <v>118</v>
      </c>
      <c r="C37" s="14" t="str">
        <f t="shared" si="3"/>
        <v>Early Childhood Academy PCS</v>
      </c>
      <c r="D37" s="5" t="str">
        <f t="shared" si="3"/>
        <v>2026-2027</v>
      </c>
      <c r="E37" s="40" t="s">
        <v>199</v>
      </c>
      <c r="F37" s="36">
        <f>'5-Yr PCSB Budget Base Case'!F37</f>
        <v>0.5</v>
      </c>
      <c r="G37" s="51">
        <f>'5-Yr PCSB Budget Base Case'!G37-'5-Yr PCSB Budget No Expansion'!G37</f>
        <v>0</v>
      </c>
      <c r="H37" s="51">
        <f>'5-Yr PCSB Budget Base Case'!H37-'5-Yr PCSB Budget No Expansion'!H37</f>
        <v>0</v>
      </c>
      <c r="I37" s="51">
        <f>'5-Yr PCSB Budget Base Case'!I37-'5-Yr PCSB Budget No Expansion'!I37</f>
        <v>0</v>
      </c>
      <c r="J37" s="51">
        <f>'5-Yr PCSB Budget Base Case'!J37-'5-Yr PCSB Budget No Expansion'!J37</f>
        <v>0</v>
      </c>
      <c r="K37" s="51">
        <f>'5-Yr PCSB Budget Base Case'!K37-'5-Yr PCSB Budget No Expansion'!K37</f>
        <v>0</v>
      </c>
      <c r="L37" s="78">
        <f>IF('5-Yr PCSB Budget Base Case'!G37,G37/'5-Yr PCSB Budget Base Case'!G37,0)</f>
        <v>0</v>
      </c>
      <c r="M37" s="65">
        <f>IF('5-Yr PCSB Budget Base Case'!H37,H37/'5-Yr PCSB Budget Base Case'!H37,0)</f>
        <v>0</v>
      </c>
      <c r="N37" s="65">
        <f>IF('5-Yr PCSB Budget Base Case'!I37,I37/'5-Yr PCSB Budget Base Case'!I37,0)</f>
        <v>0</v>
      </c>
      <c r="O37" s="65">
        <f>IF('5-Yr PCSB Budget Base Case'!J37,J37/'5-Yr PCSB Budget Base Case'!J37,0)</f>
        <v>0</v>
      </c>
      <c r="P37" s="92">
        <f>IF('5-Yr PCSB Budget Base Case'!K37,K37/'5-Yr PCSB Budget Base Case'!K37,0)</f>
        <v>0</v>
      </c>
    </row>
    <row r="38" spans="1:16" x14ac:dyDescent="0.35">
      <c r="A38" s="14" t="str">
        <f t="shared" si="3"/>
        <v>PCSB 5-Year Budget</v>
      </c>
      <c r="B38" s="151">
        <f t="shared" si="3"/>
        <v>118</v>
      </c>
      <c r="C38" s="14" t="str">
        <f t="shared" si="3"/>
        <v>Early Childhood Academy PCS</v>
      </c>
      <c r="D38" s="5" t="str">
        <f t="shared" si="3"/>
        <v>2026-2027</v>
      </c>
      <c r="E38" s="40" t="s">
        <v>198</v>
      </c>
      <c r="F38" s="36">
        <f>'5-Yr PCSB Budget Base Case'!F38</f>
        <v>1.67</v>
      </c>
      <c r="G38" s="51">
        <f>'5-Yr PCSB Budget Base Case'!G38-'5-Yr PCSB Budget No Expansion'!G38</f>
        <v>0</v>
      </c>
      <c r="H38" s="51">
        <f>'5-Yr PCSB Budget Base Case'!H38-'5-Yr PCSB Budget No Expansion'!H38</f>
        <v>0</v>
      </c>
      <c r="I38" s="51">
        <f>'5-Yr PCSB Budget Base Case'!I38-'5-Yr PCSB Budget No Expansion'!I38</f>
        <v>0</v>
      </c>
      <c r="J38" s="51">
        <f>'5-Yr PCSB Budget Base Case'!J38-'5-Yr PCSB Budget No Expansion'!J38</f>
        <v>0</v>
      </c>
      <c r="K38" s="51">
        <f>'5-Yr PCSB Budget Base Case'!K38-'5-Yr PCSB Budget No Expansion'!K38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35">
      <c r="A39" s="14" t="str">
        <f t="shared" si="3"/>
        <v>PCSB 5-Year Budget</v>
      </c>
      <c r="B39" s="151">
        <f t="shared" si="3"/>
        <v>118</v>
      </c>
      <c r="C39" s="14" t="str">
        <f t="shared" si="3"/>
        <v>Early Childhood Academy PCS</v>
      </c>
      <c r="D39" s="5" t="str">
        <f t="shared" si="3"/>
        <v>2026-2027</v>
      </c>
      <c r="E39" s="40" t="s">
        <v>197</v>
      </c>
      <c r="F39" s="36">
        <f>'5-Yr PCSB Budget Base Case'!F39</f>
        <v>0.37</v>
      </c>
      <c r="G39" s="51">
        <f>'5-Yr PCSB Budget Base Case'!G39-'5-Yr PCSB Budget No Expansion'!G39</f>
        <v>0</v>
      </c>
      <c r="H39" s="51">
        <f>'5-Yr PCSB Budget Base Case'!H39-'5-Yr PCSB Budget No Expansion'!H39</f>
        <v>0</v>
      </c>
      <c r="I39" s="51">
        <f>'5-Yr PCSB Budget Base Case'!I39-'5-Yr PCSB Budget No Expansion'!I39</f>
        <v>0</v>
      </c>
      <c r="J39" s="51">
        <f>'5-Yr PCSB Budget Base Case'!J39-'5-Yr PCSB Budget No Expansion'!J39</f>
        <v>0</v>
      </c>
      <c r="K39" s="51">
        <f>'5-Yr PCSB Budget Base Case'!K39-'5-Yr PCSB Budget No Expansion'!K39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35">
      <c r="A40" s="14" t="str">
        <f t="shared" si="3"/>
        <v>PCSB 5-Year Budget</v>
      </c>
      <c r="B40" s="151">
        <f t="shared" si="3"/>
        <v>118</v>
      </c>
      <c r="C40" s="14" t="str">
        <f t="shared" si="3"/>
        <v>Early Childhood Academy PCS</v>
      </c>
      <c r="D40" s="5" t="str">
        <f t="shared" si="3"/>
        <v>2026-2027</v>
      </c>
      <c r="E40" s="40" t="s">
        <v>196</v>
      </c>
      <c r="F40" s="36">
        <f>'5-Yr PCSB Budget Base Case'!F40</f>
        <v>1.34</v>
      </c>
      <c r="G40" s="51">
        <f>'5-Yr PCSB Budget Base Case'!G40-'5-Yr PCSB Budget No Expansion'!G40</f>
        <v>0</v>
      </c>
      <c r="H40" s="51">
        <f>'5-Yr PCSB Budget Base Case'!H40-'5-Yr PCSB Budget No Expansion'!H40</f>
        <v>0</v>
      </c>
      <c r="I40" s="51">
        <f>'5-Yr PCSB Budget Base Case'!I40-'5-Yr PCSB Budget No Expansion'!I40</f>
        <v>0</v>
      </c>
      <c r="J40" s="51">
        <f>'5-Yr PCSB Budget Base Case'!J40-'5-Yr PCSB Budget No Expansion'!J40</f>
        <v>0</v>
      </c>
      <c r="K40" s="51">
        <f>'5-Yr PCSB Budget Base Case'!K40-'5-Yr PCSB Budget No Expansion'!K40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35">
      <c r="A41" s="14" t="str">
        <f t="shared" si="3"/>
        <v>PCSB 5-Year Budget</v>
      </c>
      <c r="B41" s="151">
        <f t="shared" si="3"/>
        <v>118</v>
      </c>
      <c r="C41" s="14" t="str">
        <f t="shared" si="3"/>
        <v>Early Childhood Academy PCS</v>
      </c>
      <c r="D41" s="5" t="str">
        <f t="shared" si="3"/>
        <v>2026-2027</v>
      </c>
      <c r="E41" s="40" t="s">
        <v>195</v>
      </c>
      <c r="F41" s="36">
        <f>'5-Yr PCSB Budget Base Case'!F41</f>
        <v>2.89</v>
      </c>
      <c r="G41" s="51">
        <f>'5-Yr PCSB Budget Base Case'!G41-'5-Yr PCSB Budget No Expansion'!G41</f>
        <v>0</v>
      </c>
      <c r="H41" s="51">
        <f>'5-Yr PCSB Budget Base Case'!H41-'5-Yr PCSB Budget No Expansion'!H41</f>
        <v>0</v>
      </c>
      <c r="I41" s="51">
        <f>'5-Yr PCSB Budget Base Case'!I41-'5-Yr PCSB Budget No Expansion'!I41</f>
        <v>0</v>
      </c>
      <c r="J41" s="51">
        <f>'5-Yr PCSB Budget Base Case'!J41-'5-Yr PCSB Budget No Expansion'!J41</f>
        <v>0</v>
      </c>
      <c r="K41" s="51">
        <f>'5-Yr PCSB Budget Base Case'!K41-'5-Yr PCSB Budget No Expansion'!K41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35">
      <c r="A42" s="14" t="str">
        <f t="shared" si="3"/>
        <v>PCSB 5-Year Budget</v>
      </c>
      <c r="B42" s="151">
        <f t="shared" si="3"/>
        <v>118</v>
      </c>
      <c r="C42" s="14" t="str">
        <f t="shared" si="3"/>
        <v>Early Childhood Academy PCS</v>
      </c>
      <c r="D42" s="5" t="str">
        <f t="shared" si="3"/>
        <v>2026-2027</v>
      </c>
      <c r="E42" s="40" t="s">
        <v>194</v>
      </c>
      <c r="F42" s="36">
        <f>'5-Yr PCSB Budget Base Case'!F42</f>
        <v>2.89</v>
      </c>
      <c r="G42" s="51">
        <f>'5-Yr PCSB Budget Base Case'!G42-'5-Yr PCSB Budget No Expansion'!G42</f>
        <v>0</v>
      </c>
      <c r="H42" s="51">
        <f>'5-Yr PCSB Budget Base Case'!H42-'5-Yr PCSB Budget No Expansion'!H42</f>
        <v>0</v>
      </c>
      <c r="I42" s="51">
        <f>'5-Yr PCSB Budget Base Case'!I42-'5-Yr PCSB Budget No Expansion'!I42</f>
        <v>0</v>
      </c>
      <c r="J42" s="51">
        <f>'5-Yr PCSB Budget Base Case'!J42-'5-Yr PCSB Budget No Expansion'!J42</f>
        <v>0</v>
      </c>
      <c r="K42" s="51">
        <f>'5-Yr PCSB Budget Base Case'!K42-'5-Yr PCSB Budget No Expansion'!K42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35">
      <c r="A43" s="14" t="str">
        <f t="shared" si="3"/>
        <v>PCSB 5-Year Budget</v>
      </c>
      <c r="B43" s="151">
        <f t="shared" si="3"/>
        <v>118</v>
      </c>
      <c r="C43" s="14" t="str">
        <f t="shared" si="3"/>
        <v>Early Childhood Academy PCS</v>
      </c>
      <c r="D43" s="5" t="str">
        <f t="shared" si="3"/>
        <v>2026-2027</v>
      </c>
      <c r="E43" s="40" t="s">
        <v>240</v>
      </c>
      <c r="F43" s="36">
        <f>'5-Yr PCSB Budget Base Case'!F43</f>
        <v>0.66800000000000004</v>
      </c>
      <c r="G43" s="51">
        <f>'5-Yr PCSB Budget Base Case'!G43-'5-Yr PCSB Budget No Expansion'!G43</f>
        <v>0</v>
      </c>
      <c r="H43" s="51">
        <f>'5-Yr PCSB Budget Base Case'!H43-'5-Yr PCSB Budget No Expansion'!H43</f>
        <v>0</v>
      </c>
      <c r="I43" s="51">
        <f>'5-Yr PCSB Budget Base Case'!I43-'5-Yr PCSB Budget No Expansion'!I43</f>
        <v>0</v>
      </c>
      <c r="J43" s="51">
        <f>'5-Yr PCSB Budget Base Case'!J43-'5-Yr PCSB Budget No Expansion'!J43</f>
        <v>0</v>
      </c>
      <c r="K43" s="51">
        <f>'5-Yr PCSB Budget Base Case'!K43-'5-Yr PCSB Budget No Expansion'!K43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35">
      <c r="A44" s="14" t="str">
        <f t="shared" si="3"/>
        <v>PCSB 5-Year Budget</v>
      </c>
      <c r="B44" s="151">
        <f t="shared" si="3"/>
        <v>118</v>
      </c>
      <c r="C44" s="14" t="str">
        <f t="shared" si="3"/>
        <v>Early Childhood Academy PCS</v>
      </c>
      <c r="D44" s="5" t="str">
        <f t="shared" si="3"/>
        <v>2026-2027</v>
      </c>
      <c r="E44" s="40" t="s">
        <v>193</v>
      </c>
      <c r="F44" s="36">
        <f>'5-Yr PCSB Budget Base Case'!F44</f>
        <v>6.3E-2</v>
      </c>
      <c r="G44" s="51">
        <f>'5-Yr PCSB Budget Base Case'!G44-'5-Yr PCSB Budget No Expansion'!G44</f>
        <v>0</v>
      </c>
      <c r="H44" s="51">
        <f>'5-Yr PCSB Budget Base Case'!H44-'5-Yr PCSB Budget No Expansion'!H44</f>
        <v>0</v>
      </c>
      <c r="I44" s="51">
        <f>'5-Yr PCSB Budget Base Case'!I44-'5-Yr PCSB Budget No Expansion'!I44</f>
        <v>0</v>
      </c>
      <c r="J44" s="51">
        <f>'5-Yr PCSB Budget Base Case'!J44-'5-Yr PCSB Budget No Expansion'!J44</f>
        <v>0</v>
      </c>
      <c r="K44" s="51">
        <f>'5-Yr PCSB Budget Base Case'!K44-'5-Yr PCSB Budget No Expansion'!K44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35">
      <c r="A45" s="14" t="str">
        <f t="shared" si="3"/>
        <v>PCSB 5-Year Budget</v>
      </c>
      <c r="B45" s="151">
        <f t="shared" si="3"/>
        <v>118</v>
      </c>
      <c r="C45" s="14" t="str">
        <f t="shared" si="3"/>
        <v>Early Childhood Academy PCS</v>
      </c>
      <c r="D45" s="5" t="str">
        <f t="shared" si="3"/>
        <v>2026-2027</v>
      </c>
      <c r="E45" s="40" t="s">
        <v>192</v>
      </c>
      <c r="F45" s="36">
        <f>'5-Yr PCSB Budget Base Case'!F45</f>
        <v>0.22700000000000001</v>
      </c>
      <c r="G45" s="51">
        <f>'5-Yr PCSB Budget Base Case'!G45-'5-Yr PCSB Budget No Expansion'!G45</f>
        <v>0</v>
      </c>
      <c r="H45" s="51">
        <f>'5-Yr PCSB Budget Base Case'!H45-'5-Yr PCSB Budget No Expansion'!H45</f>
        <v>0</v>
      </c>
      <c r="I45" s="51">
        <f>'5-Yr PCSB Budget Base Case'!I45-'5-Yr PCSB Budget No Expansion'!I45</f>
        <v>0</v>
      </c>
      <c r="J45" s="51">
        <f>'5-Yr PCSB Budget Base Case'!J45-'5-Yr PCSB Budget No Expansion'!J45</f>
        <v>0</v>
      </c>
      <c r="K45" s="51">
        <f>'5-Yr PCSB Budget Base Case'!K45-'5-Yr PCSB Budget No Expansion'!K45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35">
      <c r="A46" s="14" t="str">
        <f t="shared" si="3"/>
        <v>PCSB 5-Year Budget</v>
      </c>
      <c r="B46" s="151">
        <f t="shared" si="3"/>
        <v>118</v>
      </c>
      <c r="C46" s="14" t="str">
        <f t="shared" si="3"/>
        <v>Early Childhood Academy PCS</v>
      </c>
      <c r="D46" s="5" t="str">
        <f t="shared" si="3"/>
        <v>2026-2027</v>
      </c>
      <c r="E46" s="40" t="s">
        <v>191</v>
      </c>
      <c r="F46" s="36">
        <f>'5-Yr PCSB Budget Base Case'!F46</f>
        <v>0.49099999999999999</v>
      </c>
      <c r="G46" s="51">
        <f>'5-Yr PCSB Budget Base Case'!G46-'5-Yr PCSB Budget No Expansion'!G46</f>
        <v>0</v>
      </c>
      <c r="H46" s="51">
        <f>'5-Yr PCSB Budget Base Case'!H46-'5-Yr PCSB Budget No Expansion'!H46</f>
        <v>0</v>
      </c>
      <c r="I46" s="51">
        <f>'5-Yr PCSB Budget Base Case'!I46-'5-Yr PCSB Budget No Expansion'!I46</f>
        <v>0</v>
      </c>
      <c r="J46" s="51">
        <f>'5-Yr PCSB Budget Base Case'!J46-'5-Yr PCSB Budget No Expansion'!J46</f>
        <v>0</v>
      </c>
      <c r="K46" s="51">
        <f>'5-Yr PCSB Budget Base Case'!K46-'5-Yr PCSB Budget No Expansion'!K46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35">
      <c r="A47" s="14" t="str">
        <f t="shared" si="3"/>
        <v>PCSB 5-Year Budget</v>
      </c>
      <c r="B47" s="151">
        <f t="shared" si="3"/>
        <v>118</v>
      </c>
      <c r="C47" s="14" t="str">
        <f t="shared" si="3"/>
        <v>Early Childhood Academy PCS</v>
      </c>
      <c r="D47" s="5" t="str">
        <f t="shared" si="3"/>
        <v>2026-2027</v>
      </c>
      <c r="E47" s="40" t="s">
        <v>190</v>
      </c>
      <c r="F47" s="45">
        <f>'5-Yr PCSB Budget Base Case'!F47</f>
        <v>0.49099999999999999</v>
      </c>
      <c r="G47" s="52">
        <f>'5-Yr PCSB Budget Base Case'!G47-'5-Yr PCSB Budget No Expansion'!G47</f>
        <v>0</v>
      </c>
      <c r="H47" s="52">
        <f>'5-Yr PCSB Budget Base Case'!H47-'5-Yr PCSB Budget No Expansion'!H47</f>
        <v>0</v>
      </c>
      <c r="I47" s="52">
        <f>'5-Yr PCSB Budget Base Case'!I47-'5-Yr PCSB Budget No Expansion'!I47</f>
        <v>0</v>
      </c>
      <c r="J47" s="52">
        <f>'5-Yr PCSB Budget Base Case'!J47-'5-Yr PCSB Budget No Expansion'!J47</f>
        <v>0</v>
      </c>
      <c r="K47" s="52">
        <f>'5-Yr PCSB Budget Base Case'!K47-'5-Yr PCSB Budget No Expansion'!K47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35">
      <c r="A48" s="14" t="str">
        <f t="shared" si="3"/>
        <v>PCSB 5-Year Budget</v>
      </c>
      <c r="B48" s="151">
        <f t="shared" si="3"/>
        <v>118</v>
      </c>
      <c r="C48" s="14" t="str">
        <f t="shared" si="3"/>
        <v>Early Childhood Academy PCS</v>
      </c>
      <c r="D48" s="5" t="str">
        <f t="shared" si="3"/>
        <v>2026-2027</v>
      </c>
      <c r="E48" s="38" t="s">
        <v>222</v>
      </c>
      <c r="F48" s="165">
        <f>'5-Yr PCSB Budget Base Case'!F48-'5-Yr PCSB Budget No Expansion'!F48</f>
        <v>0</v>
      </c>
      <c r="G48" s="11">
        <f>'5-Yr PCSB Budget Base Case'!G48-'5-Yr PCSB Budget No Expansion'!G48</f>
        <v>0</v>
      </c>
      <c r="H48" s="11">
        <f>'5-Yr PCSB Budget Base Case'!H48-'5-Yr PCSB Budget No Expansion'!H48</f>
        <v>0</v>
      </c>
      <c r="I48" s="11">
        <f>'5-Yr PCSB Budget Base Case'!I48-'5-Yr PCSB Budget No Expansion'!I48</f>
        <v>0</v>
      </c>
      <c r="J48" s="11">
        <f>'5-Yr PCSB Budget Base Case'!J48-'5-Yr PCSB Budget No Expansion'!J48</f>
        <v>0</v>
      </c>
      <c r="K48" s="11">
        <f>'5-Yr PCSB Budget Base Case'!K48-'5-Yr PCSB Budget No Expansion'!K48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x14ac:dyDescent="0.35">
      <c r="A49" s="14" t="str">
        <f t="shared" si="3"/>
        <v>PCSB 5-Year Budget</v>
      </c>
      <c r="B49" s="151">
        <f t="shared" si="3"/>
        <v>118</v>
      </c>
      <c r="C49" s="14" t="str">
        <f t="shared" si="3"/>
        <v>Early Childhood Academy PCS</v>
      </c>
      <c r="D49" s="5" t="str">
        <f t="shared" si="3"/>
        <v>2026-2027</v>
      </c>
      <c r="E49" s="40" t="s">
        <v>223</v>
      </c>
      <c r="F49" s="165">
        <f>'5-Yr PCSB Budget Base Case'!F49-'5-Yr PCSB Budget No Expansion'!F49</f>
        <v>0</v>
      </c>
      <c r="G49" s="53">
        <f>'5-Yr PCSB Budget Base Case'!G49-'5-Yr PCSB Budget No Expansion'!G49</f>
        <v>-1916</v>
      </c>
      <c r="H49" s="53">
        <f>'5-Yr PCSB Budget Base Case'!H49-'5-Yr PCSB Budget No Expansion'!H49</f>
        <v>0</v>
      </c>
      <c r="I49" s="53">
        <f>'5-Yr PCSB Budget Base Case'!I49-'5-Yr PCSB Budget No Expansion'!I49</f>
        <v>0</v>
      </c>
      <c r="J49" s="53">
        <f>'5-Yr PCSB Budget Base Case'!J49-'5-Yr PCSB Budget No Expansion'!J49</f>
        <v>0</v>
      </c>
      <c r="K49" s="53">
        <f>'5-Yr PCSB Budget Base Case'!K49-'5-Yr PCSB Budget No Expansion'!K49</f>
        <v>0</v>
      </c>
      <c r="L49" s="80">
        <f>IF('5-Yr PCSB Budget Base Case'!G49,G49/'5-Yr PCSB Budget Base Case'!G49,0)</f>
        <v>1</v>
      </c>
      <c r="M49" s="67">
        <f>IF('5-Yr PCSB Budget Base Case'!H49,H49/'5-Yr PCSB Budget Base Case'!H49,0)</f>
        <v>0</v>
      </c>
      <c r="N49" s="67">
        <f>IF('5-Yr PCSB Budget Base Case'!I49,I49/'5-Yr PCSB Budget Base Case'!I49,0)</f>
        <v>0</v>
      </c>
      <c r="O49" s="67">
        <f>IF('5-Yr PCSB Budget Base Case'!J49,J49/'5-Yr PCSB Budget Base Case'!J49,0)</f>
        <v>0</v>
      </c>
      <c r="P49" s="94">
        <f>IF('5-Yr PCSB Budget Base Case'!K49,K49/'5-Yr PCSB Budget Base Case'!K49,0)</f>
        <v>0</v>
      </c>
    </row>
    <row r="50" spans="1:16" ht="30" customHeight="1" x14ac:dyDescent="0.35">
      <c r="A50" s="14" t="str">
        <f t="shared" si="3"/>
        <v>PCSB 5-Year Budget</v>
      </c>
      <c r="B50" s="151">
        <f t="shared" si="3"/>
        <v>118</v>
      </c>
      <c r="C50" s="14" t="str">
        <f t="shared" si="3"/>
        <v>Early Childhood Academy PCS</v>
      </c>
      <c r="D50" s="5" t="str">
        <f t="shared" si="3"/>
        <v>2026-2027</v>
      </c>
      <c r="E50" s="38" t="s">
        <v>265</v>
      </c>
      <c r="F50" s="165">
        <f>'5-Yr PCSB Budget Base Case'!F50-'5-Yr PCSB Budget No Expansion'!F50</f>
        <v>0</v>
      </c>
      <c r="G50" s="37">
        <f>'5-Yr PCSB Budget Base Case'!G50-'5-Yr PCSB Budget No Expansion'!G50</f>
        <v>4438398.72</v>
      </c>
      <c r="H50" s="37">
        <f>'5-Yr PCSB Budget Base Case'!H50-'5-Yr PCSB Budget No Expansion'!H50</f>
        <v>4767861.1008000001</v>
      </c>
      <c r="I50" s="37">
        <f>'5-Yr PCSB Budget Base Case'!I50-'5-Yr PCSB Budget No Expansion'!I50</f>
        <v>5009506.6552320002</v>
      </c>
      <c r="J50" s="37">
        <f>'5-Yr PCSB Budget Base Case'!J50-'5-Yr PCSB Budget No Expansion'!J50</f>
        <v>5385498.5505561614</v>
      </c>
      <c r="K50" s="37">
        <f>'5-Yr PCSB Budget Base Case'!K50-'5-Yr PCSB Budget No Expansion'!K50</f>
        <v>5729171.1926936656</v>
      </c>
      <c r="L50" s="81">
        <f>IF('5-Yr PCSB Budget Base Case'!G50,G50/'5-Yr PCSB Budget Base Case'!G50,0)</f>
        <v>1</v>
      </c>
      <c r="M50" s="68">
        <f>IF('5-Yr PCSB Budget Base Case'!H50,H50/'5-Yr PCSB Budget Base Case'!H50,0)</f>
        <v>1</v>
      </c>
      <c r="N50" s="68">
        <f>IF('5-Yr PCSB Budget Base Case'!I50,I50/'5-Yr PCSB Budget Base Case'!I50,0)</f>
        <v>1</v>
      </c>
      <c r="O50" s="68">
        <f>IF('5-Yr PCSB Budget Base Case'!J50,J50/'5-Yr PCSB Budget Base Case'!J50,0)</f>
        <v>1</v>
      </c>
      <c r="P50" s="95">
        <f>IF('5-Yr PCSB Budget Base Case'!K50,K50/'5-Yr PCSB Budget Base Case'!K50,0)</f>
        <v>1</v>
      </c>
    </row>
    <row r="51" spans="1:16" x14ac:dyDescent="0.35">
      <c r="A51" s="14" t="str">
        <f t="shared" si="3"/>
        <v>PCSB 5-Year Budget</v>
      </c>
      <c r="B51" s="151">
        <f t="shared" si="3"/>
        <v>118</v>
      </c>
      <c r="C51" s="14" t="str">
        <f t="shared" si="3"/>
        <v>Early Childhood Academy PCS</v>
      </c>
      <c r="D51" s="5" t="str">
        <f t="shared" si="3"/>
        <v>2026-2027</v>
      </c>
      <c r="E51" s="40" t="s">
        <v>80</v>
      </c>
      <c r="F51" s="165">
        <f>'5-Yr PCSB Budget Base Case'!F51-'5-Yr PCSB Budget No Expansion'!F51</f>
        <v>0</v>
      </c>
      <c r="G51" s="37">
        <f>'5-Yr PCSB Budget Base Case'!G51-'5-Yr PCSB Budget No Expansion'!G51</f>
        <v>3102021.2800000003</v>
      </c>
      <c r="H51" s="37">
        <f>'5-Yr PCSB Budget Base Case'!H51-'5-Yr PCSB Budget No Expansion'!H51</f>
        <v>3974883.0527999992</v>
      </c>
      <c r="I51" s="37">
        <f>'5-Yr PCSB Budget Base Case'!I51-'5-Yr PCSB Budget No Expansion'!I51</f>
        <v>4250942.2427712008</v>
      </c>
      <c r="J51" s="37">
        <f>'5-Yr PCSB Budget Base Case'!J51-'5-Yr PCSB Budget No Expansion'!J51</f>
        <v>4458117.6152375042</v>
      </c>
      <c r="K51" s="37">
        <f>'5-Yr PCSB Budget Base Case'!K51-'5-Yr PCSB Budget No Expansion'!K51</f>
        <v>4691509.6238921722</v>
      </c>
      <c r="L51" s="81">
        <f>IF('5-Yr PCSB Budget Base Case'!G51,G51/'5-Yr PCSB Budget Base Case'!G51,0)</f>
        <v>1</v>
      </c>
      <c r="M51" s="68">
        <f>IF('5-Yr PCSB Budget Base Case'!H51,H51/'5-Yr PCSB Budget Base Case'!H51,0)</f>
        <v>1</v>
      </c>
      <c r="N51" s="68">
        <f>IF('5-Yr PCSB Budget Base Case'!I51,I51/'5-Yr PCSB Budget Base Case'!I51,0)</f>
        <v>1</v>
      </c>
      <c r="O51" s="68">
        <f>IF('5-Yr PCSB Budget Base Case'!J51,J51/'5-Yr PCSB Budget Base Case'!J51,0)</f>
        <v>1</v>
      </c>
      <c r="P51" s="95">
        <f>IF('5-Yr PCSB Budget Base Case'!K51,K51/'5-Yr PCSB Budget Base Case'!K51,0)</f>
        <v>1</v>
      </c>
    </row>
    <row r="52" spans="1:16" x14ac:dyDescent="0.35">
      <c r="A52" s="14" t="str">
        <f t="shared" si="3"/>
        <v>PCSB 5-Year Budget</v>
      </c>
      <c r="B52" s="151">
        <f t="shared" si="3"/>
        <v>118</v>
      </c>
      <c r="C52" s="14" t="str">
        <f t="shared" si="3"/>
        <v>Early Childhood Academy PCS</v>
      </c>
      <c r="D52" s="5" t="str">
        <f t="shared" si="3"/>
        <v>2026-2027</v>
      </c>
      <c r="E52" s="41" t="s">
        <v>81</v>
      </c>
      <c r="F52" s="165">
        <f>'5-Yr PCSB Budget Base Case'!F52-'5-Yr PCSB Budget No Expansion'!F52</f>
        <v>0</v>
      </c>
      <c r="G52" s="37">
        <f>'5-Yr PCSB Budget Base Case'!G52-'5-Yr PCSB Budget No Expansion'!G52</f>
        <v>943250</v>
      </c>
      <c r="H52" s="37">
        <f>'5-Yr PCSB Budget Base Case'!H52-'5-Yr PCSB Budget No Expansion'!H52</f>
        <v>981750</v>
      </c>
      <c r="I52" s="37">
        <f>'5-Yr PCSB Budget Base Case'!I52-'5-Yr PCSB Budget No Expansion'!I52</f>
        <v>1001000</v>
      </c>
      <c r="J52" s="37">
        <f>'5-Yr PCSB Budget Base Case'!J52-'5-Yr PCSB Budget No Expansion'!J52</f>
        <v>1039500</v>
      </c>
      <c r="K52" s="37">
        <f>'5-Yr PCSB Budget Base Case'!K52-'5-Yr PCSB Budget No Expansion'!K52</f>
        <v>1078000</v>
      </c>
      <c r="L52" s="81">
        <f>IF('5-Yr PCSB Budget Base Case'!G52,G52/'5-Yr PCSB Budget Base Case'!G52,0)</f>
        <v>1</v>
      </c>
      <c r="M52" s="68">
        <f>IF('5-Yr PCSB Budget Base Case'!H52,H52/'5-Yr PCSB Budget Base Case'!H52,0)</f>
        <v>1</v>
      </c>
      <c r="N52" s="68">
        <f>IF('5-Yr PCSB Budget Base Case'!I52,I52/'5-Yr PCSB Budget Base Case'!I52,0)</f>
        <v>1</v>
      </c>
      <c r="O52" s="68">
        <f>IF('5-Yr PCSB Budget Base Case'!J52,J52/'5-Yr PCSB Budget Base Case'!J52,0)</f>
        <v>1</v>
      </c>
      <c r="P52" s="95">
        <f>IF('5-Yr PCSB Budget Base Case'!K52,K52/'5-Yr PCSB Budget Base Case'!K52,0)</f>
        <v>1</v>
      </c>
    </row>
    <row r="53" spans="1:16" ht="15" customHeight="1" x14ac:dyDescent="0.35">
      <c r="A53" s="14" t="str">
        <f t="shared" si="3"/>
        <v>PCSB 5-Year Budget</v>
      </c>
      <c r="B53" s="151">
        <f t="shared" si="3"/>
        <v>118</v>
      </c>
      <c r="C53" s="14" t="str">
        <f t="shared" si="3"/>
        <v>Early Childhood Academy PCS</v>
      </c>
      <c r="D53" s="5" t="str">
        <f t="shared" si="3"/>
        <v>2026-2027</v>
      </c>
      <c r="E53" t="s">
        <v>5</v>
      </c>
      <c r="F53" s="165">
        <f>'5-Yr PCSB Budget Base Case'!F53-'5-Yr PCSB Budget No Expansion'!F53</f>
        <v>0</v>
      </c>
      <c r="G53" s="11">
        <f>'5-Yr PCSB Budget Base Case'!G53-'5-Yr PCSB Budget No Expansion'!G53</f>
        <v>737225</v>
      </c>
      <c r="H53" s="11">
        <f>'5-Yr PCSB Budget Base Case'!H53-'5-Yr PCSB Budget No Expansion'!H53</f>
        <v>810840</v>
      </c>
      <c r="I53" s="11">
        <f>'5-Yr PCSB Budget Base Case'!I53-'5-Yr PCSB Budget No Expansion'!I53</f>
        <v>835165</v>
      </c>
      <c r="J53" s="11">
        <f>'5-Yr PCSB Budget Base Case'!J53-'5-Yr PCSB Budget No Expansion'!J53</f>
        <v>860220</v>
      </c>
      <c r="K53" s="11">
        <f>'5-Yr PCSB Budget Base Case'!K53-'5-Yr PCSB Budget No Expansion'!K53</f>
        <v>887000</v>
      </c>
      <c r="L53" s="76">
        <f>IF('5-Yr PCSB Budget Base Case'!G53,G53/'5-Yr PCSB Budget Base Case'!G53,0)</f>
        <v>1</v>
      </c>
      <c r="M53" s="63">
        <f>IF('5-Yr PCSB Budget Base Case'!H53,H53/'5-Yr PCSB Budget Base Case'!H53,0)</f>
        <v>1</v>
      </c>
      <c r="N53" s="63">
        <f>IF('5-Yr PCSB Budget Base Case'!I53,I53/'5-Yr PCSB Budget Base Case'!I53,0)</f>
        <v>1</v>
      </c>
      <c r="O53" s="63">
        <f>IF('5-Yr PCSB Budget Base Case'!J53,J53/'5-Yr PCSB Budget Base Case'!J53,0)</f>
        <v>1</v>
      </c>
      <c r="P53" s="90">
        <f>IF('5-Yr PCSB Budget Base Case'!K53,K53/'5-Yr PCSB Budget Base Case'!K53,0)</f>
        <v>1</v>
      </c>
    </row>
    <row r="54" spans="1:16" x14ac:dyDescent="0.35">
      <c r="A54" s="14" t="str">
        <f t="shared" si="3"/>
        <v>PCSB 5-Year Budget</v>
      </c>
      <c r="B54" s="151">
        <f t="shared" si="3"/>
        <v>118</v>
      </c>
      <c r="C54" s="14" t="str">
        <f t="shared" si="3"/>
        <v>Early Childhood Academy PCS</v>
      </c>
      <c r="D54" s="5" t="str">
        <f t="shared" si="3"/>
        <v>2026-2027</v>
      </c>
      <c r="E54" t="s">
        <v>266</v>
      </c>
      <c r="F54" s="165">
        <f>'5-Yr PCSB Budget Base Case'!F54-'5-Yr PCSB Budget No Expansion'!F54</f>
        <v>0</v>
      </c>
      <c r="G54" s="11">
        <f>'5-Yr PCSB Budget Base Case'!G54-'5-Yr PCSB Budget No Expansion'!G54</f>
        <v>827478</v>
      </c>
      <c r="H54" s="11">
        <f>'5-Yr PCSB Budget Base Case'!H54-'5-Yr PCSB Budget No Expansion'!H54</f>
        <v>527470</v>
      </c>
      <c r="I54" s="11">
        <f>'5-Yr PCSB Budget Base Case'!I54-'5-Yr PCSB Budget No Expansion'!I54</f>
        <v>538020</v>
      </c>
      <c r="J54" s="11">
        <f>'5-Yr PCSB Budget Base Case'!J54-'5-Yr PCSB Budget No Expansion'!J54</f>
        <v>548700</v>
      </c>
      <c r="K54" s="11">
        <f>'5-Yr PCSB Budget Base Case'!K54-'5-Yr PCSB Budget No Expansion'!K54</f>
        <v>559600</v>
      </c>
      <c r="L54" s="76">
        <f>IF('5-Yr PCSB Budget Base Case'!G54,G54/'5-Yr PCSB Budget Base Case'!G54,0)</f>
        <v>1</v>
      </c>
      <c r="M54" s="63">
        <f>IF('5-Yr PCSB Budget Base Case'!H54,H54/'5-Yr PCSB Budget Base Case'!H54,0)</f>
        <v>1</v>
      </c>
      <c r="N54" s="63">
        <f>IF('5-Yr PCSB Budget Base Case'!I54,I54/'5-Yr PCSB Budget Base Case'!I54,0)</f>
        <v>1</v>
      </c>
      <c r="O54" s="63">
        <f>IF('5-Yr PCSB Budget Base Case'!J54,J54/'5-Yr PCSB Budget Base Case'!J54,0)</f>
        <v>1</v>
      </c>
      <c r="P54" s="90">
        <f>IF('5-Yr PCSB Budget Base Case'!K54,K54/'5-Yr PCSB Budget Base Case'!K54,0)</f>
        <v>1</v>
      </c>
    </row>
    <row r="55" spans="1:16" x14ac:dyDescent="0.35">
      <c r="A55" s="14" t="str">
        <f t="shared" si="3"/>
        <v>PCSB 5-Year Budget</v>
      </c>
      <c r="B55" s="151">
        <f t="shared" si="3"/>
        <v>118</v>
      </c>
      <c r="C55" s="14" t="str">
        <f t="shared" si="3"/>
        <v>Early Childhood Academy PCS</v>
      </c>
      <c r="D55" s="5" t="str">
        <f t="shared" si="3"/>
        <v>2026-2027</v>
      </c>
      <c r="E55" t="s">
        <v>267</v>
      </c>
      <c r="F55" s="165">
        <f>'5-Yr PCSB Budget Base Case'!F55-'5-Yr PCSB Budget No Expansion'!F55</f>
        <v>0</v>
      </c>
      <c r="G55" s="11">
        <f>'5-Yr PCSB Budget Base Case'!G55-'5-Yr PCSB Budget No Expansion'!G55</f>
        <v>145001</v>
      </c>
      <c r="H55" s="11">
        <f>'5-Yr PCSB Budget Base Case'!H55-'5-Yr PCSB Budget No Expansion'!H55</f>
        <v>152251</v>
      </c>
      <c r="I55" s="11">
        <f>'5-Yr PCSB Budget Base Case'!I55-'5-Yr PCSB Budget No Expansion'!I55</f>
        <v>155296</v>
      </c>
      <c r="J55" s="11">
        <f>'5-Yr PCSB Budget Base Case'!J55-'5-Yr PCSB Budget No Expansion'!J55</f>
        <v>158400</v>
      </c>
      <c r="K55" s="11">
        <f>'5-Yr PCSB Budget Base Case'!K55-'5-Yr PCSB Budget No Expansion'!K55</f>
        <v>163152</v>
      </c>
      <c r="L55" s="76">
        <f>IF('5-Yr PCSB Budget Base Case'!G55,G55/'5-Yr PCSB Budget Base Case'!G55,0)</f>
        <v>1</v>
      </c>
      <c r="M55" s="63">
        <f>IF('5-Yr PCSB Budget Base Case'!H55,H55/'5-Yr PCSB Budget Base Case'!H55,0)</f>
        <v>1</v>
      </c>
      <c r="N55" s="63">
        <f>IF('5-Yr PCSB Budget Base Case'!I55,I55/'5-Yr PCSB Budget Base Case'!I55,0)</f>
        <v>1</v>
      </c>
      <c r="O55" s="63">
        <f>IF('5-Yr PCSB Budget Base Case'!J55,J55/'5-Yr PCSB Budget Base Case'!J55,0)</f>
        <v>1</v>
      </c>
      <c r="P55" s="90">
        <f>IF('5-Yr PCSB Budget Base Case'!K55,K55/'5-Yr PCSB Budget Base Case'!K55,0)</f>
        <v>1</v>
      </c>
    </row>
    <row r="56" spans="1:16" x14ac:dyDescent="0.35">
      <c r="A56" s="14" t="str">
        <f t="shared" si="3"/>
        <v>PCSB 5-Year Budget</v>
      </c>
      <c r="B56" s="151">
        <f t="shared" si="3"/>
        <v>118</v>
      </c>
      <c r="C56" s="14" t="str">
        <f t="shared" si="3"/>
        <v>Early Childhood Academy PCS</v>
      </c>
      <c r="D56" s="5" t="str">
        <f t="shared" si="3"/>
        <v>2026-2027</v>
      </c>
      <c r="E56" t="s">
        <v>294</v>
      </c>
      <c r="F56" s="165">
        <f>'5-Yr PCSB Budget Base Case'!F56-'5-Yr PCSB Budget No Expansion'!F56</f>
        <v>0</v>
      </c>
      <c r="G56" s="11">
        <f>'5-Yr PCSB Budget Base Case'!G56-'5-Yr PCSB Budget No Expansion'!G56</f>
        <v>0</v>
      </c>
      <c r="H56" s="11">
        <f>'5-Yr PCSB Budget Base Case'!H56-'5-Yr PCSB Budget No Expansion'!H56</f>
        <v>0</v>
      </c>
      <c r="I56" s="11">
        <f>'5-Yr PCSB Budget Base Case'!I56-'5-Yr PCSB Budget No Expansion'!I56</f>
        <v>120000</v>
      </c>
      <c r="J56" s="11">
        <f>'5-Yr PCSB Budget Base Case'!J56-'5-Yr PCSB Budget No Expansion'!J56</f>
        <v>240000</v>
      </c>
      <c r="K56" s="11">
        <f>'5-Yr PCSB Budget Base Case'!K56-'5-Yr PCSB Budget No Expansion'!K56</f>
        <v>240000</v>
      </c>
      <c r="L56" s="76">
        <f>IF('5-Yr PCSB Budget Base Case'!G56,G56/'5-Yr PCSB Budget Base Case'!G56,0)</f>
        <v>0</v>
      </c>
      <c r="M56" s="63">
        <f>IF('5-Yr PCSB Budget Base Case'!H56,H56/'5-Yr PCSB Budget Base Case'!H56,0)</f>
        <v>0</v>
      </c>
      <c r="N56" s="63">
        <f>IF('5-Yr PCSB Budget Base Case'!I56,I56/'5-Yr PCSB Budget Base Case'!I56,0)</f>
        <v>1</v>
      </c>
      <c r="O56" s="63">
        <f>IF('5-Yr PCSB Budget Base Case'!J56,J56/'5-Yr PCSB Budget Base Case'!J56,0)</f>
        <v>1</v>
      </c>
      <c r="P56" s="90">
        <f>IF('5-Yr PCSB Budget Base Case'!K56,K56/'5-Yr PCSB Budget Base Case'!K56,0)</f>
        <v>1</v>
      </c>
    </row>
    <row r="57" spans="1:16" x14ac:dyDescent="0.35">
      <c r="A57" s="14" t="str">
        <f t="shared" si="3"/>
        <v>PCSB 5-Year Budget</v>
      </c>
      <c r="B57" s="151">
        <f t="shared" si="3"/>
        <v>118</v>
      </c>
      <c r="C57" s="14" t="str">
        <f t="shared" si="3"/>
        <v>Early Childhood Academy PCS</v>
      </c>
      <c r="D57" s="5" t="str">
        <f t="shared" si="3"/>
        <v>2026-2027</v>
      </c>
      <c r="E57" t="s">
        <v>6</v>
      </c>
      <c r="F57" s="165">
        <f>'5-Yr PCSB Budget Base Case'!F57-'5-Yr PCSB Budget No Expansion'!F57</f>
        <v>0</v>
      </c>
      <c r="G57" s="11">
        <f>'5-Yr PCSB Budget Base Case'!G57-'5-Yr PCSB Budget No Expansion'!G57</f>
        <v>680626</v>
      </c>
      <c r="H57" s="11">
        <f>'5-Yr PCSB Budget Base Case'!H57-'5-Yr PCSB Budget No Expansion'!H57</f>
        <v>340000</v>
      </c>
      <c r="I57" s="11">
        <f>'5-Yr PCSB Budget Base Case'!I57-'5-Yr PCSB Budget No Expansion'!I57</f>
        <v>340000</v>
      </c>
      <c r="J57" s="11">
        <f>'5-Yr PCSB Budget Base Case'!J57-'5-Yr PCSB Budget No Expansion'!J57</f>
        <v>340000</v>
      </c>
      <c r="K57" s="11">
        <f>'5-Yr PCSB Budget Base Case'!K57-'5-Yr PCSB Budget No Expansion'!K57</f>
        <v>340000</v>
      </c>
      <c r="L57" s="76">
        <f>IF('5-Yr PCSB Budget Base Case'!G57,G57/'5-Yr PCSB Budget Base Case'!G57,0)</f>
        <v>1</v>
      </c>
      <c r="M57" s="63">
        <f>IF('5-Yr PCSB Budget Base Case'!H57,H57/'5-Yr PCSB Budget Base Case'!H57,0)</f>
        <v>1</v>
      </c>
      <c r="N57" s="63">
        <f>IF('5-Yr PCSB Budget Base Case'!I57,I57/'5-Yr PCSB Budget Base Case'!I57,0)</f>
        <v>1</v>
      </c>
      <c r="O57" s="63">
        <f>IF('5-Yr PCSB Budget Base Case'!J57,J57/'5-Yr PCSB Budget Base Case'!J57,0)</f>
        <v>1</v>
      </c>
      <c r="P57" s="90">
        <f>IF('5-Yr PCSB Budget Base Case'!K57,K57/'5-Yr PCSB Budget Base Case'!K57,0)</f>
        <v>1</v>
      </c>
    </row>
    <row r="58" spans="1:16" x14ac:dyDescent="0.35">
      <c r="A58" s="14" t="str">
        <f t="shared" si="3"/>
        <v>PCSB 5-Year Budget</v>
      </c>
      <c r="B58" s="151">
        <f t="shared" si="3"/>
        <v>118</v>
      </c>
      <c r="C58" s="14" t="str">
        <f t="shared" si="3"/>
        <v>Early Childhood Academy PCS</v>
      </c>
      <c r="D58" s="5" t="str">
        <f t="shared" si="3"/>
        <v>2026-2027</v>
      </c>
      <c r="E58" s="16" t="s">
        <v>7</v>
      </c>
      <c r="F58" s="165">
        <f>'5-Yr PCSB Budget Base Case'!F58-'5-Yr PCSB Budget No Expansion'!F58</f>
        <v>0</v>
      </c>
      <c r="G58" s="21">
        <f>'5-Yr PCSB Budget Base Case'!G58-'5-Yr PCSB Budget No Expansion'!G58</f>
        <v>10874000</v>
      </c>
      <c r="H58" s="21">
        <f>'5-Yr PCSB Budget Base Case'!H58-'5-Yr PCSB Budget No Expansion'!H58</f>
        <v>11555055.1536</v>
      </c>
      <c r="I58" s="21">
        <f>'5-Yr PCSB Budget Base Case'!I58-'5-Yr PCSB Budget No Expansion'!I58</f>
        <v>12249929.898003202</v>
      </c>
      <c r="J58" s="21">
        <f>'5-Yr PCSB Budget Base Case'!J58-'5-Yr PCSB Budget No Expansion'!J58</f>
        <v>13030436.165793665</v>
      </c>
      <c r="K58" s="21">
        <f>'5-Yr PCSB Budget Base Case'!K58-'5-Yr PCSB Budget No Expansion'!K58</f>
        <v>13688432.816585839</v>
      </c>
      <c r="L58" s="82">
        <f>IF('5-Yr PCSB Budget Base Case'!G58,G58/'5-Yr PCSB Budget Base Case'!G58,0)</f>
        <v>1</v>
      </c>
      <c r="M58" s="69">
        <f>IF('5-Yr PCSB Budget Base Case'!H58,H58/'5-Yr PCSB Budget Base Case'!H58,0)</f>
        <v>1</v>
      </c>
      <c r="N58" s="69">
        <f>IF('5-Yr PCSB Budget Base Case'!I58,I58/'5-Yr PCSB Budget Base Case'!I58,0)</f>
        <v>1</v>
      </c>
      <c r="O58" s="69">
        <f>IF('5-Yr PCSB Budget Base Case'!J58,J58/'5-Yr PCSB Budget Base Case'!J58,0)</f>
        <v>1</v>
      </c>
      <c r="P58" s="96">
        <f>IF('5-Yr PCSB Budget Base Case'!K58,K58/'5-Yr PCSB Budget Base Case'!K58,0)</f>
        <v>1</v>
      </c>
    </row>
    <row r="59" spans="1:16" ht="30" customHeight="1" x14ac:dyDescent="0.35">
      <c r="A59" s="14" t="str">
        <f t="shared" si="3"/>
        <v>PCSB 5-Year Budget</v>
      </c>
      <c r="B59" s="151">
        <f t="shared" si="3"/>
        <v>118</v>
      </c>
      <c r="C59" s="14" t="str">
        <f t="shared" si="3"/>
        <v>Early Childhood Academy PCS</v>
      </c>
      <c r="D59" s="5" t="str">
        <f t="shared" si="3"/>
        <v>2026-2027</v>
      </c>
      <c r="E59" t="s">
        <v>215</v>
      </c>
      <c r="F59" s="165">
        <f>'5-Yr PCSB Budget Base Case'!F59-'5-Yr PCSB Budget No Expansion'!F59</f>
        <v>0</v>
      </c>
      <c r="G59" s="54">
        <f>'5-Yr PCSB Budget Base Case'!G59-'5-Yr PCSB Budget No Expansion'!G59</f>
        <v>47</v>
      </c>
      <c r="H59" s="54">
        <f>'5-Yr PCSB Budget Base Case'!H59-'5-Yr PCSB Budget No Expansion'!H59</f>
        <v>47</v>
      </c>
      <c r="I59" s="54">
        <f>'5-Yr PCSB Budget Base Case'!I59-'5-Yr PCSB Budget No Expansion'!I59</f>
        <v>53</v>
      </c>
      <c r="J59" s="54">
        <f>'5-Yr PCSB Budget Base Case'!J59-'5-Yr PCSB Budget No Expansion'!J59</f>
        <v>53</v>
      </c>
      <c r="K59" s="54">
        <f>'5-Yr PCSB Budget Base Case'!K59-'5-Yr PCSB Budget No Expansion'!K59</f>
        <v>53</v>
      </c>
      <c r="L59" s="83">
        <f>IF('5-Yr PCSB Budget Base Case'!G59,G59/'5-Yr PCSB Budget Base Case'!G59,0)</f>
        <v>1</v>
      </c>
      <c r="M59" s="70">
        <f>IF('5-Yr PCSB Budget Base Case'!H59,H59/'5-Yr PCSB Budget Base Case'!H59,0)</f>
        <v>1</v>
      </c>
      <c r="N59" s="70">
        <f>IF('5-Yr PCSB Budget Base Case'!I59,I59/'5-Yr PCSB Budget Base Case'!I59,0)</f>
        <v>1</v>
      </c>
      <c r="O59" s="70">
        <f>IF('5-Yr PCSB Budget Base Case'!J59,J59/'5-Yr PCSB Budget Base Case'!J59,0)</f>
        <v>1</v>
      </c>
      <c r="P59" s="97">
        <f>IF('5-Yr PCSB Budget Base Case'!K59,K59/'5-Yr PCSB Budget Base Case'!K59,0)</f>
        <v>1</v>
      </c>
    </row>
    <row r="60" spans="1:16" x14ac:dyDescent="0.35">
      <c r="A60" s="14" t="str">
        <f t="shared" si="3"/>
        <v>PCSB 5-Year Budget</v>
      </c>
      <c r="B60" s="151">
        <f t="shared" si="3"/>
        <v>118</v>
      </c>
      <c r="C60" s="14" t="str">
        <f t="shared" si="3"/>
        <v>Early Childhood Academy PCS</v>
      </c>
      <c r="D60" s="5" t="str">
        <f t="shared" si="3"/>
        <v>2026-2027</v>
      </c>
      <c r="E60" t="s">
        <v>216</v>
      </c>
      <c r="F60" s="165">
        <f>'5-Yr PCSB Budget Base Case'!F60-'5-Yr PCSB Budget No Expansion'!F60</f>
        <v>0</v>
      </c>
      <c r="G60" s="54">
        <f>'5-Yr PCSB Budget Base Case'!G60-'5-Yr PCSB Budget No Expansion'!G60</f>
        <v>6</v>
      </c>
      <c r="H60" s="54">
        <f>'5-Yr PCSB Budget Base Case'!H60-'5-Yr PCSB Budget No Expansion'!H60</f>
        <v>6</v>
      </c>
      <c r="I60" s="54">
        <f>'5-Yr PCSB Budget Base Case'!I60-'5-Yr PCSB Budget No Expansion'!I60</f>
        <v>6</v>
      </c>
      <c r="J60" s="54">
        <f>'5-Yr PCSB Budget Base Case'!J60-'5-Yr PCSB Budget No Expansion'!J60</f>
        <v>6</v>
      </c>
      <c r="K60" s="54">
        <f>'5-Yr PCSB Budget Base Case'!K60-'5-Yr PCSB Budget No Expansion'!K60</f>
        <v>6</v>
      </c>
      <c r="L60" s="83">
        <f>IF('5-Yr PCSB Budget Base Case'!G60,G60/'5-Yr PCSB Budget Base Case'!G60,0)</f>
        <v>1</v>
      </c>
      <c r="M60" s="70">
        <f>IF('5-Yr PCSB Budget Base Case'!H60,H60/'5-Yr PCSB Budget Base Case'!H60,0)</f>
        <v>1</v>
      </c>
      <c r="N60" s="70">
        <f>IF('5-Yr PCSB Budget Base Case'!I60,I60/'5-Yr PCSB Budget Base Case'!I60,0)</f>
        <v>1</v>
      </c>
      <c r="O60" s="70">
        <f>IF('5-Yr PCSB Budget Base Case'!J60,J60/'5-Yr PCSB Budget Base Case'!J60,0)</f>
        <v>1</v>
      </c>
      <c r="P60" s="97">
        <f>IF('5-Yr PCSB Budget Base Case'!K60,K60/'5-Yr PCSB Budget Base Case'!K60,0)</f>
        <v>1</v>
      </c>
    </row>
    <row r="61" spans="1:16" x14ac:dyDescent="0.35">
      <c r="A61" s="14" t="str">
        <f t="shared" si="3"/>
        <v>PCSB 5-Year Budget</v>
      </c>
      <c r="B61" s="151">
        <f t="shared" si="3"/>
        <v>118</v>
      </c>
      <c r="C61" s="14" t="str">
        <f t="shared" si="3"/>
        <v>Early Childhood Academy PCS</v>
      </c>
      <c r="D61" s="5" t="str">
        <f t="shared" si="3"/>
        <v>2026-2027</v>
      </c>
      <c r="E61" t="s">
        <v>217</v>
      </c>
      <c r="F61" s="165">
        <f>'5-Yr PCSB Budget Base Case'!F61-'5-Yr PCSB Budget No Expansion'!F61</f>
        <v>0</v>
      </c>
      <c r="G61" s="54">
        <f>'5-Yr PCSB Budget Base Case'!G61-'5-Yr PCSB Budget No Expansion'!G61</f>
        <v>10</v>
      </c>
      <c r="H61" s="54">
        <f>'5-Yr PCSB Budget Base Case'!H61-'5-Yr PCSB Budget No Expansion'!H61</f>
        <v>10</v>
      </c>
      <c r="I61" s="54">
        <f>'5-Yr PCSB Budget Base Case'!I61-'5-Yr PCSB Budget No Expansion'!I61</f>
        <v>10</v>
      </c>
      <c r="J61" s="54">
        <f>'5-Yr PCSB Budget Base Case'!J61-'5-Yr PCSB Budget No Expansion'!J61</f>
        <v>10</v>
      </c>
      <c r="K61" s="54">
        <f>'5-Yr PCSB Budget Base Case'!K61-'5-Yr PCSB Budget No Expansion'!K61</f>
        <v>10</v>
      </c>
      <c r="L61" s="83">
        <f>IF('5-Yr PCSB Budget Base Case'!G61,G61/'5-Yr PCSB Budget Base Case'!G61,0)</f>
        <v>1</v>
      </c>
      <c r="M61" s="70">
        <f>IF('5-Yr PCSB Budget Base Case'!H61,H61/'5-Yr PCSB Budget Base Case'!H61,0)</f>
        <v>1</v>
      </c>
      <c r="N61" s="70">
        <f>IF('5-Yr PCSB Budget Base Case'!I61,I61/'5-Yr PCSB Budget Base Case'!I61,0)</f>
        <v>1</v>
      </c>
      <c r="O61" s="70">
        <f>IF('5-Yr PCSB Budget Base Case'!J61,J61/'5-Yr PCSB Budget Base Case'!J61,0)</f>
        <v>1</v>
      </c>
      <c r="P61" s="97">
        <f>IF('5-Yr PCSB Budget Base Case'!K61,K61/'5-Yr PCSB Budget Base Case'!K61,0)</f>
        <v>1</v>
      </c>
    </row>
    <row r="62" spans="1:16" x14ac:dyDescent="0.35">
      <c r="A62" s="14" t="str">
        <f t="shared" ref="A62:D114" si="4">A$2</f>
        <v>PCSB 5-Year Budget</v>
      </c>
      <c r="B62" s="151">
        <f t="shared" si="4"/>
        <v>118</v>
      </c>
      <c r="C62" s="14" t="str">
        <f t="shared" si="4"/>
        <v>Early Childhood Academy PCS</v>
      </c>
      <c r="D62" s="5" t="str">
        <f t="shared" si="4"/>
        <v>2026-2027</v>
      </c>
      <c r="E62" t="s">
        <v>281</v>
      </c>
      <c r="F62" s="165">
        <f>'5-Yr PCSB Budget Base Case'!F62-'5-Yr PCSB Budget No Expansion'!F62</f>
        <v>0</v>
      </c>
      <c r="G62" s="54">
        <f>'5-Yr PCSB Budget Base Case'!G62-'5-Yr PCSB Budget No Expansion'!G62</f>
        <v>4</v>
      </c>
      <c r="H62" s="54">
        <f>'5-Yr PCSB Budget Base Case'!H62-'5-Yr PCSB Budget No Expansion'!H62</f>
        <v>4</v>
      </c>
      <c r="I62" s="54">
        <f>'5-Yr PCSB Budget Base Case'!I62-'5-Yr PCSB Budget No Expansion'!I62</f>
        <v>4</v>
      </c>
      <c r="J62" s="54">
        <f>'5-Yr PCSB Budget Base Case'!J62-'5-Yr PCSB Budget No Expansion'!J62</f>
        <v>4</v>
      </c>
      <c r="K62" s="54">
        <f>'5-Yr PCSB Budget Base Case'!K62-'5-Yr PCSB Budget No Expansion'!K62</f>
        <v>4</v>
      </c>
      <c r="L62" s="83">
        <f>IF('5-Yr PCSB Budget Base Case'!G62,G62/'5-Yr PCSB Budget Base Case'!G62,0)</f>
        <v>1</v>
      </c>
      <c r="M62" s="70">
        <f>IF('5-Yr PCSB Budget Base Case'!H62,H62/'5-Yr PCSB Budget Base Case'!H62,0)</f>
        <v>1</v>
      </c>
      <c r="N62" s="70">
        <f>IF('5-Yr PCSB Budget Base Case'!I62,I62/'5-Yr PCSB Budget Base Case'!I62,0)</f>
        <v>1</v>
      </c>
      <c r="O62" s="70">
        <f>IF('5-Yr PCSB Budget Base Case'!J62,J62/'5-Yr PCSB Budget Base Case'!J62,0)</f>
        <v>1</v>
      </c>
      <c r="P62" s="97">
        <f>IF('5-Yr PCSB Budget Base Case'!K62,K62/'5-Yr PCSB Budget Base Case'!K62,0)</f>
        <v>1</v>
      </c>
    </row>
    <row r="63" spans="1:16" x14ac:dyDescent="0.35">
      <c r="A63" s="14" t="str">
        <f t="shared" si="4"/>
        <v>PCSB 5-Year Budget</v>
      </c>
      <c r="B63" s="151">
        <f t="shared" si="4"/>
        <v>118</v>
      </c>
      <c r="C63" s="14" t="str">
        <f t="shared" si="4"/>
        <v>Early Childhood Academy PCS</v>
      </c>
      <c r="D63" s="5" t="str">
        <f t="shared" si="4"/>
        <v>2026-2027</v>
      </c>
      <c r="E63" t="s">
        <v>282</v>
      </c>
      <c r="F63" s="165"/>
      <c r="G63" s="54">
        <f>'5-Yr PCSB Budget Base Case'!G63-'5-Yr PCSB Budget No Expansion'!G63</f>
        <v>6</v>
      </c>
      <c r="H63" s="54">
        <f>'5-Yr PCSB Budget Base Case'!H63-'5-Yr PCSB Budget No Expansion'!H63</f>
        <v>6</v>
      </c>
      <c r="I63" s="54">
        <f>'5-Yr PCSB Budget Base Case'!I63-'5-Yr PCSB Budget No Expansion'!I63</f>
        <v>6</v>
      </c>
      <c r="J63" s="54">
        <f>'5-Yr PCSB Budget Base Case'!J63-'5-Yr PCSB Budget No Expansion'!J63</f>
        <v>6</v>
      </c>
      <c r="K63" s="54">
        <f>'5-Yr PCSB Budget Base Case'!K63-'5-Yr PCSB Budget No Expansion'!K63</f>
        <v>6</v>
      </c>
      <c r="L63" s="83">
        <f>IF('5-Yr PCSB Budget Base Case'!G63,G63/'5-Yr PCSB Budget Base Case'!G63,0)</f>
        <v>1</v>
      </c>
      <c r="M63" s="70">
        <f>IF('5-Yr PCSB Budget Base Case'!H63,H63/'5-Yr PCSB Budget Base Case'!H63,0)</f>
        <v>1</v>
      </c>
      <c r="N63" s="70">
        <f>IF('5-Yr PCSB Budget Base Case'!I63,I63/'5-Yr PCSB Budget Base Case'!I63,0)</f>
        <v>1</v>
      </c>
      <c r="O63" s="70">
        <f>IF('5-Yr PCSB Budget Base Case'!J63,J63/'5-Yr PCSB Budget Base Case'!J63,0)</f>
        <v>1</v>
      </c>
      <c r="P63" s="97">
        <f>IF('5-Yr PCSB Budget Base Case'!K63,K63/'5-Yr PCSB Budget Base Case'!K63,0)</f>
        <v>1</v>
      </c>
    </row>
    <row r="64" spans="1:16" x14ac:dyDescent="0.35">
      <c r="A64" s="14" t="str">
        <f t="shared" si="4"/>
        <v>PCSB 5-Year Budget</v>
      </c>
      <c r="B64" s="151">
        <f t="shared" si="4"/>
        <v>118</v>
      </c>
      <c r="C64" s="14" t="str">
        <f t="shared" si="4"/>
        <v>Early Childhood Academy PCS</v>
      </c>
      <c r="D64" s="5" t="str">
        <f t="shared" si="4"/>
        <v>2026-2027</v>
      </c>
      <c r="E64" t="s">
        <v>283</v>
      </c>
      <c r="F64" s="165">
        <f>'5-Yr PCSB Budget Base Case'!F63-'5-Yr PCSB Budget No Expansion'!F63</f>
        <v>0</v>
      </c>
      <c r="G64" s="54">
        <f>'5-Yr PCSB Budget Base Case'!G64-'5-Yr PCSB Budget No Expansion'!G64</f>
        <v>3</v>
      </c>
      <c r="H64" s="54">
        <f>'5-Yr PCSB Budget Base Case'!H64-'5-Yr PCSB Budget No Expansion'!H64</f>
        <v>3</v>
      </c>
      <c r="I64" s="54">
        <f>'5-Yr PCSB Budget Base Case'!I64-'5-Yr PCSB Budget No Expansion'!I64</f>
        <v>3</v>
      </c>
      <c r="J64" s="54">
        <f>'5-Yr PCSB Budget Base Case'!J64-'5-Yr PCSB Budget No Expansion'!J64</f>
        <v>3</v>
      </c>
      <c r="K64" s="54">
        <f>'5-Yr PCSB Budget Base Case'!K64-'5-Yr PCSB Budget No Expansion'!K64</f>
        <v>3</v>
      </c>
      <c r="L64" s="83">
        <f>IF('5-Yr PCSB Budget Base Case'!G64,G64/'5-Yr PCSB Budget Base Case'!G64,0)</f>
        <v>1</v>
      </c>
      <c r="M64" s="70">
        <f>IF('5-Yr PCSB Budget Base Case'!H64,H64/'5-Yr PCSB Budget Base Case'!H64,0)</f>
        <v>1</v>
      </c>
      <c r="N64" s="70">
        <f>IF('5-Yr PCSB Budget Base Case'!I64,I64/'5-Yr PCSB Budget Base Case'!I64,0)</f>
        <v>1</v>
      </c>
      <c r="O64" s="70">
        <f>IF('5-Yr PCSB Budget Base Case'!J64,J64/'5-Yr PCSB Budget Base Case'!J64,0)</f>
        <v>1</v>
      </c>
      <c r="P64" s="97">
        <f>IF('5-Yr PCSB Budget Base Case'!K64,K64/'5-Yr PCSB Budget Base Case'!K64,0)</f>
        <v>1</v>
      </c>
    </row>
    <row r="65" spans="1:16" x14ac:dyDescent="0.35">
      <c r="A65" s="14" t="str">
        <f t="shared" si="4"/>
        <v>PCSB 5-Year Budget</v>
      </c>
      <c r="B65" s="151">
        <f t="shared" si="4"/>
        <v>118</v>
      </c>
      <c r="C65" s="14" t="str">
        <f t="shared" si="4"/>
        <v>Early Childhood Academy PCS</v>
      </c>
      <c r="D65" s="5" t="str">
        <f t="shared" si="4"/>
        <v>2026-2027</v>
      </c>
      <c r="E65" t="s">
        <v>189</v>
      </c>
      <c r="F65" s="165">
        <f>'5-Yr PCSB Budget Base Case'!F65-'5-Yr PCSB Budget No Expansion'!F65</f>
        <v>0</v>
      </c>
      <c r="G65" s="28">
        <f>'5-Yr PCSB Budget Base Case'!G65-'5-Yr PCSB Budget No Expansion'!G65</f>
        <v>76</v>
      </c>
      <c r="H65" s="28">
        <f>'5-Yr PCSB Budget Base Case'!H65-'5-Yr PCSB Budget No Expansion'!H65</f>
        <v>76</v>
      </c>
      <c r="I65" s="28">
        <f>'5-Yr PCSB Budget Base Case'!I65-'5-Yr PCSB Budget No Expansion'!I65</f>
        <v>82</v>
      </c>
      <c r="J65" s="28">
        <f>'5-Yr PCSB Budget Base Case'!J65-'5-Yr PCSB Budget No Expansion'!J65</f>
        <v>82</v>
      </c>
      <c r="K65" s="28">
        <f>'5-Yr PCSB Budget Base Case'!K65-'5-Yr PCSB Budget No Expansion'!K65</f>
        <v>82</v>
      </c>
      <c r="L65" s="82">
        <f>IF('5-Yr PCSB Budget Base Case'!G65,G65/'5-Yr PCSB Budget Base Case'!G65,0)</f>
        <v>1</v>
      </c>
      <c r="M65" s="69">
        <f>IF('5-Yr PCSB Budget Base Case'!H65,H65/'5-Yr PCSB Budget Base Case'!H65,0)</f>
        <v>1</v>
      </c>
      <c r="N65" s="69">
        <f>IF('5-Yr PCSB Budget Base Case'!I65,I65/'5-Yr PCSB Budget Base Case'!I65,0)</f>
        <v>1</v>
      </c>
      <c r="O65" s="69">
        <f>IF('5-Yr PCSB Budget Base Case'!J65,J65/'5-Yr PCSB Budget Base Case'!J65,0)</f>
        <v>1</v>
      </c>
      <c r="P65" s="96">
        <f>IF('5-Yr PCSB Budget Base Case'!K65,K65/'5-Yr PCSB Budget Base Case'!K65,0)</f>
        <v>1</v>
      </c>
    </row>
    <row r="66" spans="1:16" ht="30" customHeight="1" x14ac:dyDescent="0.35">
      <c r="A66" s="14" t="str">
        <f t="shared" si="4"/>
        <v>PCSB 5-Year Budget</v>
      </c>
      <c r="B66" s="151">
        <f t="shared" si="4"/>
        <v>118</v>
      </c>
      <c r="C66" s="14" t="str">
        <f t="shared" si="4"/>
        <v>Early Childhood Academy PCS</v>
      </c>
      <c r="D66" s="5" t="str">
        <f t="shared" si="4"/>
        <v>2026-2027</v>
      </c>
      <c r="E66" s="27" t="s">
        <v>95</v>
      </c>
      <c r="F66" s="165">
        <f>'5-Yr PCSB Budget Base Case'!F66-'5-Yr PCSB Budget No Expansion'!F66</f>
        <v>0</v>
      </c>
      <c r="G66" s="11">
        <f>'5-Yr PCSB Budget Base Case'!G66-'5-Yr PCSB Budget No Expansion'!G66</f>
        <v>3921333</v>
      </c>
      <c r="H66" s="11">
        <f>'5-Yr PCSB Budget Base Case'!H66-'5-Yr PCSB Budget No Expansion'!H66</f>
        <v>4038973</v>
      </c>
      <c r="I66" s="11">
        <f>'5-Yr PCSB Budget Base Case'!I66-'5-Yr PCSB Budget No Expansion'!I66</f>
        <v>4470973</v>
      </c>
      <c r="J66" s="11">
        <f>'5-Yr PCSB Budget Base Case'!J66-'5-Yr PCSB Budget No Expansion'!J66</f>
        <v>4605102</v>
      </c>
      <c r="K66" s="11">
        <f>'5-Yr PCSB Budget Base Case'!K66-'5-Yr PCSB Budget No Expansion'!K66</f>
        <v>4743255</v>
      </c>
      <c r="L66" s="76">
        <f>IF('5-Yr PCSB Budget Base Case'!G66,G66/'5-Yr PCSB Budget Base Case'!G66,0)</f>
        <v>1</v>
      </c>
      <c r="M66" s="63">
        <f>IF('5-Yr PCSB Budget Base Case'!H66,H66/'5-Yr PCSB Budget Base Case'!H66,0)</f>
        <v>1</v>
      </c>
      <c r="N66" s="63">
        <f>IF('5-Yr PCSB Budget Base Case'!I66,I66/'5-Yr PCSB Budget Base Case'!I66,0)</f>
        <v>1</v>
      </c>
      <c r="O66" s="63">
        <f>IF('5-Yr PCSB Budget Base Case'!J66,J66/'5-Yr PCSB Budget Base Case'!J66,0)</f>
        <v>1</v>
      </c>
      <c r="P66" s="90">
        <f>IF('5-Yr PCSB Budget Base Case'!K66,K66/'5-Yr PCSB Budget Base Case'!K66,0)</f>
        <v>1</v>
      </c>
    </row>
    <row r="67" spans="1:16" ht="15" customHeight="1" x14ac:dyDescent="0.35">
      <c r="A67" s="14" t="str">
        <f t="shared" si="4"/>
        <v>PCSB 5-Year Budget</v>
      </c>
      <c r="B67" s="151">
        <f t="shared" si="4"/>
        <v>118</v>
      </c>
      <c r="C67" s="14" t="str">
        <f t="shared" si="4"/>
        <v>Early Childhood Academy PCS</v>
      </c>
      <c r="D67" s="5" t="str">
        <f t="shared" si="4"/>
        <v>2026-2027</v>
      </c>
      <c r="E67" s="27" t="s">
        <v>96</v>
      </c>
      <c r="F67" s="165">
        <f>'5-Yr PCSB Budget Base Case'!F67-'5-Yr PCSB Budget No Expansion'!F67</f>
        <v>0</v>
      </c>
      <c r="G67" s="11">
        <f>'5-Yr PCSB Budget Base Case'!G67-'5-Yr PCSB Budget No Expansion'!G67</f>
        <v>1200780</v>
      </c>
      <c r="H67" s="11">
        <f>'5-Yr PCSB Budget Base Case'!H67-'5-Yr PCSB Budget No Expansion'!H67</f>
        <v>1236804</v>
      </c>
      <c r="I67" s="11">
        <f>'5-Yr PCSB Budget Base Case'!I67-'5-Yr PCSB Budget No Expansion'!I67</f>
        <v>1298644</v>
      </c>
      <c r="J67" s="11">
        <f>'5-Yr PCSB Budget Base Case'!J67-'5-Yr PCSB Budget No Expansion'!J67</f>
        <v>1337603</v>
      </c>
      <c r="K67" s="11">
        <f>'5-Yr PCSB Budget Base Case'!K67-'5-Yr PCSB Budget No Expansion'!K67</f>
        <v>1377731</v>
      </c>
      <c r="L67" s="76">
        <f>IF('5-Yr PCSB Budget Base Case'!G67,G67/'5-Yr PCSB Budget Base Case'!G67,0)</f>
        <v>1</v>
      </c>
      <c r="M67" s="63">
        <f>IF('5-Yr PCSB Budget Base Case'!H67,H67/'5-Yr PCSB Budget Base Case'!H67,0)</f>
        <v>1</v>
      </c>
      <c r="N67" s="63">
        <f>IF('5-Yr PCSB Budget Base Case'!I67,I67/'5-Yr PCSB Budget Base Case'!I67,0)</f>
        <v>1</v>
      </c>
      <c r="O67" s="63">
        <f>IF('5-Yr PCSB Budget Base Case'!J67,J67/'5-Yr PCSB Budget Base Case'!J67,0)</f>
        <v>1</v>
      </c>
      <c r="P67" s="90">
        <f>IF('5-Yr PCSB Budget Base Case'!K67,K67/'5-Yr PCSB Budget Base Case'!K67,0)</f>
        <v>1</v>
      </c>
    </row>
    <row r="68" spans="1:16" ht="15" customHeight="1" x14ac:dyDescent="0.35">
      <c r="A68" s="14" t="str">
        <f t="shared" si="4"/>
        <v>PCSB 5-Year Budget</v>
      </c>
      <c r="B68" s="151">
        <f t="shared" si="4"/>
        <v>118</v>
      </c>
      <c r="C68" s="14" t="str">
        <f t="shared" si="4"/>
        <v>Early Childhood Academy PCS</v>
      </c>
      <c r="D68" s="5" t="str">
        <f t="shared" si="4"/>
        <v>2026-2027</v>
      </c>
      <c r="E68" s="27" t="s">
        <v>94</v>
      </c>
      <c r="F68" s="165">
        <f>'5-Yr PCSB Budget Base Case'!F68-'5-Yr PCSB Budget No Expansion'!F68</f>
        <v>0</v>
      </c>
      <c r="G68" s="11">
        <f>'5-Yr PCSB Budget Base Case'!G68-'5-Yr PCSB Budget No Expansion'!G68</f>
        <v>1358325</v>
      </c>
      <c r="H68" s="11">
        <f>'5-Yr PCSB Budget Base Case'!H68-'5-Yr PCSB Budget No Expansion'!H68</f>
        <v>1399075</v>
      </c>
      <c r="I68" s="11">
        <f>'5-Yr PCSB Budget Base Case'!I68-'5-Yr PCSB Budget No Expansion'!I68</f>
        <v>1469028</v>
      </c>
      <c r="J68" s="11">
        <f>'5-Yr PCSB Budget Base Case'!J68-'5-Yr PCSB Budget No Expansion'!J68</f>
        <v>1513099</v>
      </c>
      <c r="K68" s="11">
        <f>'5-Yr PCSB Budget Base Case'!K68-'5-Yr PCSB Budget No Expansion'!K68</f>
        <v>1558492</v>
      </c>
      <c r="L68" s="76">
        <f>IF('5-Yr PCSB Budget Base Case'!G68,G68/'5-Yr PCSB Budget Base Case'!G68,0)</f>
        <v>1</v>
      </c>
      <c r="M68" s="63">
        <f>IF('5-Yr PCSB Budget Base Case'!H68,H68/'5-Yr PCSB Budget Base Case'!H68,0)</f>
        <v>1</v>
      </c>
      <c r="N68" s="63">
        <f>IF('5-Yr PCSB Budget Base Case'!I68,I68/'5-Yr PCSB Budget Base Case'!I68,0)</f>
        <v>1</v>
      </c>
      <c r="O68" s="63">
        <f>IF('5-Yr PCSB Budget Base Case'!J68,J68/'5-Yr PCSB Budget Base Case'!J68,0)</f>
        <v>1</v>
      </c>
      <c r="P68" s="90">
        <f>IF('5-Yr PCSB Budget Base Case'!K68,K68/'5-Yr PCSB Budget Base Case'!K68,0)</f>
        <v>1</v>
      </c>
    </row>
    <row r="69" spans="1:16" ht="15" customHeight="1" x14ac:dyDescent="0.35">
      <c r="A69" s="14" t="str">
        <f t="shared" si="4"/>
        <v>PCSB 5-Year Budget</v>
      </c>
      <c r="B69" s="151">
        <f t="shared" si="4"/>
        <v>118</v>
      </c>
      <c r="C69" s="14" t="str">
        <f t="shared" si="4"/>
        <v>Early Childhood Academy PCS</v>
      </c>
      <c r="D69" s="5" t="str">
        <f t="shared" si="4"/>
        <v>2026-2027</v>
      </c>
      <c r="E69" s="16" t="s">
        <v>93</v>
      </c>
      <c r="F69" s="165">
        <f>'5-Yr PCSB Budget Base Case'!F69-'5-Yr PCSB Budget No Expansion'!F69</f>
        <v>0</v>
      </c>
      <c r="G69" s="22">
        <f>'5-Yr PCSB Budget Base Case'!G69-'5-Yr PCSB Budget No Expansion'!G69</f>
        <v>6480438</v>
      </c>
      <c r="H69" s="22">
        <f>'5-Yr PCSB Budget Base Case'!H69-'5-Yr PCSB Budget No Expansion'!H69</f>
        <v>6674852</v>
      </c>
      <c r="I69" s="22">
        <f>'5-Yr PCSB Budget Base Case'!I69-'5-Yr PCSB Budget No Expansion'!I69</f>
        <v>7238645</v>
      </c>
      <c r="J69" s="22">
        <f>'5-Yr PCSB Budget Base Case'!J69-'5-Yr PCSB Budget No Expansion'!J69</f>
        <v>7455804</v>
      </c>
      <c r="K69" s="22">
        <f>'5-Yr PCSB Budget Base Case'!K69-'5-Yr PCSB Budget No Expansion'!K69</f>
        <v>7679478</v>
      </c>
      <c r="L69" s="84">
        <f>IF('5-Yr PCSB Budget Base Case'!G69,G69/'5-Yr PCSB Budget Base Case'!G69,0)</f>
        <v>1</v>
      </c>
      <c r="M69" s="71">
        <f>IF('5-Yr PCSB Budget Base Case'!H69,H69/'5-Yr PCSB Budget Base Case'!H69,0)</f>
        <v>1</v>
      </c>
      <c r="N69" s="71">
        <f>IF('5-Yr PCSB Budget Base Case'!I69,I69/'5-Yr PCSB Budget Base Case'!I69,0)</f>
        <v>1</v>
      </c>
      <c r="O69" s="71">
        <f>IF('5-Yr PCSB Budget Base Case'!J69,J69/'5-Yr PCSB Budget Base Case'!J69,0)</f>
        <v>1</v>
      </c>
      <c r="P69" s="98">
        <f>IF('5-Yr PCSB Budget Base Case'!K69,K69/'5-Yr PCSB Budget Base Case'!K69,0)</f>
        <v>1</v>
      </c>
    </row>
    <row r="70" spans="1:16" ht="15" customHeight="1" x14ac:dyDescent="0.35">
      <c r="A70" s="14" t="str">
        <f t="shared" si="4"/>
        <v>PCSB 5-Year Budget</v>
      </c>
      <c r="B70" s="151">
        <f t="shared" si="4"/>
        <v>118</v>
      </c>
      <c r="C70" s="14" t="str">
        <f t="shared" si="4"/>
        <v>Early Childhood Academy PCS</v>
      </c>
      <c r="D70" s="5" t="str">
        <f t="shared" si="4"/>
        <v>2026-2027</v>
      </c>
      <c r="E70" s="27" t="s">
        <v>97</v>
      </c>
      <c r="F70" s="165">
        <f>'5-Yr PCSB Budget Base Case'!F70-'5-Yr PCSB Budget No Expansion'!F70</f>
        <v>0</v>
      </c>
      <c r="G70" s="11">
        <f>'5-Yr PCSB Budget Base Case'!G70-'5-Yr PCSB Budget No Expansion'!G70</f>
        <v>311024</v>
      </c>
      <c r="H70" s="11">
        <f>'5-Yr PCSB Budget Base Case'!H70-'5-Yr PCSB Budget No Expansion'!H70</f>
        <v>320355</v>
      </c>
      <c r="I70" s="11">
        <f>'5-Yr PCSB Budget Base Case'!I70-'5-Yr PCSB Budget No Expansion'!I70</f>
        <v>329945</v>
      </c>
      <c r="J70" s="11">
        <f>'5-Yr PCSB Budget Base Case'!J70-'5-Yr PCSB Budget No Expansion'!J70</f>
        <v>339843</v>
      </c>
      <c r="K70" s="11">
        <f>'5-Yr PCSB Budget Base Case'!K70-'5-Yr PCSB Budget No Expansion'!K70</f>
        <v>350038</v>
      </c>
      <c r="L70" s="76">
        <f>IF('5-Yr PCSB Budget Base Case'!G70,G70/'5-Yr PCSB Budget Base Case'!G70,0)</f>
        <v>1</v>
      </c>
      <c r="M70" s="63">
        <f>IF('5-Yr PCSB Budget Base Case'!H70,H70/'5-Yr PCSB Budget Base Case'!H70,0)</f>
        <v>1</v>
      </c>
      <c r="N70" s="63">
        <f>IF('5-Yr PCSB Budget Base Case'!I70,I70/'5-Yr PCSB Budget Base Case'!I70,0)</f>
        <v>1</v>
      </c>
      <c r="O70" s="63">
        <f>IF('5-Yr PCSB Budget Base Case'!J70,J70/'5-Yr PCSB Budget Base Case'!J70,0)</f>
        <v>1</v>
      </c>
      <c r="P70" s="90">
        <f>IF('5-Yr PCSB Budget Base Case'!K70,K70/'5-Yr PCSB Budget Base Case'!K70,0)</f>
        <v>1</v>
      </c>
    </row>
    <row r="71" spans="1:16" ht="15" customHeight="1" x14ac:dyDescent="0.35">
      <c r="A71" s="14" t="str">
        <f t="shared" si="4"/>
        <v>PCSB 5-Year Budget</v>
      </c>
      <c r="B71" s="151">
        <f t="shared" si="4"/>
        <v>118</v>
      </c>
      <c r="C71" s="14" t="str">
        <f t="shared" si="4"/>
        <v>Early Childhood Academy PCS</v>
      </c>
      <c r="D71" s="5" t="str">
        <f t="shared" si="4"/>
        <v>2026-2027</v>
      </c>
      <c r="E71" s="27" t="s">
        <v>98</v>
      </c>
      <c r="F71" s="165">
        <f>'5-Yr PCSB Budget Base Case'!F71-'5-Yr PCSB Budget No Expansion'!F71</f>
        <v>0</v>
      </c>
      <c r="G71" s="11">
        <f>'5-Yr PCSB Budget Base Case'!G71-'5-Yr PCSB Budget No Expansion'!G71</f>
        <v>651092</v>
      </c>
      <c r="H71" s="11">
        <f>'5-Yr PCSB Budget Base Case'!H71-'5-Yr PCSB Budget No Expansion'!H71</f>
        <v>670625</v>
      </c>
      <c r="I71" s="11">
        <f>'5-Yr PCSB Budget Base Case'!I71-'5-Yr PCSB Budget No Expansion'!I71</f>
        <v>690744</v>
      </c>
      <c r="J71" s="11">
        <f>'5-Yr PCSB Budget Base Case'!J71-'5-Yr PCSB Budget No Expansion'!J71</f>
        <v>711466</v>
      </c>
      <c r="K71" s="11">
        <f>'5-Yr PCSB Budget Base Case'!K71-'5-Yr PCSB Budget No Expansion'!K71</f>
        <v>732810</v>
      </c>
      <c r="L71" s="76">
        <f>IF('5-Yr PCSB Budget Base Case'!G71,G71/'5-Yr PCSB Budget Base Case'!G71,0)</f>
        <v>1</v>
      </c>
      <c r="M71" s="63">
        <f>IF('5-Yr PCSB Budget Base Case'!H71,H71/'5-Yr PCSB Budget Base Case'!H71,0)</f>
        <v>1</v>
      </c>
      <c r="N71" s="63">
        <f>IF('5-Yr PCSB Budget Base Case'!I71,I71/'5-Yr PCSB Budget Base Case'!I71,0)</f>
        <v>1</v>
      </c>
      <c r="O71" s="63">
        <f>IF('5-Yr PCSB Budget Base Case'!J71,J71/'5-Yr PCSB Budget Base Case'!J71,0)</f>
        <v>1</v>
      </c>
      <c r="P71" s="90">
        <f>IF('5-Yr PCSB Budget Base Case'!K71,K71/'5-Yr PCSB Budget Base Case'!K71,0)</f>
        <v>1</v>
      </c>
    </row>
    <row r="72" spans="1:16" ht="15" customHeight="1" x14ac:dyDescent="0.35">
      <c r="A72" s="14" t="str">
        <f t="shared" si="4"/>
        <v>PCSB 5-Year Budget</v>
      </c>
      <c r="B72" s="151">
        <f t="shared" si="4"/>
        <v>118</v>
      </c>
      <c r="C72" s="14" t="str">
        <f t="shared" si="4"/>
        <v>Early Childhood Academy PCS</v>
      </c>
      <c r="D72" s="5" t="str">
        <f t="shared" si="4"/>
        <v>2026-2027</v>
      </c>
      <c r="E72" s="16" t="s">
        <v>91</v>
      </c>
      <c r="F72" s="165">
        <f>'5-Yr PCSB Budget Base Case'!F72-'5-Yr PCSB Budget No Expansion'!F72</f>
        <v>0</v>
      </c>
      <c r="G72" s="21">
        <f>'5-Yr PCSB Budget Base Case'!G72-'5-Yr PCSB Budget No Expansion'!G72</f>
        <v>7442554</v>
      </c>
      <c r="H72" s="21">
        <f>'5-Yr PCSB Budget Base Case'!H72-'5-Yr PCSB Budget No Expansion'!H72</f>
        <v>7665832</v>
      </c>
      <c r="I72" s="21">
        <f>'5-Yr PCSB Budget Base Case'!I72-'5-Yr PCSB Budget No Expansion'!I72</f>
        <v>8259334</v>
      </c>
      <c r="J72" s="21">
        <f>'5-Yr PCSB Budget Base Case'!J72-'5-Yr PCSB Budget No Expansion'!J72</f>
        <v>8507113</v>
      </c>
      <c r="K72" s="21">
        <f>'5-Yr PCSB Budget Base Case'!K72-'5-Yr PCSB Budget No Expansion'!K72</f>
        <v>8762326</v>
      </c>
      <c r="L72" s="82">
        <f>IF('5-Yr PCSB Budget Base Case'!G72,G72/'5-Yr PCSB Budget Base Case'!G72,0)</f>
        <v>1</v>
      </c>
      <c r="M72" s="69">
        <f>IF('5-Yr PCSB Budget Base Case'!H72,H72/'5-Yr PCSB Budget Base Case'!H72,0)</f>
        <v>1</v>
      </c>
      <c r="N72" s="69">
        <f>IF('5-Yr PCSB Budget Base Case'!I72,I72/'5-Yr PCSB Budget Base Case'!I72,0)</f>
        <v>1</v>
      </c>
      <c r="O72" s="69">
        <f>IF('5-Yr PCSB Budget Base Case'!J72,J72/'5-Yr PCSB Budget Base Case'!J72,0)</f>
        <v>1</v>
      </c>
      <c r="P72" s="96">
        <f>IF('5-Yr PCSB Budget Base Case'!K72,K72/'5-Yr PCSB Budget Base Case'!K72,0)</f>
        <v>1</v>
      </c>
    </row>
    <row r="73" spans="1:16" ht="30" customHeight="1" x14ac:dyDescent="0.35">
      <c r="A73" s="14" t="str">
        <f t="shared" si="4"/>
        <v>PCSB 5-Year Budget</v>
      </c>
      <c r="B73" s="151">
        <f t="shared" si="4"/>
        <v>118</v>
      </c>
      <c r="C73" s="14" t="str">
        <f t="shared" si="4"/>
        <v>Early Childhood Academy PCS</v>
      </c>
      <c r="D73" s="5" t="str">
        <f t="shared" si="4"/>
        <v>2026-2027</v>
      </c>
      <c r="E73" s="17" t="s">
        <v>100</v>
      </c>
      <c r="F73" s="165">
        <f>'5-Yr PCSB Budget Base Case'!F73-'5-Yr PCSB Budget No Expansion'!F73</f>
        <v>0</v>
      </c>
      <c r="G73" s="11">
        <f>'5-Yr PCSB Budget Base Case'!G73-'5-Yr PCSB Budget No Expansion'!G73</f>
        <v>124418</v>
      </c>
      <c r="H73" s="11">
        <f>'5-Yr PCSB Budget Base Case'!H73-'5-Yr PCSB Budget No Expansion'!H73</f>
        <v>125662</v>
      </c>
      <c r="I73" s="11">
        <f>'5-Yr PCSB Budget Base Case'!I73-'5-Yr PCSB Budget No Expansion'!I73</f>
        <v>131945</v>
      </c>
      <c r="J73" s="11">
        <f>'5-Yr PCSB Budget Base Case'!J73-'5-Yr PCSB Budget No Expansion'!J73</f>
        <v>135903</v>
      </c>
      <c r="K73" s="11">
        <f>'5-Yr PCSB Budget Base Case'!K73-'5-Yr PCSB Budget No Expansion'!K73</f>
        <v>139980</v>
      </c>
      <c r="L73" s="76">
        <f>IF('5-Yr PCSB Budget Base Case'!G73,G73/'5-Yr PCSB Budget Base Case'!G73,0)</f>
        <v>1</v>
      </c>
      <c r="M73" s="63">
        <f>IF('5-Yr PCSB Budget Base Case'!H73,H73/'5-Yr PCSB Budget Base Case'!H73,0)</f>
        <v>1</v>
      </c>
      <c r="N73" s="63">
        <f>IF('5-Yr PCSB Budget Base Case'!I73,I73/'5-Yr PCSB Budget Base Case'!I73,0)</f>
        <v>1</v>
      </c>
      <c r="O73" s="63">
        <f>IF('5-Yr PCSB Budget Base Case'!J73,J73/'5-Yr PCSB Budget Base Case'!J73,0)</f>
        <v>1</v>
      </c>
      <c r="P73" s="90">
        <f>IF('5-Yr PCSB Budget Base Case'!K73,K73/'5-Yr PCSB Budget Base Case'!K73,0)</f>
        <v>1</v>
      </c>
    </row>
    <row r="74" spans="1:16" ht="15" customHeight="1" x14ac:dyDescent="0.35">
      <c r="A74" s="14" t="str">
        <f t="shared" si="4"/>
        <v>PCSB 5-Year Budget</v>
      </c>
      <c r="B74" s="151">
        <f t="shared" si="4"/>
        <v>118</v>
      </c>
      <c r="C74" s="14" t="str">
        <f t="shared" si="4"/>
        <v>Early Childhood Academy PCS</v>
      </c>
      <c r="D74" s="5" t="str">
        <f t="shared" si="4"/>
        <v>2026-2027</v>
      </c>
      <c r="E74" s="17" t="s">
        <v>101</v>
      </c>
      <c r="F74" s="165">
        <f>'5-Yr PCSB Budget Base Case'!F74-'5-Yr PCSB Budget No Expansion'!F74</f>
        <v>0</v>
      </c>
      <c r="G74" s="11">
        <f>'5-Yr PCSB Budget Base Case'!G74-'5-Yr PCSB Budget No Expansion'!G74</f>
        <v>162703</v>
      </c>
      <c r="H74" s="11">
        <f>'5-Yr PCSB Budget Base Case'!H74-'5-Yr PCSB Budget No Expansion'!H74</f>
        <v>164259</v>
      </c>
      <c r="I74" s="11">
        <f>'5-Yr PCSB Budget Base Case'!I74-'5-Yr PCSB Budget No Expansion'!I74</f>
        <v>172472</v>
      </c>
      <c r="J74" s="11">
        <f>'5-Yr PCSB Budget Base Case'!J74-'5-Yr PCSB Budget No Expansion'!J74</f>
        <v>177646</v>
      </c>
      <c r="K74" s="11">
        <f>'5-Yr PCSB Budget Base Case'!K74-'5-Yr PCSB Budget No Expansion'!K74</f>
        <v>182975</v>
      </c>
      <c r="L74" s="76">
        <f>IF('5-Yr PCSB Budget Base Case'!G74,G74/'5-Yr PCSB Budget Base Case'!G74,0)</f>
        <v>1</v>
      </c>
      <c r="M74" s="63">
        <f>IF('5-Yr PCSB Budget Base Case'!H74,H74/'5-Yr PCSB Budget Base Case'!H74,0)</f>
        <v>1</v>
      </c>
      <c r="N74" s="63">
        <f>IF('5-Yr PCSB Budget Base Case'!I74,I74/'5-Yr PCSB Budget Base Case'!I74,0)</f>
        <v>1</v>
      </c>
      <c r="O74" s="63">
        <f>IF('5-Yr PCSB Budget Base Case'!J74,J74/'5-Yr PCSB Budget Base Case'!J74,0)</f>
        <v>1</v>
      </c>
      <c r="P74" s="90">
        <f>IF('5-Yr PCSB Budget Base Case'!K74,K74/'5-Yr PCSB Budget Base Case'!K74,0)</f>
        <v>1</v>
      </c>
    </row>
    <row r="75" spans="1:16" ht="15" customHeight="1" x14ac:dyDescent="0.35">
      <c r="A75" s="14" t="str">
        <f t="shared" si="4"/>
        <v>PCSB 5-Year Budget</v>
      </c>
      <c r="B75" s="151">
        <f t="shared" si="4"/>
        <v>118</v>
      </c>
      <c r="C75" s="14" t="str">
        <f t="shared" si="4"/>
        <v>Early Childhood Academy PCS</v>
      </c>
      <c r="D75" s="5" t="str">
        <f t="shared" si="4"/>
        <v>2026-2027</v>
      </c>
      <c r="E75" s="17" t="s">
        <v>90</v>
      </c>
      <c r="F75" s="165">
        <f>'5-Yr PCSB Budget Base Case'!F75-'5-Yr PCSB Budget No Expansion'!F75</f>
        <v>0</v>
      </c>
      <c r="G75" s="11">
        <f>'5-Yr PCSB Budget Base Case'!G75-'5-Yr PCSB Budget No Expansion'!G75</f>
        <v>512370</v>
      </c>
      <c r="H75" s="11">
        <f>'5-Yr PCSB Budget Base Case'!H75-'5-Yr PCSB Budget No Expansion'!H75</f>
        <v>537989</v>
      </c>
      <c r="I75" s="11">
        <f>'5-Yr PCSB Budget Base Case'!I75-'5-Yr PCSB Budget No Expansion'!I75</f>
        <v>564888</v>
      </c>
      <c r="J75" s="11">
        <f>'5-Yr PCSB Budget Base Case'!J75-'5-Yr PCSB Budget No Expansion'!J75</f>
        <v>581835</v>
      </c>
      <c r="K75" s="11">
        <f>'5-Yr PCSB Budget Base Case'!K75-'5-Yr PCSB Budget No Expansion'!K75</f>
        <v>599290</v>
      </c>
      <c r="L75" s="76">
        <f>IF('5-Yr PCSB Budget Base Case'!G75,G75/'5-Yr PCSB Budget Base Case'!G75,0)</f>
        <v>1</v>
      </c>
      <c r="M75" s="63">
        <f>IF('5-Yr PCSB Budget Base Case'!H75,H75/'5-Yr PCSB Budget Base Case'!H75,0)</f>
        <v>1</v>
      </c>
      <c r="N75" s="63">
        <f>IF('5-Yr PCSB Budget Base Case'!I75,I75/'5-Yr PCSB Budget Base Case'!I75,0)</f>
        <v>1</v>
      </c>
      <c r="O75" s="63">
        <f>IF('5-Yr PCSB Budget Base Case'!J75,J75/'5-Yr PCSB Budget Base Case'!J75,0)</f>
        <v>1</v>
      </c>
      <c r="P75" s="90">
        <f>IF('5-Yr PCSB Budget Base Case'!K75,K75/'5-Yr PCSB Budget Base Case'!K75,0)</f>
        <v>1</v>
      </c>
    </row>
    <row r="76" spans="1:16" ht="15" customHeight="1" x14ac:dyDescent="0.35">
      <c r="A76" s="14" t="str">
        <f t="shared" si="4"/>
        <v>PCSB 5-Year Budget</v>
      </c>
      <c r="B76" s="151">
        <f t="shared" si="4"/>
        <v>118</v>
      </c>
      <c r="C76" s="14" t="str">
        <f t="shared" si="4"/>
        <v>Early Childhood Academy PCS</v>
      </c>
      <c r="D76" s="5" t="str">
        <f t="shared" si="4"/>
        <v>2026-2027</v>
      </c>
      <c r="E76" s="16" t="s">
        <v>263</v>
      </c>
      <c r="F76" s="165">
        <f>'5-Yr PCSB Budget Base Case'!F76-'5-Yr PCSB Budget No Expansion'!F76</f>
        <v>0</v>
      </c>
      <c r="G76" s="21">
        <f>'5-Yr PCSB Budget Base Case'!G76-'5-Yr PCSB Budget No Expansion'!G76</f>
        <v>799491</v>
      </c>
      <c r="H76" s="21">
        <f>'5-Yr PCSB Budget Base Case'!H76-'5-Yr PCSB Budget No Expansion'!H76</f>
        <v>827910</v>
      </c>
      <c r="I76" s="21">
        <f>'5-Yr PCSB Budget Base Case'!I76-'5-Yr PCSB Budget No Expansion'!I76</f>
        <v>869305</v>
      </c>
      <c r="J76" s="21">
        <f>'5-Yr PCSB Budget Base Case'!J76-'5-Yr PCSB Budget No Expansion'!J76</f>
        <v>895384</v>
      </c>
      <c r="K76" s="21">
        <f>'5-Yr PCSB Budget Base Case'!K76-'5-Yr PCSB Budget No Expansion'!K76</f>
        <v>922245</v>
      </c>
      <c r="L76" s="82">
        <f>IF('5-Yr PCSB Budget Base Case'!G76,G76/'5-Yr PCSB Budget Base Case'!G76,0)</f>
        <v>1</v>
      </c>
      <c r="M76" s="69">
        <f>IF('5-Yr PCSB Budget Base Case'!H76,H76/'5-Yr PCSB Budget Base Case'!H76,0)</f>
        <v>1</v>
      </c>
      <c r="N76" s="69">
        <f>IF('5-Yr PCSB Budget Base Case'!I76,I76/'5-Yr PCSB Budget Base Case'!I76,0)</f>
        <v>1</v>
      </c>
      <c r="O76" s="69">
        <f>IF('5-Yr PCSB Budget Base Case'!J76,J76/'5-Yr PCSB Budget Base Case'!J76,0)</f>
        <v>1</v>
      </c>
      <c r="P76" s="96">
        <f>IF('5-Yr PCSB Budget Base Case'!K76,K76/'5-Yr PCSB Budget Base Case'!K76,0)</f>
        <v>1</v>
      </c>
    </row>
    <row r="77" spans="1:16" ht="30" customHeight="1" x14ac:dyDescent="0.35">
      <c r="A77" s="14" t="str">
        <f t="shared" si="4"/>
        <v>PCSB 5-Year Budget</v>
      </c>
      <c r="B77" s="151">
        <f t="shared" si="4"/>
        <v>118</v>
      </c>
      <c r="C77" s="14" t="str">
        <f t="shared" si="4"/>
        <v>Early Childhood Academy PCS</v>
      </c>
      <c r="D77" s="5" t="str">
        <f t="shared" si="4"/>
        <v>2026-2027</v>
      </c>
      <c r="E77" t="s">
        <v>264</v>
      </c>
      <c r="F77" s="165">
        <f>'5-Yr PCSB Budget Base Case'!F77-'5-Yr PCSB Budget No Expansion'!F77</f>
        <v>0</v>
      </c>
      <c r="G77" s="11">
        <f>'5-Yr PCSB Budget Base Case'!G77-'5-Yr PCSB Budget No Expansion'!G77</f>
        <v>0</v>
      </c>
      <c r="H77" s="11">
        <f>'5-Yr PCSB Budget Base Case'!H77-'5-Yr PCSB Budget No Expansion'!H77</f>
        <v>0</v>
      </c>
      <c r="I77" s="11">
        <f>'5-Yr PCSB Budget Base Case'!I77-'5-Yr PCSB Budget No Expansion'!I77</f>
        <v>0</v>
      </c>
      <c r="J77" s="11">
        <f>'5-Yr PCSB Budget Base Case'!J77-'5-Yr PCSB Budget No Expansion'!J77</f>
        <v>0</v>
      </c>
      <c r="K77" s="11">
        <f>'5-Yr PCSB Budget Base Case'!K77-'5-Yr PCSB Budget No Expansion'!K77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35">
      <c r="A78" s="14" t="str">
        <f t="shared" si="4"/>
        <v>PCSB 5-Year Budget</v>
      </c>
      <c r="B78" s="151">
        <f t="shared" si="4"/>
        <v>118</v>
      </c>
      <c r="C78" s="14" t="str">
        <f t="shared" si="4"/>
        <v>Early Childhood Academy PCS</v>
      </c>
      <c r="D78" s="5" t="str">
        <f t="shared" si="4"/>
        <v>2026-2027</v>
      </c>
      <c r="E78" t="s">
        <v>228</v>
      </c>
      <c r="F78" s="165">
        <f>'5-Yr PCSB Budget Base Case'!F78-'5-Yr PCSB Budget No Expansion'!F78</f>
        <v>0</v>
      </c>
      <c r="G78" s="11">
        <f>'5-Yr PCSB Budget Base Case'!G78-'5-Yr PCSB Budget No Expansion'!G78</f>
        <v>396000</v>
      </c>
      <c r="H78" s="11">
        <f>'5-Yr PCSB Budget Base Case'!H78-'5-Yr PCSB Budget No Expansion'!H78</f>
        <v>537900</v>
      </c>
      <c r="I78" s="11">
        <f>'5-Yr PCSB Budget Base Case'!I78-'5-Yr PCSB Budget No Expansion'!I78</f>
        <v>537900</v>
      </c>
      <c r="J78" s="11">
        <f>'5-Yr PCSB Budget Base Case'!J78-'5-Yr PCSB Budget No Expansion'!J78</f>
        <v>537900</v>
      </c>
      <c r="K78" s="11">
        <f>'5-Yr PCSB Budget Base Case'!K78-'5-Yr PCSB Budget No Expansion'!K78</f>
        <v>537900</v>
      </c>
      <c r="L78" s="76">
        <f>IF('5-Yr PCSB Budget Base Case'!G78,G78/'5-Yr PCSB Budget Base Case'!G78,0)</f>
        <v>1</v>
      </c>
      <c r="M78" s="63">
        <f>IF('5-Yr PCSB Budget Base Case'!H78,H78/'5-Yr PCSB Budget Base Case'!H78,0)</f>
        <v>1</v>
      </c>
      <c r="N78" s="63">
        <f>IF('5-Yr PCSB Budget Base Case'!I78,I78/'5-Yr PCSB Budget Base Case'!I78,0)</f>
        <v>1</v>
      </c>
      <c r="O78" s="63">
        <f>IF('5-Yr PCSB Budget Base Case'!J78,J78/'5-Yr PCSB Budget Base Case'!J78,0)</f>
        <v>1</v>
      </c>
      <c r="P78" s="90">
        <f>IF('5-Yr PCSB Budget Base Case'!K78,K78/'5-Yr PCSB Budget Base Case'!K78,0)</f>
        <v>1</v>
      </c>
    </row>
    <row r="79" spans="1:16" x14ac:dyDescent="0.35">
      <c r="A79" s="14" t="str">
        <f t="shared" si="4"/>
        <v>PCSB 5-Year Budget</v>
      </c>
      <c r="B79" s="151">
        <f t="shared" si="4"/>
        <v>118</v>
      </c>
      <c r="C79" s="14" t="str">
        <f t="shared" si="4"/>
        <v>Early Childhood Academy PCS</v>
      </c>
      <c r="D79" s="5" t="str">
        <f t="shared" si="4"/>
        <v>2026-2027</v>
      </c>
      <c r="E79" t="s">
        <v>229</v>
      </c>
      <c r="F79" s="165">
        <f>'5-Yr PCSB Budget Base Case'!F79-'5-Yr PCSB Budget No Expansion'!F79</f>
        <v>0</v>
      </c>
      <c r="G79" s="11">
        <f>'5-Yr PCSB Budget Base Case'!G79-'5-Yr PCSB Budget No Expansion'!G79</f>
        <v>0</v>
      </c>
      <c r="H79" s="11">
        <f>'5-Yr PCSB Budget Base Case'!H79-'5-Yr PCSB Budget No Expansion'!H79</f>
        <v>0</v>
      </c>
      <c r="I79" s="11">
        <f>'5-Yr PCSB Budget Base Case'!I79-'5-Yr PCSB Budget No Expansion'!I79</f>
        <v>0</v>
      </c>
      <c r="J79" s="11">
        <f>'5-Yr PCSB Budget Base Case'!J79-'5-Yr PCSB Budget No Expansion'!J79</f>
        <v>0</v>
      </c>
      <c r="K79" s="11">
        <f>'5-Yr PCSB Budget Base Case'!K79-'5-Yr PCSB Budget No Expansion'!K79</f>
        <v>0</v>
      </c>
      <c r="L79" s="76">
        <f>IF('5-Yr PCSB Budget Base Case'!G79,G79/'5-Yr PCSB Budget Base Case'!G79,0)</f>
        <v>0</v>
      </c>
      <c r="M79" s="63">
        <f>IF('5-Yr PCSB Budget Base Case'!H79,H79/'5-Yr PCSB Budget Base Case'!H79,0)</f>
        <v>0</v>
      </c>
      <c r="N79" s="63">
        <f>IF('5-Yr PCSB Budget Base Case'!I79,I79/'5-Yr PCSB Budget Base Case'!I79,0)</f>
        <v>0</v>
      </c>
      <c r="O79" s="63">
        <f>IF('5-Yr PCSB Budget Base Case'!J79,J79/'5-Yr PCSB Budget Base Case'!J79,0)</f>
        <v>0</v>
      </c>
      <c r="P79" s="90">
        <f>IF('5-Yr PCSB Budget Base Case'!K79,K79/'5-Yr PCSB Budget Base Case'!K79,0)</f>
        <v>0</v>
      </c>
    </row>
    <row r="80" spans="1:16" x14ac:dyDescent="0.35">
      <c r="A80" s="14" t="str">
        <f t="shared" si="4"/>
        <v>PCSB 5-Year Budget</v>
      </c>
      <c r="B80" s="151">
        <f t="shared" si="4"/>
        <v>118</v>
      </c>
      <c r="C80" s="14" t="str">
        <f t="shared" si="4"/>
        <v>Early Childhood Academy PCS</v>
      </c>
      <c r="D80" s="5" t="str">
        <f t="shared" si="4"/>
        <v>2026-2027</v>
      </c>
      <c r="E80" t="s">
        <v>230</v>
      </c>
      <c r="F80" s="165">
        <f>'5-Yr PCSB Budget Base Case'!F80-'5-Yr PCSB Budget No Expansion'!F80</f>
        <v>0</v>
      </c>
      <c r="G80" s="11">
        <f>'5-Yr PCSB Budget Base Case'!G80-'5-Yr PCSB Budget No Expansion'!G80</f>
        <v>471600</v>
      </c>
      <c r="H80" s="11">
        <f>'5-Yr PCSB Budget Base Case'!H80-'5-Yr PCSB Budget No Expansion'!H80</f>
        <v>478636</v>
      </c>
      <c r="I80" s="11">
        <f>'5-Yr PCSB Budget Base Case'!I80-'5-Yr PCSB Budget No Expansion'!I80</f>
        <v>460339</v>
      </c>
      <c r="J80" s="11">
        <f>'5-Yr PCSB Budget Base Case'!J80-'5-Yr PCSB Budget No Expansion'!J80</f>
        <v>443002</v>
      </c>
      <c r="K80" s="11">
        <f>'5-Yr PCSB Budget Base Case'!K80-'5-Yr PCSB Budget No Expansion'!K80</f>
        <v>423872</v>
      </c>
      <c r="L80" s="76">
        <f>IF('5-Yr PCSB Budget Base Case'!G80,G80/'5-Yr PCSB Budget Base Case'!G80,0)</f>
        <v>1</v>
      </c>
      <c r="M80" s="63">
        <f>IF('5-Yr PCSB Budget Base Case'!H80,H80/'5-Yr PCSB Budget Base Case'!H80,0)</f>
        <v>1</v>
      </c>
      <c r="N80" s="63">
        <f>IF('5-Yr PCSB Budget Base Case'!I80,I80/'5-Yr PCSB Budget Base Case'!I80,0)</f>
        <v>1</v>
      </c>
      <c r="O80" s="63">
        <f>IF('5-Yr PCSB Budget Base Case'!J80,J80/'5-Yr PCSB Budget Base Case'!J80,0)</f>
        <v>1</v>
      </c>
      <c r="P80" s="90">
        <f>IF('5-Yr PCSB Budget Base Case'!K80,K80/'5-Yr PCSB Budget Base Case'!K80,0)</f>
        <v>1</v>
      </c>
    </row>
    <row r="81" spans="1:16" x14ac:dyDescent="0.35">
      <c r="A81" s="14" t="str">
        <f t="shared" si="4"/>
        <v>PCSB 5-Year Budget</v>
      </c>
      <c r="B81" s="151">
        <f t="shared" si="4"/>
        <v>118</v>
      </c>
      <c r="C81" s="14" t="str">
        <f t="shared" si="4"/>
        <v>Early Childhood Academy PCS</v>
      </c>
      <c r="D81" s="5" t="str">
        <f t="shared" si="4"/>
        <v>2026-2027</v>
      </c>
      <c r="E81" t="s">
        <v>231</v>
      </c>
      <c r="F81" s="165">
        <f>'5-Yr PCSB Budget Base Case'!F81-'5-Yr PCSB Budget No Expansion'!F81</f>
        <v>0</v>
      </c>
      <c r="G81" s="11">
        <f>'5-Yr PCSB Budget Base Case'!G81-'5-Yr PCSB Budget No Expansion'!G81</f>
        <v>0</v>
      </c>
      <c r="H81" s="11">
        <f>'5-Yr PCSB Budget Base Case'!H81-'5-Yr PCSB Budget No Expansion'!H81</f>
        <v>0</v>
      </c>
      <c r="I81" s="11">
        <f>'5-Yr PCSB Budget Base Case'!I81-'5-Yr PCSB Budget No Expansion'!I81</f>
        <v>0</v>
      </c>
      <c r="J81" s="11">
        <f>'5-Yr PCSB Budget Base Case'!J81-'5-Yr PCSB Budget No Expansion'!J81</f>
        <v>0</v>
      </c>
      <c r="K81" s="11">
        <f>'5-Yr PCSB Budget Base Case'!K81-'5-Yr PCSB Budget No Expansion'!K81</f>
        <v>0</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0</v>
      </c>
    </row>
    <row r="82" spans="1:16" x14ac:dyDescent="0.35">
      <c r="A82" s="14" t="str">
        <f t="shared" si="4"/>
        <v>PCSB 5-Year Budget</v>
      </c>
      <c r="B82" s="151">
        <f t="shared" si="4"/>
        <v>118</v>
      </c>
      <c r="C82" s="14" t="str">
        <f t="shared" si="4"/>
        <v>Early Childhood Academy PCS</v>
      </c>
      <c r="D82" s="5" t="str">
        <f t="shared" si="4"/>
        <v>2026-2027</v>
      </c>
      <c r="E82" t="s">
        <v>232</v>
      </c>
      <c r="F82" s="165">
        <f>'5-Yr PCSB Budget Base Case'!F82-'5-Yr PCSB Budget No Expansion'!F82</f>
        <v>0</v>
      </c>
      <c r="G82" s="11">
        <f>'5-Yr PCSB Budget Base Case'!G82-'5-Yr PCSB Budget No Expansion'!G82</f>
        <v>466184</v>
      </c>
      <c r="H82" s="11">
        <f>'5-Yr PCSB Budget Base Case'!H82-'5-Yr PCSB Budget No Expansion'!H82</f>
        <v>512802</v>
      </c>
      <c r="I82" s="11">
        <f>'5-Yr PCSB Budget Base Case'!I82-'5-Yr PCSB Budget No Expansion'!I82</f>
        <v>528186</v>
      </c>
      <c r="J82" s="11">
        <f>'5-Yr PCSB Budget Base Case'!J82-'5-Yr PCSB Budget No Expansion'!J82</f>
        <v>544030</v>
      </c>
      <c r="K82" s="11">
        <f>'5-Yr PCSB Budget Base Case'!K82-'5-Yr PCSB Budget No Expansion'!K82</f>
        <v>560351</v>
      </c>
      <c r="L82" s="76">
        <f>IF('5-Yr PCSB Budget Base Case'!G82,G82/'5-Yr PCSB Budget Base Case'!G82,0)</f>
        <v>1</v>
      </c>
      <c r="M82" s="63">
        <f>IF('5-Yr PCSB Budget Base Case'!H82,H82/'5-Yr PCSB Budget Base Case'!H82,0)</f>
        <v>1</v>
      </c>
      <c r="N82" s="63">
        <f>IF('5-Yr PCSB Budget Base Case'!I82,I82/'5-Yr PCSB Budget Base Case'!I82,0)</f>
        <v>1</v>
      </c>
      <c r="O82" s="63">
        <f>IF('5-Yr PCSB Budget Base Case'!J82,J82/'5-Yr PCSB Budget Base Case'!J82,0)</f>
        <v>1</v>
      </c>
      <c r="P82" s="90">
        <f>IF('5-Yr PCSB Budget Base Case'!K82,K82/'5-Yr PCSB Budget Base Case'!K82,0)</f>
        <v>1</v>
      </c>
    </row>
    <row r="83" spans="1:16" x14ac:dyDescent="0.35">
      <c r="A83" s="14" t="str">
        <f t="shared" si="4"/>
        <v>PCSB 5-Year Budget</v>
      </c>
      <c r="B83" s="151">
        <f t="shared" si="4"/>
        <v>118</v>
      </c>
      <c r="C83" s="14" t="str">
        <f t="shared" si="4"/>
        <v>Early Childhood Academy PCS</v>
      </c>
      <c r="D83" s="5" t="str">
        <f t="shared" si="4"/>
        <v>2026-2027</v>
      </c>
      <c r="E83" t="s">
        <v>233</v>
      </c>
      <c r="F83" s="165">
        <f>'5-Yr PCSB Budget Base Case'!F83-'5-Yr PCSB Budget No Expansion'!F83</f>
        <v>0</v>
      </c>
      <c r="G83" s="11">
        <f>'5-Yr PCSB Budget Base Case'!G83-'5-Yr PCSB Budget No Expansion'!G83</f>
        <v>0</v>
      </c>
      <c r="H83" s="11">
        <f>'5-Yr PCSB Budget Base Case'!H83-'5-Yr PCSB Budget No Expansion'!H83</f>
        <v>0</v>
      </c>
      <c r="I83" s="11">
        <f>'5-Yr PCSB Budget Base Case'!I83-'5-Yr PCSB Budget No Expansion'!I83</f>
        <v>0</v>
      </c>
      <c r="J83" s="11">
        <f>'5-Yr PCSB Budget Base Case'!J83-'5-Yr PCSB Budget No Expansion'!J83</f>
        <v>0</v>
      </c>
      <c r="K83" s="11">
        <f>'5-Yr PCSB Budget Base Case'!K83-'5-Yr PCSB Budget No Expansion'!K83</f>
        <v>0</v>
      </c>
      <c r="L83" s="76">
        <f>IF('5-Yr PCSB Budget Base Case'!G83,G83/'5-Yr PCSB Budget Base Case'!G83,0)</f>
        <v>0</v>
      </c>
      <c r="M83" s="63">
        <f>IF('5-Yr PCSB Budget Base Case'!H83,H83/'5-Yr PCSB Budget Base Case'!H83,0)</f>
        <v>0</v>
      </c>
      <c r="N83" s="63">
        <f>IF('5-Yr PCSB Budget Base Case'!I83,I83/'5-Yr PCSB Budget Base Case'!I83,0)</f>
        <v>0</v>
      </c>
      <c r="O83" s="63">
        <f>IF('5-Yr PCSB Budget Base Case'!J83,J83/'5-Yr PCSB Budget Base Case'!J83,0)</f>
        <v>0</v>
      </c>
      <c r="P83" s="90">
        <f>IF('5-Yr PCSB Budget Base Case'!K83,K83/'5-Yr PCSB Budget Base Case'!K83,0)</f>
        <v>0</v>
      </c>
    </row>
    <row r="84" spans="1:16" x14ac:dyDescent="0.35">
      <c r="A84" s="14" t="str">
        <f t="shared" si="4"/>
        <v>PCSB 5-Year Budget</v>
      </c>
      <c r="B84" s="151">
        <f t="shared" si="4"/>
        <v>118</v>
      </c>
      <c r="C84" s="14" t="str">
        <f t="shared" si="4"/>
        <v>Early Childhood Academy PCS</v>
      </c>
      <c r="D84" s="5" t="str">
        <f t="shared" si="4"/>
        <v>2026-2027</v>
      </c>
      <c r="E84" s="16" t="s">
        <v>238</v>
      </c>
      <c r="F84" s="165">
        <f>'5-Yr PCSB Budget Base Case'!F84-'5-Yr PCSB Budget No Expansion'!F84</f>
        <v>0</v>
      </c>
      <c r="G84" s="21">
        <f>'5-Yr PCSB Budget Base Case'!G84-'5-Yr PCSB Budget No Expansion'!G84</f>
        <v>1333784</v>
      </c>
      <c r="H84" s="21">
        <f>'5-Yr PCSB Budget Base Case'!H84-'5-Yr PCSB Budget No Expansion'!H84</f>
        <v>1529338</v>
      </c>
      <c r="I84" s="21">
        <f>'5-Yr PCSB Budget Base Case'!I84-'5-Yr PCSB Budget No Expansion'!I84</f>
        <v>1526425</v>
      </c>
      <c r="J84" s="21">
        <f>'5-Yr PCSB Budget Base Case'!J84-'5-Yr PCSB Budget No Expansion'!J84</f>
        <v>1524932</v>
      </c>
      <c r="K84" s="21">
        <f>'5-Yr PCSB Budget Base Case'!K84-'5-Yr PCSB Budget No Expansion'!K84</f>
        <v>1522123</v>
      </c>
      <c r="L84" s="82">
        <f>IF('5-Yr PCSB Budget Base Case'!G84,G84/'5-Yr PCSB Budget Base Case'!G84,0)</f>
        <v>1</v>
      </c>
      <c r="M84" s="69">
        <f>IF('5-Yr PCSB Budget Base Case'!H84,H84/'5-Yr PCSB Budget Base Case'!H84,0)</f>
        <v>1</v>
      </c>
      <c r="N84" s="69">
        <f>IF('5-Yr PCSB Budget Base Case'!I84,I84/'5-Yr PCSB Budget Base Case'!I84,0)</f>
        <v>1</v>
      </c>
      <c r="O84" s="69">
        <f>IF('5-Yr PCSB Budget Base Case'!J84,J84/'5-Yr PCSB Budget Base Case'!J84,0)</f>
        <v>1</v>
      </c>
      <c r="P84" s="96">
        <f>IF('5-Yr PCSB Budget Base Case'!K84,K84/'5-Yr PCSB Budget Base Case'!K84,0)</f>
        <v>1</v>
      </c>
    </row>
    <row r="85" spans="1:16" x14ac:dyDescent="0.35">
      <c r="A85" s="14" t="str">
        <f t="shared" si="4"/>
        <v>PCSB 5-Year Budget</v>
      </c>
      <c r="B85" s="151">
        <f t="shared" si="4"/>
        <v>118</v>
      </c>
      <c r="C85" s="14" t="str">
        <f t="shared" si="4"/>
        <v>Early Childhood Academy PCS</v>
      </c>
      <c r="D85" s="5" t="str">
        <f t="shared" si="4"/>
        <v>2026-2027</v>
      </c>
      <c r="E85" s="16" t="s">
        <v>239</v>
      </c>
      <c r="F85" s="165">
        <f>'5-Yr PCSB Budget Base Case'!F85-'5-Yr PCSB Budget No Expansion'!F85</f>
        <v>0</v>
      </c>
      <c r="G85" s="21">
        <f>'5-Yr PCSB Budget Base Case'!G85-'5-Yr PCSB Budget No Expansion'!G85</f>
        <v>0</v>
      </c>
      <c r="H85" s="21">
        <f>'5-Yr PCSB Budget Base Case'!H85-'5-Yr PCSB Budget No Expansion'!H85</f>
        <v>0</v>
      </c>
      <c r="I85" s="21">
        <f>'5-Yr PCSB Budget Base Case'!I85-'5-Yr PCSB Budget No Expansion'!I85</f>
        <v>0</v>
      </c>
      <c r="J85" s="21">
        <f>'5-Yr PCSB Budget Base Case'!J85-'5-Yr PCSB Budget No Expansion'!J85</f>
        <v>0</v>
      </c>
      <c r="K85" s="21">
        <f>'5-Yr PCSB Budget Base Case'!K85-'5-Yr PCSB Budget No Expansion'!K85</f>
        <v>0</v>
      </c>
      <c r="L85" s="82">
        <f>IF('5-Yr PCSB Budget Base Case'!G85,G85/'5-Yr PCSB Budget Base Case'!G85,0)</f>
        <v>0</v>
      </c>
      <c r="M85" s="69">
        <f>IF('5-Yr PCSB Budget Base Case'!H85,H85/'5-Yr PCSB Budget Base Case'!H85,0)</f>
        <v>0</v>
      </c>
      <c r="N85" s="69">
        <f>IF('5-Yr PCSB Budget Base Case'!I85,I85/'5-Yr PCSB Budget Base Case'!I85,0)</f>
        <v>0</v>
      </c>
      <c r="O85" s="69">
        <f>IF('5-Yr PCSB Budget Base Case'!J85,J85/'5-Yr PCSB Budget Base Case'!J85,0)</f>
        <v>0</v>
      </c>
      <c r="P85" s="96">
        <f>IF('5-Yr PCSB Budget Base Case'!K85,K85/'5-Yr PCSB Budget Base Case'!K85,0)</f>
        <v>0</v>
      </c>
    </row>
    <row r="86" spans="1:16" x14ac:dyDescent="0.35">
      <c r="A86" s="14" t="str">
        <f t="shared" si="4"/>
        <v>PCSB 5-Year Budget</v>
      </c>
      <c r="B86" s="151">
        <f t="shared" si="4"/>
        <v>118</v>
      </c>
      <c r="C86" s="14" t="str">
        <f t="shared" si="4"/>
        <v>Early Childhood Academy PCS</v>
      </c>
      <c r="D86" s="5" t="str">
        <f t="shared" si="4"/>
        <v>2026-2027</v>
      </c>
      <c r="E86" s="16" t="s">
        <v>8</v>
      </c>
      <c r="F86" s="165">
        <f>'5-Yr PCSB Budget Base Case'!F86-'5-Yr PCSB Budget No Expansion'!F86</f>
        <v>0</v>
      </c>
      <c r="G86" s="21">
        <f>'5-Yr PCSB Budget Base Case'!G86-'5-Yr PCSB Budget No Expansion'!G86</f>
        <v>1333784</v>
      </c>
      <c r="H86" s="21">
        <f>'5-Yr PCSB Budget Base Case'!H86-'5-Yr PCSB Budget No Expansion'!H86</f>
        <v>1529338</v>
      </c>
      <c r="I86" s="21">
        <f>'5-Yr PCSB Budget Base Case'!I86-'5-Yr PCSB Budget No Expansion'!I86</f>
        <v>1526425</v>
      </c>
      <c r="J86" s="21">
        <f>'5-Yr PCSB Budget Base Case'!J86-'5-Yr PCSB Budget No Expansion'!J86</f>
        <v>1524932</v>
      </c>
      <c r="K86" s="21">
        <f>'5-Yr PCSB Budget Base Case'!K86-'5-Yr PCSB Budget No Expansion'!K86</f>
        <v>1522123</v>
      </c>
      <c r="L86" s="82">
        <f>IF('5-Yr PCSB Budget Base Case'!G86,G86/'5-Yr PCSB Budget Base Case'!G86,0)</f>
        <v>1</v>
      </c>
      <c r="M86" s="69">
        <f>IF('5-Yr PCSB Budget Base Case'!H86,H86/'5-Yr PCSB Budget Base Case'!H86,0)</f>
        <v>1</v>
      </c>
      <c r="N86" s="69">
        <f>IF('5-Yr PCSB Budget Base Case'!I86,I86/'5-Yr PCSB Budget Base Case'!I86,0)</f>
        <v>1</v>
      </c>
      <c r="O86" s="69">
        <f>IF('5-Yr PCSB Budget Base Case'!J86,J86/'5-Yr PCSB Budget Base Case'!J86,0)</f>
        <v>1</v>
      </c>
      <c r="P86" s="96">
        <f>IF('5-Yr PCSB Budget Base Case'!K86,K86/'5-Yr PCSB Budget Base Case'!K86,0)</f>
        <v>1</v>
      </c>
    </row>
    <row r="87" spans="1:16" ht="30" customHeight="1" x14ac:dyDescent="0.35">
      <c r="A87" s="14" t="str">
        <f t="shared" si="4"/>
        <v>PCSB 5-Year Budget</v>
      </c>
      <c r="B87" s="151">
        <f t="shared" si="4"/>
        <v>118</v>
      </c>
      <c r="C87" s="14" t="str">
        <f t="shared" si="4"/>
        <v>Early Childhood Academy PCS</v>
      </c>
      <c r="D87" s="5" t="str">
        <f t="shared" si="4"/>
        <v>2026-2027</v>
      </c>
      <c r="E87" t="s">
        <v>276</v>
      </c>
      <c r="F87" s="165">
        <f>'5-Yr PCSB Budget Base Case'!F87-'5-Yr PCSB Budget No Expansion'!F87</f>
        <v>0</v>
      </c>
      <c r="G87" s="11">
        <f>'5-Yr PCSB Budget Base Case'!G87-'5-Yr PCSB Budget No Expansion'!G87</f>
        <v>127644</v>
      </c>
      <c r="H87" s="11">
        <f>'5-Yr PCSB Budget Base Case'!H87-'5-Yr PCSB Budget No Expansion'!H87</f>
        <v>138844</v>
      </c>
      <c r="I87" s="11">
        <f>'5-Yr PCSB Budget Base Case'!I87-'5-Yr PCSB Budget No Expansion'!I87</f>
        <v>138844</v>
      </c>
      <c r="J87" s="11">
        <f>'5-Yr PCSB Budget Base Case'!J87-'5-Yr PCSB Budget No Expansion'!J87</f>
        <v>138844</v>
      </c>
      <c r="K87" s="11">
        <f>'5-Yr PCSB Budget Base Case'!K87-'5-Yr PCSB Budget No Expansion'!K87</f>
        <v>138844</v>
      </c>
      <c r="L87" s="76">
        <f>IF('5-Yr PCSB Budget Base Case'!G87,G87/'5-Yr PCSB Budget Base Case'!G87,0)</f>
        <v>1</v>
      </c>
      <c r="M87" s="63">
        <f>IF('5-Yr PCSB Budget Base Case'!H87,H87/'5-Yr PCSB Budget Base Case'!H87,0)</f>
        <v>1</v>
      </c>
      <c r="N87" s="63">
        <f>IF('5-Yr PCSB Budget Base Case'!I87,I87/'5-Yr PCSB Budget Base Case'!I87,0)</f>
        <v>1</v>
      </c>
      <c r="O87" s="63">
        <f>IF('5-Yr PCSB Budget Base Case'!J87,J87/'5-Yr PCSB Budget Base Case'!J87,0)</f>
        <v>1</v>
      </c>
      <c r="P87" s="90">
        <f>IF('5-Yr PCSB Budget Base Case'!K87,K87/'5-Yr PCSB Budget Base Case'!K87,0)</f>
        <v>1</v>
      </c>
    </row>
    <row r="88" spans="1:16" x14ac:dyDescent="0.35">
      <c r="A88" s="14" t="str">
        <f t="shared" si="4"/>
        <v>PCSB 5-Year Budget</v>
      </c>
      <c r="B88" s="151">
        <f t="shared" si="4"/>
        <v>118</v>
      </c>
      <c r="C88" s="14" t="str">
        <f t="shared" si="4"/>
        <v>Early Childhood Academy PCS</v>
      </c>
      <c r="D88" s="5" t="str">
        <f t="shared" si="4"/>
        <v>2026-2027</v>
      </c>
      <c r="E88" t="s">
        <v>277</v>
      </c>
      <c r="F88" s="165">
        <f>'5-Yr PCSB Budget Base Case'!F88-'5-Yr PCSB Budget No Expansion'!F88</f>
        <v>0</v>
      </c>
      <c r="G88" s="11">
        <f>'5-Yr PCSB Budget Base Case'!G88-'5-Yr PCSB Budget No Expansion'!G88</f>
        <v>0</v>
      </c>
      <c r="H88" s="11">
        <f>'5-Yr PCSB Budget Base Case'!H88-'5-Yr PCSB Budget No Expansion'!H88</f>
        <v>0</v>
      </c>
      <c r="I88" s="11">
        <f>'5-Yr PCSB Budget Base Case'!I88-'5-Yr PCSB Budget No Expansion'!I88</f>
        <v>0</v>
      </c>
      <c r="J88" s="11">
        <f>'5-Yr PCSB Budget Base Case'!J88-'5-Yr PCSB Budget No Expansion'!J88</f>
        <v>0</v>
      </c>
      <c r="K88" s="11">
        <f>'5-Yr PCSB Budget Base Case'!K88-'5-Yr PCSB Budget No Expansion'!K88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35">
      <c r="A89" s="14" t="str">
        <f t="shared" si="4"/>
        <v>PCSB 5-Year Budget</v>
      </c>
      <c r="B89" s="151">
        <f t="shared" si="4"/>
        <v>118</v>
      </c>
      <c r="C89" s="14" t="str">
        <f t="shared" si="4"/>
        <v>Early Childhood Academy PCS</v>
      </c>
      <c r="D89" s="5" t="str">
        <f t="shared" si="4"/>
        <v>2026-2027</v>
      </c>
      <c r="E89" t="s">
        <v>9</v>
      </c>
      <c r="F89" s="165">
        <f>'5-Yr PCSB Budget Base Case'!F89-'5-Yr PCSB Budget No Expansion'!F89</f>
        <v>0</v>
      </c>
      <c r="G89" s="11">
        <f>'5-Yr PCSB Budget Base Case'!G89-'5-Yr PCSB Budget No Expansion'!G89</f>
        <v>0</v>
      </c>
      <c r="H89" s="11">
        <f>'5-Yr PCSB Budget Base Case'!H90-'5-Yr PCSB Budget No Expansion'!H89</f>
        <v>844753</v>
      </c>
      <c r="I89" s="11">
        <f>'5-Yr PCSB Budget Base Case'!I89-'5-Yr PCSB Budget No Expansion'!I89</f>
        <v>0</v>
      </c>
      <c r="J89" s="11">
        <f>'5-Yr PCSB Budget Base Case'!J89-'5-Yr PCSB Budget No Expansion'!J89</f>
        <v>0</v>
      </c>
      <c r="K89" s="11">
        <f>'5-Yr PCSB Budget Base Case'!K89-'5-Yr PCSB Budget No Expansion'!K89</f>
        <v>0</v>
      </c>
      <c r="L89" s="76">
        <f>IF('5-Yr PCSB Budget Base Case'!G89,G89/'5-Yr PCSB Budget Base Case'!G89,0)</f>
        <v>0</v>
      </c>
      <c r="M89" s="63">
        <f>IF('5-Yr PCSB Budget Base Case'!H90,H89/'5-Yr PCSB Budget Base Case'!H90,0)</f>
        <v>1</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35">
      <c r="A90" s="14" t="str">
        <f t="shared" si="4"/>
        <v>PCSB 5-Year Budget</v>
      </c>
      <c r="B90" s="151">
        <f t="shared" si="4"/>
        <v>118</v>
      </c>
      <c r="C90" s="14" t="str">
        <f t="shared" si="4"/>
        <v>Early Childhood Academy PCS</v>
      </c>
      <c r="D90" s="5" t="str">
        <f t="shared" si="4"/>
        <v>2026-2027</v>
      </c>
      <c r="E90" t="s">
        <v>10</v>
      </c>
      <c r="F90" s="165">
        <f>'5-Yr PCSB Budget Base Case'!F90-'5-Yr PCSB Budget No Expansion'!F90</f>
        <v>0</v>
      </c>
      <c r="G90" s="11">
        <f>'5-Yr PCSB Budget Base Case'!G90-'5-Yr PCSB Budget No Expansion'!G90</f>
        <v>804527</v>
      </c>
      <c r="H90" s="11" t="e">
        <f>'5-Yr PCSB Budget Base Case'!#REF!-'5-Yr PCSB Budget No Expansion'!H90</f>
        <v>#REF!</v>
      </c>
      <c r="I90" s="11">
        <f>'5-Yr PCSB Budget Base Case'!I90-'5-Yr PCSB Budget No Expansion'!I90</f>
        <v>861648</v>
      </c>
      <c r="J90" s="11">
        <f>'5-Yr PCSB Budget Base Case'!J90-'5-Yr PCSB Budget No Expansion'!J90</f>
        <v>878881</v>
      </c>
      <c r="K90" s="11">
        <f>'5-Yr PCSB Budget Base Case'!K90-'5-Yr PCSB Budget No Expansion'!K90</f>
        <v>896459</v>
      </c>
      <c r="L90" s="76">
        <f>IF('5-Yr PCSB Budget Base Case'!G90,G90/'5-Yr PCSB Budget Base Case'!G90,0)</f>
        <v>1</v>
      </c>
      <c r="M90" s="63" t="e">
        <f>IF('5-Yr PCSB Budget Base Case'!#REF!,H90/'5-Yr PCSB Budget Base Case'!#REF!,0)</f>
        <v>#REF!</v>
      </c>
      <c r="N90" s="63">
        <f>IF('5-Yr PCSB Budget Base Case'!I90,I90/'5-Yr PCSB Budget Base Case'!I90,0)</f>
        <v>1</v>
      </c>
      <c r="O90" s="63">
        <f>IF('5-Yr PCSB Budget Base Case'!J90,J90/'5-Yr PCSB Budget Base Case'!J90,0)</f>
        <v>1</v>
      </c>
      <c r="P90" s="90">
        <f>IF('5-Yr PCSB Budget Base Case'!K90,K90/'5-Yr PCSB Budget Base Case'!K90,0)</f>
        <v>1</v>
      </c>
    </row>
    <row r="91" spans="1:16" x14ac:dyDescent="0.35">
      <c r="A91" s="14" t="str">
        <f t="shared" si="4"/>
        <v>PCSB 5-Year Budget</v>
      </c>
      <c r="B91" s="151">
        <f t="shared" si="4"/>
        <v>118</v>
      </c>
      <c r="C91" s="14" t="str">
        <f t="shared" si="4"/>
        <v>Early Childhood Academy PCS</v>
      </c>
      <c r="D91" s="5" t="str">
        <f t="shared" si="4"/>
        <v>2026-2027</v>
      </c>
      <c r="E91" s="16" t="s">
        <v>11</v>
      </c>
      <c r="F91" s="165">
        <f>'5-Yr PCSB Budget Base Case'!F91-'5-Yr PCSB Budget No Expansion'!F91</f>
        <v>0</v>
      </c>
      <c r="G91" s="21">
        <f>'5-Yr PCSB Budget Base Case'!G91-'5-Yr PCSB Budget No Expansion'!G91</f>
        <v>932171</v>
      </c>
      <c r="H91" s="21">
        <f>'5-Yr PCSB Budget Base Case'!H91-'5-Yr PCSB Budget No Expansion'!H91</f>
        <v>983597</v>
      </c>
      <c r="I91" s="21">
        <f>'5-Yr PCSB Budget Base Case'!I91-'5-Yr PCSB Budget No Expansion'!I91</f>
        <v>1000492</v>
      </c>
      <c r="J91" s="21">
        <f>'5-Yr PCSB Budget Base Case'!J91-'5-Yr PCSB Budget No Expansion'!J91</f>
        <v>1017725</v>
      </c>
      <c r="K91" s="21">
        <f>'5-Yr PCSB Budget Base Case'!K91-'5-Yr PCSB Budget No Expansion'!K91</f>
        <v>1035303</v>
      </c>
      <c r="L91" s="82">
        <f>IF('5-Yr PCSB Budget Base Case'!G91,G91/'5-Yr PCSB Budget Base Case'!G91,0)</f>
        <v>1</v>
      </c>
      <c r="M91" s="69">
        <f>IF('5-Yr PCSB Budget Base Case'!H91,H91/'5-Yr PCSB Budget Base Case'!H91,0)</f>
        <v>1</v>
      </c>
      <c r="N91" s="69">
        <f>IF('5-Yr PCSB Budget Base Case'!I91,I91/'5-Yr PCSB Budget Base Case'!I91,0)</f>
        <v>1</v>
      </c>
      <c r="O91" s="69">
        <f>IF('5-Yr PCSB Budget Base Case'!J91,J91/'5-Yr PCSB Budget Base Case'!J91,0)</f>
        <v>1</v>
      </c>
      <c r="P91" s="96">
        <f>IF('5-Yr PCSB Budget Base Case'!K91,K91/'5-Yr PCSB Budget Base Case'!K91,0)</f>
        <v>1</v>
      </c>
    </row>
    <row r="92" spans="1:16" ht="30" customHeight="1" x14ac:dyDescent="0.35">
      <c r="A92" s="14" t="str">
        <f t="shared" si="4"/>
        <v>PCSB 5-Year Budget</v>
      </c>
      <c r="B92" s="151">
        <f t="shared" si="4"/>
        <v>118</v>
      </c>
      <c r="C92" s="14" t="str">
        <f t="shared" si="4"/>
        <v>Early Childhood Academy PCS</v>
      </c>
      <c r="D92" s="5" t="str">
        <f t="shared" si="4"/>
        <v>2026-2027</v>
      </c>
      <c r="E92" s="16" t="s">
        <v>12</v>
      </c>
      <c r="F92" s="165">
        <f>'5-Yr PCSB Budget Base Case'!F92-'5-Yr PCSB Budget No Expansion'!F92</f>
        <v>0</v>
      </c>
      <c r="G92" s="21">
        <f>'5-Yr PCSB Budget Base Case'!G92-'5-Yr PCSB Budget No Expansion'!G92</f>
        <v>10508000</v>
      </c>
      <c r="H92" s="21">
        <f>'5-Yr PCSB Budget Base Case'!H92-'5-Yr PCSB Budget No Expansion'!H92</f>
        <v>11006677</v>
      </c>
      <c r="I92" s="21">
        <f>'5-Yr PCSB Budget Base Case'!I92-'5-Yr PCSB Budget No Expansion'!I92</f>
        <v>11655556</v>
      </c>
      <c r="J92" s="21">
        <f>'5-Yr PCSB Budget Base Case'!J92-'5-Yr PCSB Budget No Expansion'!J92</f>
        <v>11945154</v>
      </c>
      <c r="K92" s="21">
        <f>'5-Yr PCSB Budget Base Case'!K92-'5-Yr PCSB Budget No Expansion'!K92</f>
        <v>12241997</v>
      </c>
      <c r="L92" s="82">
        <f>IF('5-Yr PCSB Budget Base Case'!G92,G92/'5-Yr PCSB Budget Base Case'!G92,0)</f>
        <v>1</v>
      </c>
      <c r="M92" s="69">
        <f>IF('5-Yr PCSB Budget Base Case'!H92,H92/'5-Yr PCSB Budget Base Case'!H92,0)</f>
        <v>1</v>
      </c>
      <c r="N92" s="69">
        <f>IF('5-Yr PCSB Budget Base Case'!I92,I92/'5-Yr PCSB Budget Base Case'!I92,0)</f>
        <v>1</v>
      </c>
      <c r="O92" s="69">
        <f>IF('5-Yr PCSB Budget Base Case'!J92,J92/'5-Yr PCSB Budget Base Case'!J92,0)</f>
        <v>1</v>
      </c>
      <c r="P92" s="96">
        <f>IF('5-Yr PCSB Budget Base Case'!K92,K92/'5-Yr PCSB Budget Base Case'!K92,0)</f>
        <v>1</v>
      </c>
    </row>
    <row r="93" spans="1:16" ht="30" customHeight="1" x14ac:dyDescent="0.35">
      <c r="A93" s="14" t="str">
        <f t="shared" si="4"/>
        <v>PCSB 5-Year Budget</v>
      </c>
      <c r="B93" s="151">
        <f t="shared" si="4"/>
        <v>118</v>
      </c>
      <c r="C93" s="14" t="str">
        <f t="shared" si="4"/>
        <v>Early Childhood Academy PCS</v>
      </c>
      <c r="D93" s="5" t="str">
        <f t="shared" si="4"/>
        <v>2026-2027</v>
      </c>
      <c r="E93" s="16" t="s">
        <v>13</v>
      </c>
      <c r="F93" s="165">
        <f>'5-Yr PCSB Budget Base Case'!F93-'5-Yr PCSB Budget No Expansion'!F93</f>
        <v>0</v>
      </c>
      <c r="G93" s="20">
        <f>'5-Yr PCSB Budget Base Case'!G93-'5-Yr PCSB Budget No Expansion'!G93</f>
        <v>366000</v>
      </c>
      <c r="H93" s="20">
        <f>'5-Yr PCSB Budget Base Case'!H93-'5-Yr PCSB Budget No Expansion'!H93</f>
        <v>548378.15359999985</v>
      </c>
      <c r="I93" s="20">
        <f>'5-Yr PCSB Budget Base Case'!I93-'5-Yr PCSB Budget No Expansion'!I93</f>
        <v>594373.89800320193</v>
      </c>
      <c r="J93" s="20">
        <f>'5-Yr PCSB Budget Base Case'!J93-'5-Yr PCSB Budget No Expansion'!J93</f>
        <v>1085282.1657936648</v>
      </c>
      <c r="K93" s="20">
        <f>'5-Yr PCSB Budget Base Case'!K93-'5-Yr PCSB Budget No Expansion'!K93</f>
        <v>1446435.8165858388</v>
      </c>
      <c r="L93" s="85">
        <f>IF('5-Yr PCSB Budget Base Case'!G93,G93/'5-Yr PCSB Budget Base Case'!G93,0)</f>
        <v>1</v>
      </c>
      <c r="M93" s="57">
        <f>IF('5-Yr PCSB Budget Base Case'!H93,H93/'5-Yr PCSB Budget Base Case'!H93,0)</f>
        <v>1</v>
      </c>
      <c r="N93" s="57">
        <f>IF('5-Yr PCSB Budget Base Case'!I93,I93/'5-Yr PCSB Budget Base Case'!I93,0)</f>
        <v>1</v>
      </c>
      <c r="O93" s="57">
        <f>IF('5-Yr PCSB Budget Base Case'!J93,J93/'5-Yr PCSB Budget Base Case'!J93,0)</f>
        <v>1</v>
      </c>
      <c r="P93" s="99">
        <f>IF('5-Yr PCSB Budget Base Case'!K93,K93/'5-Yr PCSB Budget Base Case'!K93,0)</f>
        <v>1</v>
      </c>
    </row>
    <row r="94" spans="1:16" x14ac:dyDescent="0.35">
      <c r="A94" s="14" t="str">
        <f t="shared" si="4"/>
        <v>PCSB 5-Year Budget</v>
      </c>
      <c r="B94" s="151">
        <f t="shared" si="4"/>
        <v>118</v>
      </c>
      <c r="C94" s="14" t="str">
        <f t="shared" si="4"/>
        <v>Early Childhood Academy PCS</v>
      </c>
      <c r="D94" s="5" t="str">
        <f t="shared" si="4"/>
        <v>2026-2027</v>
      </c>
      <c r="E94" s="17" t="s">
        <v>15</v>
      </c>
      <c r="F94" s="165">
        <f>'5-Yr PCSB Budget Base Case'!F94-'5-Yr PCSB Budget No Expansion'!F94</f>
        <v>0</v>
      </c>
      <c r="G94" s="11">
        <f>'5-Yr PCSB Budget Base Case'!G94-'5-Yr PCSB Budget No Expansion'!G94</f>
        <v>0</v>
      </c>
      <c r="H94" s="11">
        <f>'5-Yr PCSB Budget Base Case'!H94-'5-Yr PCSB Budget No Expansion'!H94</f>
        <v>0</v>
      </c>
      <c r="I94" s="11">
        <f>'5-Yr PCSB Budget Base Case'!I94-'5-Yr PCSB Budget No Expansion'!I94</f>
        <v>0</v>
      </c>
      <c r="J94" s="11">
        <f>'5-Yr PCSB Budget Base Case'!J94-'5-Yr PCSB Budget No Expansion'!J94</f>
        <v>0</v>
      </c>
      <c r="K94" s="11">
        <f>'5-Yr PCSB Budget Base Case'!K94-'5-Yr PCSB Budget No Expansion'!K94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35">
      <c r="A95" s="14" t="str">
        <f t="shared" si="4"/>
        <v>PCSB 5-Year Budget</v>
      </c>
      <c r="B95" s="151">
        <f t="shared" si="4"/>
        <v>118</v>
      </c>
      <c r="C95" s="14" t="str">
        <f t="shared" si="4"/>
        <v>Early Childhood Academy PCS</v>
      </c>
      <c r="D95" s="5" t="str">
        <f t="shared" si="4"/>
        <v>2026-2027</v>
      </c>
      <c r="E95" s="17" t="s">
        <v>82</v>
      </c>
      <c r="F95" s="165">
        <f>'5-Yr PCSB Budget Base Case'!F95-'5-Yr PCSB Budget No Expansion'!F95</f>
        <v>0</v>
      </c>
      <c r="L95" s="76"/>
      <c r="M95" s="63"/>
      <c r="N95" s="63"/>
      <c r="O95" s="63"/>
      <c r="P95" s="90"/>
    </row>
    <row r="96" spans="1:16" x14ac:dyDescent="0.35">
      <c r="A96" s="14" t="str">
        <f t="shared" si="4"/>
        <v>PCSB 5-Year Budget</v>
      </c>
      <c r="B96" s="151">
        <f t="shared" si="4"/>
        <v>118</v>
      </c>
      <c r="C96" s="14" t="str">
        <f t="shared" si="4"/>
        <v>Early Childhood Academy PCS</v>
      </c>
      <c r="D96" s="5" t="str">
        <f t="shared" si="4"/>
        <v>2026-2027</v>
      </c>
      <c r="E96" s="17" t="s">
        <v>83</v>
      </c>
      <c r="F96" s="165">
        <f>'5-Yr PCSB Budget Base Case'!F96-'5-Yr PCSB Budget No Expansion'!F96</f>
        <v>0</v>
      </c>
      <c r="G96" s="11">
        <f>'5-Yr PCSB Budget Base Case'!G96-'5-Yr PCSB Budget No Expansion'!G96</f>
        <v>0</v>
      </c>
      <c r="H96" s="11">
        <f>'5-Yr PCSB Budget Base Case'!H96-'5-Yr PCSB Budget No Expansion'!H96</f>
        <v>0</v>
      </c>
      <c r="I96" s="11">
        <f>'5-Yr PCSB Budget Base Case'!I96-'5-Yr PCSB Budget No Expansion'!I96</f>
        <v>0</v>
      </c>
      <c r="J96" s="11">
        <f>'5-Yr PCSB Budget Base Case'!J96-'5-Yr PCSB Budget No Expansion'!J96</f>
        <v>0</v>
      </c>
      <c r="K96" s="11">
        <f>'5-Yr PCSB Budget Base Case'!K96-'5-Yr PCSB Budget No Expansion'!K96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35">
      <c r="A97" s="14" t="str">
        <f t="shared" si="4"/>
        <v>PCSB 5-Year Budget</v>
      </c>
      <c r="B97" s="151">
        <f t="shared" si="4"/>
        <v>118</v>
      </c>
      <c r="C97" s="14" t="str">
        <f t="shared" si="4"/>
        <v>Early Childhood Academy PCS</v>
      </c>
      <c r="D97" s="5" t="str">
        <f t="shared" si="4"/>
        <v>2026-2027</v>
      </c>
      <c r="E97" s="17" t="s">
        <v>84</v>
      </c>
      <c r="F97" s="165">
        <f>'5-Yr PCSB Budget Base Case'!F97-'5-Yr PCSB Budget No Expansion'!F97</f>
        <v>0</v>
      </c>
      <c r="L97" s="76"/>
      <c r="M97" s="63"/>
      <c r="N97" s="63"/>
      <c r="O97" s="63"/>
      <c r="P97" s="90"/>
    </row>
    <row r="98" spans="1:16" x14ac:dyDescent="0.35">
      <c r="A98" s="14" t="str">
        <f t="shared" si="4"/>
        <v>PCSB 5-Year Budget</v>
      </c>
      <c r="B98" s="151">
        <f t="shared" si="4"/>
        <v>118</v>
      </c>
      <c r="C98" s="14" t="str">
        <f t="shared" si="4"/>
        <v>Early Childhood Academy PCS</v>
      </c>
      <c r="D98" s="5" t="str">
        <f t="shared" si="4"/>
        <v>2026-2027</v>
      </c>
      <c r="E98" s="16" t="s">
        <v>16</v>
      </c>
      <c r="F98" s="165">
        <f>'5-Yr PCSB Budget Base Case'!F98-'5-Yr PCSB Budget No Expansion'!F98</f>
        <v>0</v>
      </c>
      <c r="G98" s="21">
        <f>'5-Yr PCSB Budget Base Case'!G98-'5-Yr PCSB Budget No Expansion'!G98</f>
        <v>366000</v>
      </c>
      <c r="H98" s="21">
        <f>'5-Yr PCSB Budget Base Case'!H98-'5-Yr PCSB Budget No Expansion'!H98</f>
        <v>548378.15359999985</v>
      </c>
      <c r="I98" s="21">
        <f>'5-Yr PCSB Budget Base Case'!I98-'5-Yr PCSB Budget No Expansion'!I98</f>
        <v>594373.89800320193</v>
      </c>
      <c r="J98" s="21">
        <f>'5-Yr PCSB Budget Base Case'!J98-'5-Yr PCSB Budget No Expansion'!J98</f>
        <v>1085282.1657936648</v>
      </c>
      <c r="K98" s="21">
        <f>'5-Yr PCSB Budget Base Case'!K98-'5-Yr PCSB Budget No Expansion'!K98</f>
        <v>1446435.8165858388</v>
      </c>
      <c r="L98" s="82">
        <f>IF('5-Yr PCSB Budget Base Case'!G98,G98/'5-Yr PCSB Budget Base Case'!G98,0)</f>
        <v>1</v>
      </c>
      <c r="M98" s="69">
        <f>IF('5-Yr PCSB Budget Base Case'!H98,H98/'5-Yr PCSB Budget Base Case'!H98,0)</f>
        <v>1</v>
      </c>
      <c r="N98" s="69">
        <f>IF('5-Yr PCSB Budget Base Case'!I98,I98/'5-Yr PCSB Budget Base Case'!I98,0)</f>
        <v>1</v>
      </c>
      <c r="O98" s="69">
        <f>IF('5-Yr PCSB Budget Base Case'!J98,J98/'5-Yr PCSB Budget Base Case'!J98,0)</f>
        <v>1</v>
      </c>
      <c r="P98" s="96">
        <f>IF('5-Yr PCSB Budget Base Case'!K98,K98/'5-Yr PCSB Budget Base Case'!K98,0)</f>
        <v>1</v>
      </c>
    </row>
    <row r="99" spans="1:16" ht="30" customHeight="1" thickBot="1" x14ac:dyDescent="0.4">
      <c r="A99" s="14" t="str">
        <f t="shared" si="4"/>
        <v>PCSB 5-Year Budget</v>
      </c>
      <c r="B99" s="151">
        <f t="shared" si="4"/>
        <v>118</v>
      </c>
      <c r="C99" s="14" t="str">
        <f t="shared" si="4"/>
        <v>Early Childhood Academy PCS</v>
      </c>
      <c r="D99" s="5" t="str">
        <f t="shared" si="4"/>
        <v>2026-2027</v>
      </c>
      <c r="E99" s="16" t="s">
        <v>256</v>
      </c>
      <c r="F99" s="55">
        <f>'5-Yr PCSB Budget Base Case'!F99-'5-Yr PCSB Budget No Expansion'!F99</f>
        <v>14049225</v>
      </c>
      <c r="G99" s="23">
        <f>'5-Yr PCSB Budget Base Case'!G99-'5-Yr PCSB Budget No Expansion'!G99</f>
        <v>14415225</v>
      </c>
      <c r="H99" s="23">
        <f>'5-Yr PCSB Budget Base Case'!H99-'5-Yr PCSB Budget No Expansion'!H99</f>
        <v>14963603.1536</v>
      </c>
      <c r="I99" s="23">
        <f>'5-Yr PCSB Budget Base Case'!I99-'5-Yr PCSB Budget No Expansion'!I99</f>
        <v>15557977.051603202</v>
      </c>
      <c r="J99" s="23">
        <f>'5-Yr PCSB Budget Base Case'!J99-'5-Yr PCSB Budget No Expansion'!J99</f>
        <v>16643259.217396867</v>
      </c>
      <c r="K99" s="23">
        <f>'5-Yr PCSB Budget Base Case'!K99-'5-Yr PCSB Budget No Expansion'!K99</f>
        <v>18089695.033982705</v>
      </c>
      <c r="L99" s="86">
        <f>IF('5-Yr PCSB Budget Base Case'!G99,G99/'5-Yr PCSB Budget Base Case'!G99,0)</f>
        <v>1</v>
      </c>
      <c r="M99" s="60">
        <f>IF('5-Yr PCSB Budget Base Case'!H99,H99/'5-Yr PCSB Budget Base Case'!H99,0)</f>
        <v>1</v>
      </c>
      <c r="N99" s="60">
        <f>IF('5-Yr PCSB Budget Base Case'!I99,I99/'5-Yr PCSB Budget Base Case'!I99,0)</f>
        <v>1</v>
      </c>
      <c r="O99" s="60">
        <f>IF('5-Yr PCSB Budget Base Case'!J99,J99/'5-Yr PCSB Budget Base Case'!J99,0)</f>
        <v>1</v>
      </c>
      <c r="P99" s="100">
        <f>IF('5-Yr PCSB Budget Base Case'!K99,K99/'5-Yr PCSB Budget Base Case'!K99,0)</f>
        <v>1</v>
      </c>
    </row>
    <row r="100" spans="1:16" ht="30" customHeight="1" thickTop="1" x14ac:dyDescent="0.35">
      <c r="A100" s="14" t="str">
        <f t="shared" si="4"/>
        <v>PCSB 5-Year Budget</v>
      </c>
      <c r="B100" s="151">
        <f t="shared" si="4"/>
        <v>118</v>
      </c>
      <c r="C100" s="14" t="str">
        <f t="shared" si="4"/>
        <v>Early Childhood Academy PCS</v>
      </c>
      <c r="D100" s="5" t="str">
        <f t="shared" si="4"/>
        <v>2026-2027</v>
      </c>
      <c r="E100" t="s">
        <v>85</v>
      </c>
      <c r="F100" s="165">
        <f>'5-Yr PCSB Budget Base Case'!F100-'5-Yr PCSB Budget No Expansion'!F100</f>
        <v>0</v>
      </c>
      <c r="G100" s="11">
        <f>'5-Yr PCSB Budget Base Case'!G100-'5-Yr PCSB Budget No Expansion'!G100</f>
        <v>1026079</v>
      </c>
      <c r="H100" s="11">
        <f>'5-Yr PCSB Budget Base Case'!H100-'5-Yr PCSB Budget No Expansion'!H100</f>
        <v>1361357</v>
      </c>
      <c r="I100" s="11">
        <f>'5-Yr PCSB Budget Base Case'!I100-'5-Yr PCSB Budget No Expansion'!I100</f>
        <v>1407553</v>
      </c>
      <c r="J100" s="11">
        <f>'5-Yr PCSB Budget Base Case'!J100-'5-Yr PCSB Budget No Expansion'!J100</f>
        <v>1898461</v>
      </c>
      <c r="K100" s="11">
        <f>'5-Yr PCSB Budget Base Case'!K100-'5-Yr PCSB Budget No Expansion'!K100</f>
        <v>2259615</v>
      </c>
      <c r="L100" s="76">
        <f>IF('5-Yr PCSB Budget Base Case'!G100,G100/'5-Yr PCSB Budget Base Case'!G100,0)</f>
        <v>1</v>
      </c>
      <c r="M100" s="63">
        <f>IF('5-Yr PCSB Budget Base Case'!H100,H100/'5-Yr PCSB Budget Base Case'!H100,0)</f>
        <v>1</v>
      </c>
      <c r="N100" s="63">
        <f>IF('5-Yr PCSB Budget Base Case'!I100,I100/'5-Yr PCSB Budget Base Case'!I100,0)</f>
        <v>1</v>
      </c>
      <c r="O100" s="63">
        <f>IF('5-Yr PCSB Budget Base Case'!J100,J100/'5-Yr PCSB Budget Base Case'!J100,0)</f>
        <v>1</v>
      </c>
      <c r="P100" s="90">
        <f>IF('5-Yr PCSB Budget Base Case'!K100,K100/'5-Yr PCSB Budget Base Case'!K100,0)</f>
        <v>1</v>
      </c>
    </row>
    <row r="101" spans="1:16" x14ac:dyDescent="0.35">
      <c r="A101" s="14" t="str">
        <f t="shared" si="4"/>
        <v>PCSB 5-Year Budget</v>
      </c>
      <c r="B101" s="151">
        <f t="shared" si="4"/>
        <v>118</v>
      </c>
      <c r="C101" s="14" t="str">
        <f t="shared" si="4"/>
        <v>Early Childhood Academy PCS</v>
      </c>
      <c r="D101" s="5" t="str">
        <f t="shared" si="4"/>
        <v>2026-2027</v>
      </c>
      <c r="E101" t="s">
        <v>86</v>
      </c>
      <c r="F101" s="165">
        <f>'5-Yr PCSB Budget Base Case'!F101-'5-Yr PCSB Budget No Expansion'!F101</f>
        <v>0</v>
      </c>
      <c r="G101" s="11">
        <f>'5-Yr PCSB Budget Base Case'!G101-'5-Yr PCSB Budget No Expansion'!G101</f>
        <v>-5149475</v>
      </c>
      <c r="H101" s="11">
        <f>'5-Yr PCSB Budget Base Case'!H101-'5-Yr PCSB Budget No Expansion'!H101</f>
        <v>-420000</v>
      </c>
      <c r="I101" s="11">
        <f>'5-Yr PCSB Budget Base Case'!I101-'5-Yr PCSB Budget No Expansion'!I101</f>
        <v>0</v>
      </c>
      <c r="J101" s="11">
        <f>'5-Yr PCSB Budget Base Case'!J101-'5-Yr PCSB Budget No Expansion'!J101</f>
        <v>0</v>
      </c>
      <c r="K101" s="11">
        <f>'5-Yr PCSB Budget Base Case'!K101-'5-Yr PCSB Budget No Expansion'!K101</f>
        <v>0</v>
      </c>
      <c r="L101" s="76">
        <f>IF('5-Yr PCSB Budget Base Case'!G101,G101/'5-Yr PCSB Budget Base Case'!G101,0)</f>
        <v>1</v>
      </c>
      <c r="M101" s="63">
        <f>IF('5-Yr PCSB Budget Base Case'!H101,H101/'5-Yr PCSB Budget Base Case'!H101,0)</f>
        <v>1</v>
      </c>
      <c r="N101" s="63">
        <f>IF('5-Yr PCSB Budget Base Case'!I101,I101/'5-Yr PCSB Budget Base Case'!I101,0)</f>
        <v>0</v>
      </c>
      <c r="O101" s="63">
        <f>IF('5-Yr PCSB Budget Base Case'!J101,J101/'5-Yr PCSB Budget Base Case'!J101,0)</f>
        <v>0</v>
      </c>
      <c r="P101" s="90">
        <f>IF('5-Yr PCSB Budget Base Case'!K101,K101/'5-Yr PCSB Budget Base Case'!K101,0)</f>
        <v>0</v>
      </c>
    </row>
    <row r="102" spans="1:16" x14ac:dyDescent="0.35">
      <c r="A102" s="14" t="str">
        <f t="shared" si="4"/>
        <v>PCSB 5-Year Budget</v>
      </c>
      <c r="B102" s="151">
        <f t="shared" si="4"/>
        <v>118</v>
      </c>
      <c r="C102" s="14" t="str">
        <f t="shared" si="4"/>
        <v>Early Childhood Academy PCS</v>
      </c>
      <c r="D102" s="5" t="str">
        <f t="shared" si="4"/>
        <v>2026-2027</v>
      </c>
      <c r="E102" t="s">
        <v>87</v>
      </c>
      <c r="F102" s="165">
        <f>'5-Yr PCSB Budget Base Case'!F102-'5-Yr PCSB Budget No Expansion'!F102</f>
        <v>0</v>
      </c>
      <c r="G102" s="11">
        <f>'5-Yr PCSB Budget Base Case'!G102-'5-Yr PCSB Budget No Expansion'!G102</f>
        <v>-330611</v>
      </c>
      <c r="H102" s="11">
        <f>'5-Yr PCSB Budget Base Case'!H102-'5-Yr PCSB Budget No Expansion'!H102</f>
        <v>-344482</v>
      </c>
      <c r="I102" s="11">
        <f>'5-Yr PCSB Budget Base Case'!I102-'5-Yr PCSB Budget No Expansion'!I102</f>
        <v>-424321</v>
      </c>
      <c r="J102" s="11">
        <f>'5-Yr PCSB Budget Base Case'!J102-'5-Yr PCSB Budget No Expansion'!J102</f>
        <v>-442895</v>
      </c>
      <c r="K102" s="11">
        <f>'5-Yr PCSB Budget Base Case'!K102-'5-Yr PCSB Budget No Expansion'!K102</f>
        <v>-444274</v>
      </c>
      <c r="L102" s="76">
        <f>IF('5-Yr PCSB Budget Base Case'!G102,G102/'5-Yr PCSB Budget Base Case'!G102,0)</f>
        <v>1</v>
      </c>
      <c r="M102" s="63">
        <f>IF('5-Yr PCSB Budget Base Case'!H102,H102/'5-Yr PCSB Budget Base Case'!H102,0)</f>
        <v>1</v>
      </c>
      <c r="N102" s="63">
        <f>IF('5-Yr PCSB Budget Base Case'!I102,I102/'5-Yr PCSB Budget Base Case'!I102,0)</f>
        <v>1</v>
      </c>
      <c r="O102" s="63">
        <f>IF('5-Yr PCSB Budget Base Case'!J102,J102/'5-Yr PCSB Budget Base Case'!J102,0)</f>
        <v>1</v>
      </c>
      <c r="P102" s="90">
        <f>IF('5-Yr PCSB Budget Base Case'!K102,K102/'5-Yr PCSB Budget Base Case'!K102,0)</f>
        <v>1</v>
      </c>
    </row>
    <row r="103" spans="1:16" x14ac:dyDescent="0.35">
      <c r="A103" s="14" t="str">
        <f t="shared" si="4"/>
        <v>PCSB 5-Year Budget</v>
      </c>
      <c r="B103" s="151">
        <f t="shared" si="4"/>
        <v>118</v>
      </c>
      <c r="C103" s="14" t="str">
        <f t="shared" si="4"/>
        <v>Early Childhood Academy PCS</v>
      </c>
      <c r="D103" s="5" t="str">
        <f t="shared" si="4"/>
        <v>2026-2027</v>
      </c>
      <c r="E103" s="16" t="s">
        <v>17</v>
      </c>
      <c r="F103" s="165">
        <f>'5-Yr PCSB Budget Base Case'!F103-'5-Yr PCSB Budget No Expansion'!F103</f>
        <v>0</v>
      </c>
      <c r="G103" s="21">
        <f>'5-Yr PCSB Budget Base Case'!G103-'5-Yr PCSB Budget No Expansion'!G103</f>
        <v>-4454007</v>
      </c>
      <c r="H103" s="21">
        <f>'5-Yr PCSB Budget Base Case'!H103-'5-Yr PCSB Budget No Expansion'!H103</f>
        <v>596875</v>
      </c>
      <c r="I103" s="21">
        <f>'5-Yr PCSB Budget Base Case'!I103-'5-Yr PCSB Budget No Expansion'!I103</f>
        <v>983232</v>
      </c>
      <c r="J103" s="21">
        <f>'5-Yr PCSB Budget Base Case'!J103-'5-Yr PCSB Budget No Expansion'!J103</f>
        <v>1455566</v>
      </c>
      <c r="K103" s="21">
        <f>'5-Yr PCSB Budget Base Case'!K103-'5-Yr PCSB Budget No Expansion'!K103</f>
        <v>1815341</v>
      </c>
      <c r="L103" s="82">
        <f>IF('5-Yr PCSB Budget Base Case'!G103,G103/'5-Yr PCSB Budget Base Case'!G103,0)</f>
        <v>1</v>
      </c>
      <c r="M103" s="69">
        <f>IF('5-Yr PCSB Budget Base Case'!H103,H103/'5-Yr PCSB Budget Base Case'!H103,0)</f>
        <v>1</v>
      </c>
      <c r="N103" s="69">
        <f>IF('5-Yr PCSB Budget Base Case'!I103,I103/'5-Yr PCSB Budget Base Case'!I103,0)</f>
        <v>1</v>
      </c>
      <c r="O103" s="69">
        <f>IF('5-Yr PCSB Budget Base Case'!J103,J103/'5-Yr PCSB Budget Base Case'!J103,0)</f>
        <v>1</v>
      </c>
      <c r="P103" s="96">
        <f>IF('5-Yr PCSB Budget Base Case'!K103,K103/'5-Yr PCSB Budget Base Case'!K103,0)</f>
        <v>1</v>
      </c>
    </row>
    <row r="104" spans="1:16" ht="30" customHeight="1" thickBot="1" x14ac:dyDescent="0.4">
      <c r="A104" s="14" t="str">
        <f t="shared" si="4"/>
        <v>PCSB 5-Year Budget</v>
      </c>
      <c r="B104" s="151">
        <f t="shared" si="4"/>
        <v>118</v>
      </c>
      <c r="C104" s="14" t="str">
        <f t="shared" si="4"/>
        <v>Early Childhood Academy PCS</v>
      </c>
      <c r="D104" s="5" t="str">
        <f t="shared" si="4"/>
        <v>2026-2027</v>
      </c>
      <c r="E104" s="16" t="s">
        <v>92</v>
      </c>
      <c r="F104" s="55">
        <f>'5-Yr PCSB Budget Base Case'!F104-'5-Yr PCSB Budget No Expansion'!F104</f>
        <v>9150819</v>
      </c>
      <c r="G104" s="22">
        <f>'5-Yr PCSB Budget Base Case'!G104-'5-Yr PCSB Budget No Expansion'!G104</f>
        <v>4696812</v>
      </c>
      <c r="H104" s="22">
        <f>'5-Yr PCSB Budget Base Case'!H104-'5-Yr PCSB Budget No Expansion'!H104</f>
        <v>5293687</v>
      </c>
      <c r="I104" s="22">
        <f>'5-Yr PCSB Budget Base Case'!I104-'5-Yr PCSB Budget No Expansion'!I104</f>
        <v>6276919</v>
      </c>
      <c r="J104" s="22">
        <f>'5-Yr PCSB Budget Base Case'!J104-'5-Yr PCSB Budget No Expansion'!J104</f>
        <v>7732485</v>
      </c>
      <c r="K104" s="22">
        <f>'5-Yr PCSB Budget Base Case'!K104-'5-Yr PCSB Budget No Expansion'!K104</f>
        <v>9547826</v>
      </c>
      <c r="L104" s="84">
        <f>IF('5-Yr PCSB Budget Base Case'!G104,G104/'5-Yr PCSB Budget Base Case'!G104,0)</f>
        <v>1</v>
      </c>
      <c r="M104" s="71">
        <f>IF('5-Yr PCSB Budget Base Case'!H104,H104/'5-Yr PCSB Budget Base Case'!H104,0)</f>
        <v>1</v>
      </c>
      <c r="N104" s="71">
        <f>IF('5-Yr PCSB Budget Base Case'!I104,I104/'5-Yr PCSB Budget Base Case'!I104,0)</f>
        <v>1</v>
      </c>
      <c r="O104" s="71">
        <f>IF('5-Yr PCSB Budget Base Case'!J104,J104/'5-Yr PCSB Budget Base Case'!J104,0)</f>
        <v>1</v>
      </c>
      <c r="P104" s="98">
        <f>IF('5-Yr PCSB Budget Base Case'!K104,K104/'5-Yr PCSB Budget Base Case'!K104,0)</f>
        <v>1</v>
      </c>
    </row>
    <row r="105" spans="1:16" ht="30" customHeight="1" thickTop="1" x14ac:dyDescent="0.35">
      <c r="A105" s="14" t="str">
        <f t="shared" si="4"/>
        <v>PCSB 5-Year Budget</v>
      </c>
      <c r="B105" s="151">
        <f t="shared" si="4"/>
        <v>118</v>
      </c>
      <c r="C105" s="14" t="str">
        <f t="shared" si="4"/>
        <v>Early Childhood Academy PCS</v>
      </c>
      <c r="D105" s="5" t="str">
        <f t="shared" si="4"/>
        <v>2026-2027</v>
      </c>
      <c r="E105" s="27" t="s">
        <v>261</v>
      </c>
      <c r="F105" s="165">
        <f>'5-Yr PCSB Budget Base Case'!F105-'5-Yr PCSB Budget No Expansion'!F103</f>
        <v>0</v>
      </c>
      <c r="G105" s="11">
        <f>'5-Yr PCSB Budget Base Case'!G105-'5-Yr PCSB Budget No Expansion'!G105</f>
        <v>720000</v>
      </c>
      <c r="H105" s="11">
        <f>'5-Yr PCSB Budget Base Case'!H105-'5-Yr PCSB Budget No Expansion'!H105</f>
        <v>720000</v>
      </c>
      <c r="I105" s="11">
        <f>'5-Yr PCSB Budget Base Case'!I105-'5-Yr PCSB Budget No Expansion'!I105</f>
        <v>720000</v>
      </c>
      <c r="J105" s="11">
        <f>'5-Yr PCSB Budget Base Case'!J105-'5-Yr PCSB Budget No Expansion'!J105</f>
        <v>720000</v>
      </c>
      <c r="K105" s="11">
        <f>'5-Yr PCSB Budget Base Case'!K105-'5-Yr PCSB Budget No Expansion'!K105</f>
        <v>720000</v>
      </c>
      <c r="L105" s="81">
        <f>IF('5-Yr PCSB Budget Base Case'!G105,G105/'5-Yr PCSB Budget Base Case'!G105,0)</f>
        <v>1</v>
      </c>
      <c r="M105" s="68">
        <f>IF('5-Yr PCSB Budget Base Case'!H105,H105/'5-Yr PCSB Budget Base Case'!H105,0)</f>
        <v>1</v>
      </c>
      <c r="N105" s="68">
        <f>IF('5-Yr PCSB Budget Base Case'!I105,I105/'5-Yr PCSB Budget Base Case'!I105,0)</f>
        <v>1</v>
      </c>
      <c r="O105" s="68">
        <f>IF('5-Yr PCSB Budget Base Case'!J105,J105/'5-Yr PCSB Budget Base Case'!J105,0)</f>
        <v>1</v>
      </c>
      <c r="P105" s="95">
        <f>IF('5-Yr PCSB Budget Base Case'!K105,K105/'5-Yr PCSB Budget Base Case'!K105,0)</f>
        <v>1</v>
      </c>
    </row>
    <row r="106" spans="1:16" ht="15" customHeight="1" x14ac:dyDescent="0.35">
      <c r="A106" s="14" t="str">
        <f t="shared" si="4"/>
        <v>PCSB 5-Year Budget</v>
      </c>
      <c r="B106" s="151">
        <f t="shared" si="4"/>
        <v>118</v>
      </c>
      <c r="C106" s="14" t="str">
        <f t="shared" si="4"/>
        <v>Early Childhood Academy PCS</v>
      </c>
      <c r="D106" s="5" t="str">
        <f t="shared" si="4"/>
        <v>2026-2027</v>
      </c>
      <c r="E106" s="27" t="s">
        <v>262</v>
      </c>
      <c r="F106" s="165">
        <f>'5-Yr PCSB Budget Base Case'!F106-'5-Yr PCSB Budget No Expansion'!F104</f>
        <v>0</v>
      </c>
      <c r="G106" s="11">
        <f>'5-Yr PCSB Budget Base Case'!G106-'5-Yr PCSB Budget No Expansion'!G106</f>
        <v>0</v>
      </c>
      <c r="H106" s="11">
        <f>'5-Yr PCSB Budget Base Case'!H106-'5-Yr PCSB Budget No Expansion'!H106</f>
        <v>0</v>
      </c>
      <c r="I106" s="11">
        <f>'5-Yr PCSB Budget Base Case'!I106-'5-Yr PCSB Budget No Expansion'!I106</f>
        <v>0</v>
      </c>
      <c r="J106" s="11">
        <f>'5-Yr PCSB Budget Base Case'!J106-'5-Yr PCSB Budget No Expansion'!J106</f>
        <v>0</v>
      </c>
      <c r="K106" s="11">
        <f>'5-Yr PCSB Budget Base Case'!K106-'5-Yr PCSB Budget No Expansion'!K106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4">
      <c r="A107" s="14" t="str">
        <f t="shared" si="4"/>
        <v>PCSB 5-Year Budget</v>
      </c>
      <c r="B107" s="151">
        <f t="shared" si="4"/>
        <v>118</v>
      </c>
      <c r="C107" s="14" t="str">
        <f t="shared" si="4"/>
        <v>Early Childhood Academy PCS</v>
      </c>
      <c r="D107" s="5" t="str">
        <f t="shared" si="4"/>
        <v>2026-2027</v>
      </c>
      <c r="E107" s="27" t="s">
        <v>255</v>
      </c>
      <c r="F107" s="165">
        <f>'5-Yr PCSB Budget Base Case'!F107-'5-Yr PCSB Budget No Expansion'!F105</f>
        <v>0</v>
      </c>
      <c r="G107" s="55">
        <f>'5-Yr PCSB Budget Base Case'!G107-'5-Yr PCSB Budget No Expansion'!G107</f>
        <v>0</v>
      </c>
      <c r="H107" s="55">
        <f>'5-Yr PCSB Budget Base Case'!H107-'5-Yr PCSB Budget No Expansion'!H107</f>
        <v>0</v>
      </c>
      <c r="I107" s="55">
        <f>'5-Yr PCSB Budget Base Case'!I107-'5-Yr PCSB Budget No Expansion'!I107</f>
        <v>0</v>
      </c>
      <c r="J107" s="55">
        <f>'5-Yr PCSB Budget Base Case'!J107-'5-Yr PCSB Budget No Expansion'!J107</f>
        <v>0</v>
      </c>
      <c r="K107" s="55">
        <f>'5-Yr PCSB Budget Base Case'!K107-'5-Yr PCSB Budget No Expansion'!K107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x14ac:dyDescent="0.35">
      <c r="A108" s="14" t="str">
        <f t="shared" si="4"/>
        <v>PCSB 5-Year Budget</v>
      </c>
      <c r="B108" s="151">
        <f t="shared" si="4"/>
        <v>118</v>
      </c>
      <c r="C108" s="14" t="str">
        <f t="shared" si="4"/>
        <v>Early Childhood Academy PCS</v>
      </c>
      <c r="D108" s="5" t="str">
        <f t="shared" si="4"/>
        <v>2026-2027</v>
      </c>
      <c r="E108" s="16" t="s">
        <v>284</v>
      </c>
      <c r="F108" s="165">
        <f>'5-Yr PCSB Budget Base Case'!F108-'5-Yr PCSB Budget No Expansion'!F106</f>
        <v>0</v>
      </c>
      <c r="G108" s="101">
        <f>'5-Yr PCSB Budget Base Case'!G108-'5-Yr PCSB Budget No Expansion'!G108</f>
        <v>245</v>
      </c>
      <c r="H108" s="101">
        <f>'5-Yr PCSB Budget Base Case'!H108-'5-Yr PCSB Budget No Expansion'!H108</f>
        <v>255</v>
      </c>
      <c r="I108" s="101">
        <f>'5-Yr PCSB Budget Base Case'!I108-'5-Yr PCSB Budget No Expansion'!I108</f>
        <v>260</v>
      </c>
      <c r="J108" s="101">
        <f>'5-Yr PCSB Budget Base Case'!J108-'5-Yr PCSB Budget No Expansion'!J108</f>
        <v>270</v>
      </c>
      <c r="K108" s="101">
        <f>'5-Yr PCSB Budget Base Case'!K108-'5-Yr PCSB Budget No Expansion'!K108</f>
        <v>280</v>
      </c>
      <c r="L108" s="82">
        <f>IF('5-Yr PCSB Budget Base Case'!G108,G108/'5-Yr PCSB Budget Base Case'!G108,0)</f>
        <v>1</v>
      </c>
      <c r="M108" s="69">
        <f>IF('5-Yr PCSB Budget Base Case'!H108,H108/'5-Yr PCSB Budget Base Case'!H108,0)</f>
        <v>1</v>
      </c>
      <c r="N108" s="69">
        <f>IF('5-Yr PCSB Budget Base Case'!I108,I108/'5-Yr PCSB Budget Base Case'!I108,0)</f>
        <v>1</v>
      </c>
      <c r="O108" s="69">
        <f>IF('5-Yr PCSB Budget Base Case'!J108,J108/'5-Yr PCSB Budget Base Case'!J108,0)</f>
        <v>1</v>
      </c>
      <c r="P108" s="96">
        <f>IF('5-Yr PCSB Budget Base Case'!K108,K108/'5-Yr PCSB Budget Base Case'!K108,0)</f>
        <v>1</v>
      </c>
    </row>
    <row r="109" spans="1:16" x14ac:dyDescent="0.35">
      <c r="A109" s="14" t="str">
        <f t="shared" si="4"/>
        <v>PCSB 5-Year Budget</v>
      </c>
      <c r="B109" s="151">
        <f t="shared" si="4"/>
        <v>118</v>
      </c>
      <c r="C109" s="14" t="str">
        <f t="shared" si="4"/>
        <v>Early Childhood Academy PCS</v>
      </c>
      <c r="D109" s="5" t="str">
        <f t="shared" si="4"/>
        <v>2026-2027</v>
      </c>
      <c r="E109" s="16" t="s">
        <v>278</v>
      </c>
      <c r="F109" s="165">
        <f>'5-Yr PCSB Budget Base Case'!F109-'5-Yr PCSB Budget No Expansion'!F107</f>
        <v>0</v>
      </c>
      <c r="G109" s="21">
        <f>'5-Yr PCSB Budget Base Case'!G109-'5-Yr PCSB Budget No Expansion'!G109</f>
        <v>30377.771428571428</v>
      </c>
      <c r="H109" s="21">
        <f>'5-Yr PCSB Budget Base Case'!H109-'5-Yr PCSB Budget No Expansion'!H109</f>
        <v>30062.086274509806</v>
      </c>
      <c r="I109" s="21">
        <f>'5-Yr PCSB Budget Base Case'!I109-'5-Yr PCSB Budget No Expansion'!I109</f>
        <v>31766.669230769232</v>
      </c>
      <c r="J109" s="21">
        <f>'5-Yr PCSB Budget Base Case'!J109-'5-Yr PCSB Budget No Expansion'!J109</f>
        <v>31507.825925925925</v>
      </c>
      <c r="K109" s="21">
        <f>'5-Yr PCSB Budget Base Case'!K109-'5-Yr PCSB Budget No Expansion'!K109</f>
        <v>31294.021428571428</v>
      </c>
      <c r="L109" s="82">
        <f>IF('5-Yr PCSB Budget Base Case'!G109,G109/'5-Yr PCSB Budget Base Case'!G109,0)</f>
        <v>1</v>
      </c>
      <c r="M109" s="69">
        <f>IF('5-Yr PCSB Budget Base Case'!H109,H109/'5-Yr PCSB Budget Base Case'!H109,0)</f>
        <v>1</v>
      </c>
      <c r="N109" s="69">
        <f>IF('5-Yr PCSB Budget Base Case'!I109,I109/'5-Yr PCSB Budget Base Case'!I109,0)</f>
        <v>1</v>
      </c>
      <c r="O109" s="69">
        <f>IF('5-Yr PCSB Budget Base Case'!J109,J109/'5-Yr PCSB Budget Base Case'!J109,0)</f>
        <v>1</v>
      </c>
      <c r="P109" s="96">
        <f>IF('5-Yr PCSB Budget Base Case'!K109,K109/'5-Yr PCSB Budget Base Case'!K109,0)</f>
        <v>1</v>
      </c>
    </row>
    <row r="110" spans="1:16" x14ac:dyDescent="0.35">
      <c r="A110" s="14" t="str">
        <f t="shared" si="4"/>
        <v>PCSB 5-Year Budget</v>
      </c>
      <c r="B110" s="151">
        <f t="shared" si="4"/>
        <v>118</v>
      </c>
      <c r="C110" s="14" t="str">
        <f t="shared" si="4"/>
        <v>Early Childhood Academy PCS</v>
      </c>
      <c r="D110" s="5" t="str">
        <f t="shared" si="4"/>
        <v>2026-2027</v>
      </c>
      <c r="E110" s="16" t="s">
        <v>218</v>
      </c>
      <c r="F110" s="165">
        <f>'5-Yr PCSB Budget Base Case'!F110-'5-Yr PCSB Budget No Expansion'!F108</f>
        <v>0</v>
      </c>
      <c r="G110" s="21">
        <f>'5-Yr PCSB Budget Base Case'!G110-'5-Yr PCSB Budget No Expansion'!G110</f>
        <v>3850</v>
      </c>
      <c r="H110" s="21">
        <f>'5-Yr PCSB Budget Base Case'!H110-'5-Yr PCSB Budget No Expansion'!H110</f>
        <v>3850</v>
      </c>
      <c r="I110" s="21">
        <f>'5-Yr PCSB Budget Base Case'!I110-'5-Yr PCSB Budget No Expansion'!I110</f>
        <v>3850</v>
      </c>
      <c r="J110" s="21">
        <f>'5-Yr PCSB Budget Base Case'!J110-'5-Yr PCSB Budget No Expansion'!J110</f>
        <v>3850</v>
      </c>
      <c r="K110" s="21">
        <f>'5-Yr PCSB Budget Base Case'!K110-'5-Yr PCSB Budget No Expansion'!K110</f>
        <v>3850</v>
      </c>
      <c r="L110" s="82">
        <f>IF('5-Yr PCSB Budget Base Case'!G110,G110/'5-Yr PCSB Budget Base Case'!G110,0)</f>
        <v>1</v>
      </c>
      <c r="M110" s="69">
        <f>IF('5-Yr PCSB Budget Base Case'!H110,H110/'5-Yr PCSB Budget Base Case'!H110,0)</f>
        <v>1</v>
      </c>
      <c r="N110" s="69">
        <f>IF('5-Yr PCSB Budget Base Case'!I110,I110/'5-Yr PCSB Budget Base Case'!I110,0)</f>
        <v>1</v>
      </c>
      <c r="O110" s="69">
        <f>IF('5-Yr PCSB Budget Base Case'!J110,J110/'5-Yr PCSB Budget Base Case'!J110,0)</f>
        <v>1</v>
      </c>
      <c r="P110" s="96">
        <f>IF('5-Yr PCSB Budget Base Case'!K110,K110/'5-Yr PCSB Budget Base Case'!K110,0)</f>
        <v>1</v>
      </c>
    </row>
    <row r="111" spans="1:16" ht="30" customHeight="1" thickBot="1" x14ac:dyDescent="0.4">
      <c r="A111" s="14" t="str">
        <f t="shared" si="4"/>
        <v>PCSB 5-Year Budget</v>
      </c>
      <c r="B111" s="151">
        <f t="shared" si="4"/>
        <v>118</v>
      </c>
      <c r="C111" s="14" t="str">
        <f t="shared" si="4"/>
        <v>Early Childhood Academy PCS</v>
      </c>
      <c r="D111" s="5" t="str">
        <f t="shared" si="4"/>
        <v>2026-2027</v>
      </c>
      <c r="E111" s="16" t="s">
        <v>219</v>
      </c>
      <c r="F111" s="165">
        <f>'5-Yr PCSB Budget Base Case'!F111-'5-Yr PCSB Budget No Expansion'!F109</f>
        <v>0</v>
      </c>
      <c r="G111" s="23">
        <f>'5-Yr PCSB Budget Base Case'!G111-'5-Yr PCSB Budget No Expansion'!G111</f>
        <v>5444.0163265306119</v>
      </c>
      <c r="H111" s="23">
        <f>'5-Yr PCSB Budget Base Case'!H111-'5-Yr PCSB Budget No Expansion'!H111</f>
        <v>5997.4039215686271</v>
      </c>
      <c r="I111" s="23">
        <f>'5-Yr PCSB Budget Base Case'!I111-'5-Yr PCSB Budget No Expansion'!I111</f>
        <v>5870.8653846153848</v>
      </c>
      <c r="J111" s="23">
        <f>'5-Yr PCSB Budget Base Case'!J111-'5-Yr PCSB Budget No Expansion'!J111</f>
        <v>5647.896296296296</v>
      </c>
      <c r="K111" s="23">
        <f>'5-Yr PCSB Budget Base Case'!K111-'5-Yr PCSB Budget No Expansion'!K111</f>
        <v>5436.153571428571</v>
      </c>
      <c r="L111" s="86">
        <f>IF('5-Yr PCSB Budget Base Case'!G111,G111/'5-Yr PCSB Budget Base Case'!G111,0)</f>
        <v>1</v>
      </c>
      <c r="M111" s="60">
        <f>IF('5-Yr PCSB Budget Base Case'!H111,H111/'5-Yr PCSB Budget Base Case'!H111,0)</f>
        <v>1</v>
      </c>
      <c r="N111" s="60">
        <f>IF('5-Yr PCSB Budget Base Case'!I111,I111/'5-Yr PCSB Budget Base Case'!I111,0)</f>
        <v>1</v>
      </c>
      <c r="O111" s="60">
        <f>IF('5-Yr PCSB Budget Base Case'!J111,J111/'5-Yr PCSB Budget Base Case'!J111,0)</f>
        <v>1</v>
      </c>
      <c r="P111" s="100">
        <f>IF('5-Yr PCSB Budget Base Case'!K111,K111/'5-Yr PCSB Budget Base Case'!K111,0)</f>
        <v>1</v>
      </c>
    </row>
    <row r="112" spans="1:16" ht="30" customHeight="1" thickTop="1" x14ac:dyDescent="0.35">
      <c r="A112" s="14" t="str">
        <f t="shared" si="4"/>
        <v>PCSB 5-Year Budget</v>
      </c>
      <c r="B112" s="151">
        <f t="shared" si="4"/>
        <v>118</v>
      </c>
      <c r="C112" s="14" t="str">
        <f t="shared" si="4"/>
        <v>Early Childhood Academy PCS</v>
      </c>
      <c r="D112" s="5" t="str">
        <f t="shared" si="4"/>
        <v>2026-2027</v>
      </c>
      <c r="E112" s="27" t="s">
        <v>235</v>
      </c>
      <c r="F112" s="165">
        <f>'5-Yr PCSB Budget Base Case'!F112-'5-Yr PCSB Budget No Expansion'!F110</f>
        <v>0</v>
      </c>
      <c r="G112" s="1">
        <f>'5-Yr PCSB Budget Base Case'!G112-'5-Yr PCSB Budget No Expansion'!G112</f>
        <v>53834</v>
      </c>
      <c r="H112" s="1">
        <f>'5-Yr PCSB Budget Base Case'!H112-'5-Yr PCSB Budget No Expansion'!H112</f>
        <v>53834</v>
      </c>
      <c r="I112" s="1">
        <f>'5-Yr PCSB Budget Base Case'!I112-'5-Yr PCSB Budget No Expansion'!I112</f>
        <v>53834</v>
      </c>
      <c r="J112" s="1">
        <f>'5-Yr PCSB Budget Base Case'!J112-'5-Yr PCSB Budget No Expansion'!J112</f>
        <v>53834</v>
      </c>
      <c r="K112" s="1">
        <f>'5-Yr PCSB Budget Base Case'!K112-'5-Yr PCSB Budget No Expansion'!K112</f>
        <v>53834</v>
      </c>
      <c r="L112" s="76">
        <f>IF('5-Yr PCSB Budget Base Case'!G112,G112/'5-Yr PCSB Budget Base Case'!G112,0)</f>
        <v>1</v>
      </c>
      <c r="M112" s="63">
        <f>IF('5-Yr PCSB Budget Base Case'!H112,H112/'5-Yr PCSB Budget Base Case'!H112,0)</f>
        <v>1</v>
      </c>
      <c r="N112" s="63">
        <f>IF('5-Yr PCSB Budget Base Case'!I112,I112/'5-Yr PCSB Budget Base Case'!I112,0)</f>
        <v>1</v>
      </c>
      <c r="O112" s="63">
        <f>IF('5-Yr PCSB Budget Base Case'!J112,J112/'5-Yr PCSB Budget Base Case'!J112,0)</f>
        <v>1</v>
      </c>
      <c r="P112" s="90">
        <f>IF('5-Yr PCSB Budget Base Case'!K112,K112/'5-Yr PCSB Budget Base Case'!K112,0)</f>
        <v>1</v>
      </c>
    </row>
    <row r="113" spans="1:16" x14ac:dyDescent="0.35">
      <c r="A113" s="14" t="str">
        <f t="shared" si="4"/>
        <v>PCSB 5-Year Budget</v>
      </c>
      <c r="B113" s="151">
        <f t="shared" si="4"/>
        <v>118</v>
      </c>
      <c r="C113" s="14" t="str">
        <f t="shared" si="4"/>
        <v>Early Childhood Academy PCS</v>
      </c>
      <c r="D113" s="5" t="str">
        <f t="shared" si="4"/>
        <v>2026-2027</v>
      </c>
      <c r="E113" s="27" t="s">
        <v>234</v>
      </c>
      <c r="F113" s="165">
        <f>'5-Yr PCSB Budget Base Case'!F113-'5-Yr PCSB Budget No Expansion'!F111</f>
        <v>0</v>
      </c>
      <c r="G113" s="1">
        <f>'5-Yr PCSB Budget Base Case'!G113-'5-Yr PCSB Budget No Expansion'!G113</f>
        <v>0</v>
      </c>
      <c r="H113" s="1">
        <f>'5-Yr PCSB Budget Base Case'!H113-'5-Yr PCSB Budget No Expansion'!H113</f>
        <v>0</v>
      </c>
      <c r="I113" s="1">
        <f>'5-Yr PCSB Budget Base Case'!I113-'5-Yr PCSB Budget No Expansion'!I113</f>
        <v>0</v>
      </c>
      <c r="J113" s="1">
        <f>'5-Yr PCSB Budget Base Case'!J113-'5-Yr PCSB Budget No Expansion'!J113</f>
        <v>0</v>
      </c>
      <c r="K113" s="1">
        <f>'5-Yr PCSB Budget Base Case'!K113-'5-Yr PCSB Budget No Expansion'!K113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x14ac:dyDescent="0.35">
      <c r="A114" s="14" t="str">
        <f t="shared" si="4"/>
        <v>PCSB 5-Year Budget</v>
      </c>
      <c r="B114" s="151">
        <f t="shared" si="4"/>
        <v>118</v>
      </c>
      <c r="C114" s="14" t="str">
        <f t="shared" si="4"/>
        <v>Early Childhood Academy PCS</v>
      </c>
      <c r="D114" s="5" t="str">
        <f t="shared" si="4"/>
        <v>2026-2027</v>
      </c>
      <c r="E114" s="16" t="s">
        <v>252</v>
      </c>
      <c r="F114" s="165">
        <f>'5-Yr PCSB Budget Base Case'!F114-'5-Yr PCSB Budget No Expansion'!F112</f>
        <v>0</v>
      </c>
      <c r="G114" s="28">
        <f>'5-Yr PCSB Budget Base Case'!G114-'5-Yr PCSB Budget No Expansion'!G114</f>
        <v>53834</v>
      </c>
      <c r="H114" s="28">
        <f>'5-Yr PCSB Budget Base Case'!H114-'5-Yr PCSB Budget No Expansion'!H114</f>
        <v>53834</v>
      </c>
      <c r="I114" s="28">
        <f>'5-Yr PCSB Budget Base Case'!I114-'5-Yr PCSB Budget No Expansion'!I114</f>
        <v>53834</v>
      </c>
      <c r="J114" s="28">
        <f>'5-Yr PCSB Budget Base Case'!J114-'5-Yr PCSB Budget No Expansion'!J114</f>
        <v>53834</v>
      </c>
      <c r="K114" s="28">
        <f>'5-Yr PCSB Budget Base Case'!K114-'5-Yr PCSB Budget No Expansion'!K114</f>
        <v>53834</v>
      </c>
      <c r="L114" s="82">
        <f>IF('5-Yr PCSB Budget Base Case'!G114,G114/'5-Yr PCSB Budget Base Case'!G114,0)</f>
        <v>1</v>
      </c>
      <c r="M114" s="69">
        <f>IF('5-Yr PCSB Budget Base Case'!H114,H114/'5-Yr PCSB Budget Base Case'!H114,0)</f>
        <v>1</v>
      </c>
      <c r="N114" s="69">
        <f>IF('5-Yr PCSB Budget Base Case'!I114,I114/'5-Yr PCSB Budget Base Case'!I114,0)</f>
        <v>1</v>
      </c>
      <c r="O114" s="69">
        <f>IF('5-Yr PCSB Budget Base Case'!J114,J114/'5-Yr PCSB Budget Base Case'!J114,0)</f>
        <v>1</v>
      </c>
      <c r="P114" s="96">
        <f>IF('5-Yr PCSB Budget Base Case'!K114,K114/'5-Yr PCSB Budget Base Case'!K114,0)</f>
        <v>1</v>
      </c>
    </row>
    <row r="115" spans="1:16" ht="18.75" thickBot="1" x14ac:dyDescent="0.4">
      <c r="A115" s="14" t="str">
        <f t="shared" ref="A115:D127" si="5">A$2</f>
        <v>PCSB 5-Year Budget</v>
      </c>
      <c r="B115" s="151">
        <f t="shared" si="5"/>
        <v>118</v>
      </c>
      <c r="C115" s="14" t="str">
        <f t="shared" si="5"/>
        <v>Early Childhood Academy PCS</v>
      </c>
      <c r="D115" s="5" t="str">
        <f t="shared" si="5"/>
        <v>2026-2027</v>
      </c>
      <c r="E115" s="16" t="s">
        <v>254</v>
      </c>
      <c r="F115" s="165">
        <f>'5-Yr PCSB Budget Base Case'!F115-'5-Yr PCSB Budget No Expansion'!F113</f>
        <v>0</v>
      </c>
      <c r="G115" s="59">
        <f>'5-Yr PCSB Budget Base Case'!G115-'5-Yr PCSB Budget No Expansion'!G115</f>
        <v>219.73061224489797</v>
      </c>
      <c r="H115" s="59">
        <f>'5-Yr PCSB Budget Base Case'!H115-'5-Yr PCSB Budget No Expansion'!H115</f>
        <v>211.11372549019609</v>
      </c>
      <c r="I115" s="59">
        <f>'5-Yr PCSB Budget Base Case'!I115-'5-Yr PCSB Budget No Expansion'!I115</f>
        <v>207.05384615384617</v>
      </c>
      <c r="J115" s="59">
        <f>'5-Yr PCSB Budget Base Case'!J115-'5-Yr PCSB Budget No Expansion'!J115</f>
        <v>199.38518518518518</v>
      </c>
      <c r="K115" s="59">
        <f>'5-Yr PCSB Budget Base Case'!K115-'5-Yr PCSB Budget No Expansion'!K115</f>
        <v>192.26428571428571</v>
      </c>
      <c r="L115" s="102">
        <f>IF('5-Yr PCSB Budget Base Case'!G115,G115/'5-Yr PCSB Budget Base Case'!G115,0)</f>
        <v>1</v>
      </c>
      <c r="M115" s="103">
        <f>IF('5-Yr PCSB Budget Base Case'!H115,H115/'5-Yr PCSB Budget Base Case'!H115,0)</f>
        <v>1</v>
      </c>
      <c r="N115" s="103">
        <f>IF('5-Yr PCSB Budget Base Case'!I115,I115/'5-Yr PCSB Budget Base Case'!I115,0)</f>
        <v>1</v>
      </c>
      <c r="O115" s="103">
        <f>IF('5-Yr PCSB Budget Base Case'!J115,J115/'5-Yr PCSB Budget Base Case'!J115,0)</f>
        <v>1</v>
      </c>
      <c r="P115" s="104">
        <f>IF('5-Yr PCSB Budget Base Case'!K115,K115/'5-Yr PCSB Budget Base Case'!K115,0)</f>
        <v>1</v>
      </c>
    </row>
    <row r="116" spans="1:16" ht="30" customHeight="1" thickTop="1" x14ac:dyDescent="0.35">
      <c r="A116" s="14" t="str">
        <f t="shared" si="5"/>
        <v>PCSB 5-Year Budget</v>
      </c>
      <c r="B116" s="151">
        <f t="shared" si="5"/>
        <v>118</v>
      </c>
      <c r="C116" s="14" t="str">
        <f t="shared" si="5"/>
        <v>Early Childhood Academy PCS</v>
      </c>
      <c r="D116" s="5" t="str">
        <f t="shared" si="5"/>
        <v>2026-2027</v>
      </c>
      <c r="E116" s="16" t="s">
        <v>236</v>
      </c>
      <c r="F116" s="165">
        <f>'5-Yr PCSB Budget Base Case'!F116-'5-Yr PCSB Budget No Expansion'!F114</f>
        <v>0</v>
      </c>
      <c r="G116" s="22">
        <f>'5-Yr PCSB Budget Base Case'!G116-'5-Yr PCSB Budget No Expansion'!G116</f>
        <v>24.77586655273619</v>
      </c>
      <c r="H116" s="22">
        <f>'5-Yr PCSB Budget Base Case'!H116-'5-Yr PCSB Budget No Expansion'!H116</f>
        <v>28.408403611100791</v>
      </c>
      <c r="I116" s="22">
        <f>'5-Yr PCSB Budget Base Case'!I116-'5-Yr PCSB Budget No Expansion'!I116</f>
        <v>28.354292826095033</v>
      </c>
      <c r="J116" s="22">
        <f>'5-Yr PCSB Budget Base Case'!J116-'5-Yr PCSB Budget No Expansion'!J116</f>
        <v>28.326559423412714</v>
      </c>
      <c r="K116" s="22">
        <f>'5-Yr PCSB Budget Base Case'!K116-'5-Yr PCSB Budget No Expansion'!K116</f>
        <v>28.274380503027825</v>
      </c>
      <c r="L116" s="84">
        <f>IF('5-Yr PCSB Budget Base Case'!G116,G116/'5-Yr PCSB Budget Base Case'!G116,0)</f>
        <v>1</v>
      </c>
      <c r="M116" s="71">
        <f>IF('5-Yr PCSB Budget Base Case'!H116,H116/'5-Yr PCSB Budget Base Case'!H116,0)</f>
        <v>1</v>
      </c>
      <c r="N116" s="71">
        <f>IF('5-Yr PCSB Budget Base Case'!I116,I116/'5-Yr PCSB Budget Base Case'!I116,0)</f>
        <v>1</v>
      </c>
      <c r="O116" s="71">
        <f>IF('5-Yr PCSB Budget Base Case'!J116,J116/'5-Yr PCSB Budget Base Case'!J116,0)</f>
        <v>1</v>
      </c>
      <c r="P116" s="98">
        <f>IF('5-Yr PCSB Budget Base Case'!K116,K116/'5-Yr PCSB Budget Base Case'!K116,0)</f>
        <v>1</v>
      </c>
    </row>
    <row r="117" spans="1:16" x14ac:dyDescent="0.35">
      <c r="A117" s="14" t="str">
        <f t="shared" si="5"/>
        <v>PCSB 5-Year Budget</v>
      </c>
      <c r="B117" s="151">
        <f t="shared" si="5"/>
        <v>118</v>
      </c>
      <c r="C117" s="14" t="str">
        <f t="shared" si="5"/>
        <v>Early Childhood Academy PCS</v>
      </c>
      <c r="D117" s="5" t="str">
        <f t="shared" si="5"/>
        <v>2026-2027</v>
      </c>
      <c r="E117" s="16" t="s">
        <v>237</v>
      </c>
      <c r="F117" s="165">
        <f>'5-Yr PCSB Budget Base Case'!F117-'5-Yr PCSB Budget No Expansion'!F115</f>
        <v>0</v>
      </c>
      <c r="G117" s="58">
        <f>'5-Yr PCSB Budget Base Case'!G117-'5-Yr PCSB Budget No Expansion'!G117</f>
        <v>0</v>
      </c>
      <c r="H117" s="58">
        <f>'5-Yr PCSB Budget Base Case'!H117-'5-Yr PCSB Budget No Expansion'!H117</f>
        <v>0</v>
      </c>
      <c r="I117" s="58">
        <f>'5-Yr PCSB Budget Base Case'!I117-'5-Yr PCSB Budget No Expansion'!I117</f>
        <v>0</v>
      </c>
      <c r="J117" s="58">
        <f>'5-Yr PCSB Budget Base Case'!J117-'5-Yr PCSB Budget No Expansion'!J117</f>
        <v>0</v>
      </c>
      <c r="K117" s="58">
        <f>'5-Yr PCSB Budget Base Case'!K117-'5-Yr PCSB Budget No Expansion'!K117</f>
        <v>0</v>
      </c>
      <c r="L117" s="105">
        <f>IF('5-Yr PCSB Budget Base Case'!G117,G117/'5-Yr PCSB Budget Base Case'!G117,0)</f>
        <v>0</v>
      </c>
      <c r="M117" s="106">
        <f>IF('5-Yr PCSB Budget Base Case'!H117,H117/'5-Yr PCSB Budget Base Case'!H117,0)</f>
        <v>0</v>
      </c>
      <c r="N117" s="106">
        <f>IF('5-Yr PCSB Budget Base Case'!I117,I117/'5-Yr PCSB Budget Base Case'!I117,0)</f>
        <v>0</v>
      </c>
      <c r="O117" s="106">
        <f>IF('5-Yr PCSB Budget Base Case'!J117,J117/'5-Yr PCSB Budget Base Case'!J117,0)</f>
        <v>0</v>
      </c>
      <c r="P117" s="107">
        <f>IF('5-Yr PCSB Budget Base Case'!K117,K117/'5-Yr PCSB Budget Base Case'!K117,0)</f>
        <v>0</v>
      </c>
    </row>
    <row r="118" spans="1:16" x14ac:dyDescent="0.35">
      <c r="A118" s="14" t="str">
        <f t="shared" si="5"/>
        <v>PCSB 5-Year Budget</v>
      </c>
      <c r="B118" s="151">
        <f t="shared" si="5"/>
        <v>118</v>
      </c>
      <c r="C118" s="14" t="str">
        <f t="shared" si="5"/>
        <v>Early Childhood Academy PCS</v>
      </c>
      <c r="D118" s="5" t="str">
        <f t="shared" si="5"/>
        <v>2026-2027</v>
      </c>
      <c r="E118" s="16" t="s">
        <v>253</v>
      </c>
      <c r="F118" s="165">
        <f>'5-Yr PCSB Budget Base Case'!F118-'5-Yr PCSB Budget No Expansion'!F116</f>
        <v>0</v>
      </c>
      <c r="G118" s="21">
        <f>'5-Yr PCSB Budget Base Case'!G118-'5-Yr PCSB Budget No Expansion'!G118</f>
        <v>24.77586655273619</v>
      </c>
      <c r="H118" s="21">
        <f>'5-Yr PCSB Budget Base Case'!H118-'5-Yr PCSB Budget No Expansion'!H118</f>
        <v>28.408403611100791</v>
      </c>
      <c r="I118" s="21">
        <f>'5-Yr PCSB Budget Base Case'!I118-'5-Yr PCSB Budget No Expansion'!I118</f>
        <v>28.354292826095033</v>
      </c>
      <c r="J118" s="21">
        <f>'5-Yr PCSB Budget Base Case'!J118-'5-Yr PCSB Budget No Expansion'!J118</f>
        <v>28.326559423412714</v>
      </c>
      <c r="K118" s="21">
        <f>'5-Yr PCSB Budget Base Case'!K118-'5-Yr PCSB Budget No Expansion'!K118</f>
        <v>28.274380503027825</v>
      </c>
      <c r="L118" s="82">
        <f>IF('5-Yr PCSB Budget Base Case'!G118,G118/'5-Yr PCSB Budget Base Case'!G118,0)</f>
        <v>1</v>
      </c>
      <c r="M118" s="69">
        <f>IF('5-Yr PCSB Budget Base Case'!H118,H118/'5-Yr PCSB Budget Base Case'!H118,0)</f>
        <v>1</v>
      </c>
      <c r="N118" s="69">
        <f>IF('5-Yr PCSB Budget Base Case'!I118,I118/'5-Yr PCSB Budget Base Case'!I118,0)</f>
        <v>1</v>
      </c>
      <c r="O118" s="69">
        <f>IF('5-Yr PCSB Budget Base Case'!J118,J118/'5-Yr PCSB Budget Base Case'!J118,0)</f>
        <v>1</v>
      </c>
      <c r="P118" s="96">
        <f>IF('5-Yr PCSB Budget Base Case'!K118,K118/'5-Yr PCSB Budget Base Case'!K118,0)</f>
        <v>1</v>
      </c>
    </row>
    <row r="119" spans="1:16" ht="18.75" thickBot="1" x14ac:dyDescent="0.4">
      <c r="A119" s="14" t="str">
        <f t="shared" si="5"/>
        <v>PCSB 5-Year Budget</v>
      </c>
      <c r="B119" s="151">
        <f t="shared" si="5"/>
        <v>118</v>
      </c>
      <c r="C119" s="14" t="str">
        <f t="shared" si="5"/>
        <v>Early Childhood Academy PCS</v>
      </c>
      <c r="D119" s="5" t="str">
        <f t="shared" si="5"/>
        <v>2026-2027</v>
      </c>
      <c r="E119" s="16" t="s">
        <v>251</v>
      </c>
      <c r="F119" s="165">
        <f>'5-Yr PCSB Budget Base Case'!F119-'5-Yr PCSB Budget No Expansion'!F117</f>
        <v>0</v>
      </c>
      <c r="G119" s="60">
        <f>'5-Yr PCSB Budget Base Case'!G119-'5-Yr PCSB Budget No Expansion'!G119</f>
        <v>1.4140302146832759</v>
      </c>
      <c r="H119" s="60">
        <f>'5-Yr PCSB Budget Base Case'!H119-'5-Yr PCSB Budget No Expansion'!H119</f>
        <v>1.5577672523554877</v>
      </c>
      <c r="I119" s="60">
        <f>'5-Yr PCSB Budget Base Case'!I119-'5-Yr PCSB Budget No Expansion'!I119</f>
        <v>1.5249000999000999</v>
      </c>
      <c r="J119" s="60">
        <f>'5-Yr PCSB Budget Base Case'!J119-'5-Yr PCSB Budget No Expansion'!J119</f>
        <v>1.4669860509860511</v>
      </c>
      <c r="K119" s="60">
        <f>'5-Yr PCSB Budget Base Case'!K119-'5-Yr PCSB Budget No Expansion'!K119</f>
        <v>1.4119879406307978</v>
      </c>
      <c r="L119" s="86">
        <f>IF('5-Yr PCSB Budget Base Case'!G119,G119/'5-Yr PCSB Budget Base Case'!G119,0)</f>
        <v>1</v>
      </c>
      <c r="M119" s="60">
        <f>IF('5-Yr PCSB Budget Base Case'!H119,H119/'5-Yr PCSB Budget Base Case'!H119,0)</f>
        <v>1</v>
      </c>
      <c r="N119" s="60">
        <f>IF('5-Yr PCSB Budget Base Case'!I119,I119/'5-Yr PCSB Budget Base Case'!I119,0)</f>
        <v>1</v>
      </c>
      <c r="O119" s="60">
        <f>IF('5-Yr PCSB Budget Base Case'!J119,J119/'5-Yr PCSB Budget Base Case'!J119,0)</f>
        <v>1</v>
      </c>
      <c r="P119" s="100">
        <f>IF('5-Yr PCSB Budget Base Case'!K119,K119/'5-Yr PCSB Budget Base Case'!K119,0)</f>
        <v>1</v>
      </c>
    </row>
    <row r="120" spans="1:16" ht="30" customHeight="1" thickTop="1" x14ac:dyDescent="0.35">
      <c r="A120" s="14" t="str">
        <f t="shared" si="5"/>
        <v>PCSB 5-Year Budget</v>
      </c>
      <c r="B120" s="151">
        <f t="shared" si="5"/>
        <v>118</v>
      </c>
      <c r="C120" s="14" t="str">
        <f t="shared" si="5"/>
        <v>Early Childhood Academy PCS</v>
      </c>
      <c r="D120" s="5" t="str">
        <f t="shared" si="5"/>
        <v>2026-2027</v>
      </c>
      <c r="E120" s="16" t="s">
        <v>245</v>
      </c>
      <c r="F120" s="165">
        <f>'5-Yr PCSB Budget Base Case'!F120-'5-Yr PCSB Budget No Expansion'!F118</f>
        <v>0</v>
      </c>
      <c r="G120" s="57">
        <f>'5-Yr PCSB Budget Base Case'!G120-'5-Yr PCSB Budget No Expansion'!G120</f>
        <v>3.3658267426889828E-2</v>
      </c>
      <c r="H120" s="57">
        <f>'5-Yr PCSB Budget Base Case'!H120-'5-Yr PCSB Budget No Expansion'!H120</f>
        <v>4.745785686961014E-2</v>
      </c>
      <c r="I120" s="57">
        <f>'5-Yr PCSB Budget Base Case'!I120-'5-Yr PCSB Budget No Expansion'!I120</f>
        <v>4.8520595868886379E-2</v>
      </c>
      <c r="J120" s="57">
        <f>'5-Yr PCSB Budget Base Case'!J120-'5-Yr PCSB Budget No Expansion'!J120</f>
        <v>8.3288245457404597E-2</v>
      </c>
      <c r="K120" s="57">
        <f>'5-Yr PCSB Budget Base Case'!K120-'5-Yr PCSB Budget No Expansion'!K120</f>
        <v>0.10566847468712696</v>
      </c>
      <c r="L120" s="85">
        <f>IF('5-Yr PCSB Budget Base Case'!G120,G120/'5-Yr PCSB Budget Base Case'!G120,0)</f>
        <v>1</v>
      </c>
      <c r="M120" s="57">
        <f>IF('5-Yr PCSB Budget Base Case'!H120,H120/'5-Yr PCSB Budget Base Case'!H120,0)</f>
        <v>1</v>
      </c>
      <c r="N120" s="57">
        <f>IF('5-Yr PCSB Budget Base Case'!I120,I120/'5-Yr PCSB Budget Base Case'!I120,0)</f>
        <v>1</v>
      </c>
      <c r="O120" s="57">
        <f>IF('5-Yr PCSB Budget Base Case'!J120,J120/'5-Yr PCSB Budget Base Case'!J120,0)</f>
        <v>1</v>
      </c>
      <c r="P120" s="99">
        <f>IF('5-Yr PCSB Budget Base Case'!K120,K120/'5-Yr PCSB Budget Base Case'!K120,0)</f>
        <v>1</v>
      </c>
    </row>
    <row r="121" spans="1:16" x14ac:dyDescent="0.35">
      <c r="A121" s="14" t="str">
        <f t="shared" si="5"/>
        <v>PCSB 5-Year Budget</v>
      </c>
      <c r="B121" s="151">
        <f t="shared" si="5"/>
        <v>118</v>
      </c>
      <c r="C121" s="14" t="str">
        <f t="shared" si="5"/>
        <v>Early Childhood Academy PCS</v>
      </c>
      <c r="D121" s="5" t="str">
        <f t="shared" si="5"/>
        <v>2026-2027</v>
      </c>
      <c r="E121" s="16" t="s">
        <v>246</v>
      </c>
      <c r="F121" s="165">
        <f>'5-Yr PCSB Budget Base Case'!F121-'5-Yr PCSB Budget No Expansion'!F119</f>
        <v>0</v>
      </c>
      <c r="G121" s="57">
        <f>'5-Yr PCSB Budget Base Case'!G121-'5-Yr PCSB Budget No Expansion'!G121</f>
        <v>9.4360768806327017E-2</v>
      </c>
      <c r="H121" s="57">
        <f>'5-Yr PCSB Budget Base Case'!H121-'5-Yr PCSB Budget No Expansion'!H121</f>
        <v>0.11781484224035629</v>
      </c>
      <c r="I121" s="57">
        <f>'5-Yr PCSB Budget Base Case'!I121-'5-Yr PCSB Budget No Expansion'!I121</f>
        <v>0.11490294325924576</v>
      </c>
      <c r="J121" s="57">
        <f>'5-Yr PCSB Budget Base Case'!J121-'5-Yr PCSB Budget No Expansion'!J121</f>
        <v>0.14569435557220026</v>
      </c>
      <c r="K121" s="57">
        <f>'5-Yr PCSB Budget Base Case'!K121-'5-Yr PCSB Budget No Expansion'!K121</f>
        <v>0.16507477738884005</v>
      </c>
      <c r="L121" s="85">
        <f>IF('5-Yr PCSB Budget Base Case'!G121,G121/'5-Yr PCSB Budget Base Case'!G121,0)</f>
        <v>1</v>
      </c>
      <c r="M121" s="57">
        <f>IF('5-Yr PCSB Budget Base Case'!H121,H121/'5-Yr PCSB Budget Base Case'!H121,0)</f>
        <v>1</v>
      </c>
      <c r="N121" s="57">
        <f>IF('5-Yr PCSB Budget Base Case'!I121,I121/'5-Yr PCSB Budget Base Case'!I121,0)</f>
        <v>1</v>
      </c>
      <c r="O121" s="57">
        <f>IF('5-Yr PCSB Budget Base Case'!J121,J121/'5-Yr PCSB Budget Base Case'!J121,0)</f>
        <v>1</v>
      </c>
      <c r="P121" s="99">
        <f>IF('5-Yr PCSB Budget Base Case'!K121,K121/'5-Yr PCSB Budget Base Case'!K121,0)</f>
        <v>1</v>
      </c>
    </row>
    <row r="122" spans="1:16" x14ac:dyDescent="0.35">
      <c r="A122" s="14" t="str">
        <f t="shared" si="5"/>
        <v>PCSB 5-Year Budget</v>
      </c>
      <c r="B122" s="151">
        <f t="shared" si="5"/>
        <v>118</v>
      </c>
      <c r="C122" s="14" t="str">
        <f t="shared" si="5"/>
        <v>Early Childhood Academy PCS</v>
      </c>
      <c r="D122" s="5" t="str">
        <f t="shared" si="5"/>
        <v>2026-2027</v>
      </c>
      <c r="E122" s="16" t="s">
        <v>244</v>
      </c>
      <c r="F122" s="165">
        <f>'5-Yr PCSB Budget Base Case'!F122-'5-Yr PCSB Budget No Expansion'!F120</f>
        <v>0</v>
      </c>
      <c r="G122" s="61">
        <f>'5-Yr PCSB Budget Base Case'!G122-'5-Yr PCSB Budget No Expansion'!G122</f>
        <v>145.38107214927032</v>
      </c>
      <c r="H122" s="61">
        <f>'5-Yr PCSB Budget Base Case'!H122-'5-Yr PCSB Budget No Expansion'!H122</f>
        <v>161.60760723230248</v>
      </c>
      <c r="I122" s="61">
        <f>'5-Yr PCSB Budget Base Case'!I122-'5-Yr PCSB Budget No Expansion'!I122</f>
        <v>184.74452745889079</v>
      </c>
      <c r="J122" s="61">
        <f>'5-Yr PCSB Budget Base Case'!J122-'5-Yr PCSB Budget No Expansion'!J122</f>
        <v>227.14447069284839</v>
      </c>
      <c r="K122" s="61">
        <f>'5-Yr PCSB Budget Base Case'!K122-'5-Yr PCSB Budget No Expansion'!K122</f>
        <v>278.60665823739436</v>
      </c>
      <c r="L122" s="105">
        <f>IF('5-Yr PCSB Budget Base Case'!G122,G122/'5-Yr PCSB Budget Base Case'!G122,0)</f>
        <v>1</v>
      </c>
      <c r="M122" s="106">
        <f>IF('5-Yr PCSB Budget Base Case'!H122,H122/'5-Yr PCSB Budget Base Case'!H122,0)</f>
        <v>1</v>
      </c>
      <c r="N122" s="106">
        <f>IF('5-Yr PCSB Budget Base Case'!I122,I122/'5-Yr PCSB Budget Base Case'!I122,0)</f>
        <v>1</v>
      </c>
      <c r="O122" s="106">
        <f>IF('5-Yr PCSB Budget Base Case'!J122,J122/'5-Yr PCSB Budget Base Case'!J122,0)</f>
        <v>1</v>
      </c>
      <c r="P122" s="107">
        <f>IF('5-Yr PCSB Budget Base Case'!K122,K122/'5-Yr PCSB Budget Base Case'!K122,0)</f>
        <v>1</v>
      </c>
    </row>
    <row r="123" spans="1:16" ht="30" customHeight="1" x14ac:dyDescent="0.35">
      <c r="A123" s="14" t="str">
        <f t="shared" si="5"/>
        <v>PCSB 5-Year Budget</v>
      </c>
      <c r="B123" s="151">
        <f t="shared" si="5"/>
        <v>118</v>
      </c>
      <c r="C123" s="14" t="str">
        <f t="shared" si="5"/>
        <v>Early Childhood Academy PCS</v>
      </c>
      <c r="D123" s="5" t="str">
        <f t="shared" si="5"/>
        <v>2026-2027</v>
      </c>
      <c r="E123" s="16" t="s">
        <v>247</v>
      </c>
      <c r="F123" s="165">
        <f>'5-Yr PCSB Budget Base Case'!F123-'5-Yr PCSB Budget No Expansion'!F121</f>
        <v>0</v>
      </c>
      <c r="G123" s="57">
        <f>'5-Yr PCSB Budget Base Case'!G123-'5-Yr PCSB Budget No Expansion'!G123</f>
        <v>0.70827502854967639</v>
      </c>
      <c r="H123" s="57">
        <f>'5-Yr PCSB Budget Base Case'!H123-'5-Yr PCSB Budget No Expansion'!H123</f>
        <v>0.69647106024824745</v>
      </c>
      <c r="I123" s="57">
        <f>'5-Yr PCSB Budget Base Case'!I123-'5-Yr PCSB Budget No Expansion'!I123</f>
        <v>0.70861776134917975</v>
      </c>
      <c r="J123" s="57">
        <f>'5-Yr PCSB Budget Base Case'!J123-'5-Yr PCSB Budget No Expansion'!J123</f>
        <v>0.71218110708325733</v>
      </c>
      <c r="K123" s="57">
        <f>'5-Yr PCSB Budget Base Case'!K123-'5-Yr PCSB Budget No Expansion'!K123</f>
        <v>0.71575952844948421</v>
      </c>
      <c r="L123" s="85">
        <f>IF('5-Yr PCSB Budget Base Case'!G123,G123/'5-Yr PCSB Budget Base Case'!G123,0)</f>
        <v>1</v>
      </c>
      <c r="M123" s="57">
        <f>IF('5-Yr PCSB Budget Base Case'!H123,H123/'5-Yr PCSB Budget Base Case'!H123,0)</f>
        <v>1</v>
      </c>
      <c r="N123" s="57">
        <f>IF('5-Yr PCSB Budget Base Case'!I123,I123/'5-Yr PCSB Budget Base Case'!I123,0)</f>
        <v>1</v>
      </c>
      <c r="O123" s="57">
        <f>IF('5-Yr PCSB Budget Base Case'!J123,J123/'5-Yr PCSB Budget Base Case'!J123,0)</f>
        <v>1</v>
      </c>
      <c r="P123" s="99">
        <f>IF('5-Yr PCSB Budget Base Case'!K123,K123/'5-Yr PCSB Budget Base Case'!K123,0)</f>
        <v>1</v>
      </c>
    </row>
    <row r="124" spans="1:16" x14ac:dyDescent="0.35">
      <c r="A124" s="14" t="str">
        <f t="shared" si="5"/>
        <v>PCSB 5-Year Budget</v>
      </c>
      <c r="B124" s="151">
        <f t="shared" si="5"/>
        <v>118</v>
      </c>
      <c r="C124" s="14" t="str">
        <f t="shared" si="5"/>
        <v>Early Childhood Academy PCS</v>
      </c>
      <c r="D124" s="5" t="str">
        <f t="shared" si="5"/>
        <v>2026-2027</v>
      </c>
      <c r="E124" s="16" t="s">
        <v>248</v>
      </c>
      <c r="F124" s="165">
        <f>'5-Yr PCSB Budget Base Case'!F124-'5-Yr PCSB Budget No Expansion'!F122</f>
        <v>0</v>
      </c>
      <c r="G124" s="57">
        <f>'5-Yr PCSB Budget Base Case'!G124-'5-Yr PCSB Budget No Expansion'!G124</f>
        <v>7.6084031214312911E-2</v>
      </c>
      <c r="H124" s="57">
        <f>'5-Yr PCSB Budget Base Case'!H124-'5-Yr PCSB Budget No Expansion'!H124</f>
        <v>7.521888758977846E-2</v>
      </c>
      <c r="I124" s="57">
        <f>'5-Yr PCSB Budget Base Case'!I124-'5-Yr PCSB Budget No Expansion'!I124</f>
        <v>7.4582885621243641E-2</v>
      </c>
      <c r="J124" s="57">
        <f>'5-Yr PCSB Budget Base Case'!J124-'5-Yr PCSB Budget No Expansion'!J124</f>
        <v>7.4957928545751687E-2</v>
      </c>
      <c r="K124" s="57">
        <f>'5-Yr PCSB Budget Base Case'!K124-'5-Yr PCSB Budget No Expansion'!K124</f>
        <v>7.5334522627313175E-2</v>
      </c>
      <c r="L124" s="85">
        <f>IF('5-Yr PCSB Budget Base Case'!G124,G124/'5-Yr PCSB Budget Base Case'!G124,0)</f>
        <v>1</v>
      </c>
      <c r="M124" s="57">
        <f>IF('5-Yr PCSB Budget Base Case'!H124,H124/'5-Yr PCSB Budget Base Case'!H124,0)</f>
        <v>1</v>
      </c>
      <c r="N124" s="57">
        <f>IF('5-Yr PCSB Budget Base Case'!I124,I124/'5-Yr PCSB Budget Base Case'!I124,0)</f>
        <v>1</v>
      </c>
      <c r="O124" s="57">
        <f>IF('5-Yr PCSB Budget Base Case'!J124,J124/'5-Yr PCSB Budget Base Case'!J124,0)</f>
        <v>1</v>
      </c>
      <c r="P124" s="99">
        <f>IF('5-Yr PCSB Budget Base Case'!K124,K124/'5-Yr PCSB Budget Base Case'!K124,0)</f>
        <v>1</v>
      </c>
    </row>
    <row r="125" spans="1:16" x14ac:dyDescent="0.35">
      <c r="A125" s="14" t="str">
        <f t="shared" si="5"/>
        <v>PCSB 5-Year Budget</v>
      </c>
      <c r="B125" s="151">
        <f t="shared" si="5"/>
        <v>118</v>
      </c>
      <c r="C125" s="14" t="str">
        <f t="shared" si="5"/>
        <v>Early Childhood Academy PCS</v>
      </c>
      <c r="D125" s="5" t="str">
        <f t="shared" si="5"/>
        <v>2026-2027</v>
      </c>
      <c r="E125" s="16" t="s">
        <v>249</v>
      </c>
      <c r="F125" s="165">
        <f>'5-Yr PCSB Budget Base Case'!F125-'5-Yr PCSB Budget No Expansion'!F123</f>
        <v>0</v>
      </c>
      <c r="G125" s="57">
        <f>'5-Yr PCSB Budget Base Case'!G125-'5-Yr PCSB Budget No Expansion'!G125</f>
        <v>0.12693033878949372</v>
      </c>
      <c r="H125" s="57">
        <f>'5-Yr PCSB Budget Base Case'!H125-'5-Yr PCSB Budget No Expansion'!H125</f>
        <v>0.13894638681593</v>
      </c>
      <c r="I125" s="57">
        <f>'5-Yr PCSB Budget Base Case'!I125-'5-Yr PCSB Budget No Expansion'!I125</f>
        <v>0.13096114848575222</v>
      </c>
      <c r="J125" s="57">
        <f>'5-Yr PCSB Budget Base Case'!J125-'5-Yr PCSB Budget No Expansion'!J125</f>
        <v>0.12766114191579281</v>
      </c>
      <c r="K125" s="57">
        <f>'5-Yr PCSB Budget Base Case'!K125-'5-Yr PCSB Budget No Expansion'!K125</f>
        <v>0.12433616835553872</v>
      </c>
      <c r="L125" s="85">
        <f>IF('5-Yr PCSB Budget Base Case'!G125,G125/'5-Yr PCSB Budget Base Case'!G125,0)</f>
        <v>1</v>
      </c>
      <c r="M125" s="57">
        <f>IF('5-Yr PCSB Budget Base Case'!H125,H125/'5-Yr PCSB Budget Base Case'!H125,0)</f>
        <v>1</v>
      </c>
      <c r="N125" s="57">
        <f>IF('5-Yr PCSB Budget Base Case'!I125,I125/'5-Yr PCSB Budget Base Case'!I125,0)</f>
        <v>1</v>
      </c>
      <c r="O125" s="57">
        <f>IF('5-Yr PCSB Budget Base Case'!J125,J125/'5-Yr PCSB Budget Base Case'!J125,0)</f>
        <v>1</v>
      </c>
      <c r="P125" s="99">
        <f>IF('5-Yr PCSB Budget Base Case'!K125,K125/'5-Yr PCSB Budget Base Case'!K125,0)</f>
        <v>1</v>
      </c>
    </row>
    <row r="126" spans="1:16" ht="18.75" thickBot="1" x14ac:dyDescent="0.4">
      <c r="A126" s="14" t="str">
        <f t="shared" si="5"/>
        <v>PCSB 5-Year Budget</v>
      </c>
      <c r="B126" s="151">
        <f t="shared" si="5"/>
        <v>118</v>
      </c>
      <c r="C126" s="14" t="str">
        <f t="shared" si="5"/>
        <v>Early Childhood Academy PCS</v>
      </c>
      <c r="D126" s="5" t="str">
        <f t="shared" si="5"/>
        <v>2026-2027</v>
      </c>
      <c r="E126" s="16" t="s">
        <v>250</v>
      </c>
      <c r="F126" s="165">
        <f>'5-Yr PCSB Budget Base Case'!F126-'5-Yr PCSB Budget No Expansion'!F124</f>
        <v>0</v>
      </c>
      <c r="G126" s="103">
        <f>'5-Yr PCSB Budget Base Case'!G126-'5-Yr PCSB Budget No Expansion'!G126</f>
        <v>8.8710601446516935E-2</v>
      </c>
      <c r="H126" s="103">
        <f>'5-Yr PCSB Budget Base Case'!H126-'5-Yr PCSB Budget No Expansion'!H126</f>
        <v>8.9363665346044036E-2</v>
      </c>
      <c r="I126" s="103">
        <f>'5-Yr PCSB Budget Base Case'!I126-'5-Yr PCSB Budget No Expansion'!I126</f>
        <v>8.5838204543824417E-2</v>
      </c>
      <c r="J126" s="103">
        <f>'5-Yr PCSB Budget Base Case'!J126-'5-Yr PCSB Budget No Expansion'!J126</f>
        <v>8.5199822455198151E-2</v>
      </c>
      <c r="K126" s="103">
        <f>'5-Yr PCSB Budget Base Case'!K126-'5-Yr PCSB Budget No Expansion'!K126</f>
        <v>8.4569780567663913E-2</v>
      </c>
      <c r="L126" s="105">
        <f>IF('5-Yr PCSB Budget Base Case'!G126,G126/'5-Yr PCSB Budget Base Case'!G126,0)</f>
        <v>1</v>
      </c>
      <c r="M126" s="106">
        <f>IF('5-Yr PCSB Budget Base Case'!H126,H126/'5-Yr PCSB Budget Base Case'!H126,0)</f>
        <v>1</v>
      </c>
      <c r="N126" s="106">
        <f>IF('5-Yr PCSB Budget Base Case'!I126,I126/'5-Yr PCSB Budget Base Case'!I126,0)</f>
        <v>1</v>
      </c>
      <c r="O126" s="106">
        <f>IF('5-Yr PCSB Budget Base Case'!J126,J126/'5-Yr PCSB Budget Base Case'!J126,0)</f>
        <v>1</v>
      </c>
      <c r="P126" s="107">
        <f>IF('5-Yr PCSB Budget Base Case'!K126,K126/'5-Yr PCSB Budget Base Case'!K126,0)</f>
        <v>1</v>
      </c>
    </row>
    <row r="127" spans="1:16" ht="30" customHeight="1" thickTop="1" thickBot="1" x14ac:dyDescent="0.4">
      <c r="A127" s="14" t="str">
        <f t="shared" si="5"/>
        <v>PCSB 5-Year Budget</v>
      </c>
      <c r="B127" s="151">
        <f t="shared" si="5"/>
        <v>118</v>
      </c>
      <c r="C127" s="14" t="str">
        <f t="shared" si="5"/>
        <v>Early Childhood Academy PCS</v>
      </c>
      <c r="D127" s="5" t="str">
        <f t="shared" si="5"/>
        <v>2026-2027</v>
      </c>
      <c r="E127" s="16" t="s">
        <v>257</v>
      </c>
      <c r="F127" s="165">
        <f>'5-Yr PCSB Budget Base Case'!F127-'5-Yr PCSB Budget No Expansion'!F125</f>
        <v>0</v>
      </c>
      <c r="G127" s="108">
        <f>'5-Yr PCSB Budget Base Case'!G127-'5-Yr PCSB Budget No Expansion'!G127</f>
        <v>1.3718333650551959</v>
      </c>
      <c r="H127" s="109">
        <f>'5-Yr PCSB Budget Base Case'!H127-'5-Yr PCSB Budget No Expansion'!H127</f>
        <v>1.3595023414968932</v>
      </c>
      <c r="I127" s="109">
        <f>'5-Yr PCSB Budget Base Case'!I127-'5-Yr PCSB Budget No Expansion'!I127</f>
        <v>1.3348120888959052</v>
      </c>
      <c r="J127" s="109">
        <f>'5-Yr PCSB Budget Base Case'!J127-'5-Yr PCSB Budget No Expansion'!J127</f>
        <v>1.3933063749028993</v>
      </c>
      <c r="K127" s="109">
        <f>'5-Yr PCSB Budget Base Case'!K127-'5-Yr PCSB Budget No Expansion'!K127</f>
        <v>1.4776751729299318</v>
      </c>
      <c r="L127" s="82">
        <f>IF('5-Yr PCSB Budget Base Case'!G127,G127/'5-Yr PCSB Budget Base Case'!G127,0)</f>
        <v>1</v>
      </c>
      <c r="M127" s="69">
        <f>IF('5-Yr PCSB Budget Base Case'!H127,H127/'5-Yr PCSB Budget Base Case'!H127,0)</f>
        <v>1</v>
      </c>
      <c r="N127" s="69">
        <f>IF('5-Yr PCSB Budget Base Case'!I127,I127/'5-Yr PCSB Budget Base Case'!I127,0)</f>
        <v>1</v>
      </c>
      <c r="O127" s="69">
        <f>IF('5-Yr PCSB Budget Base Case'!J127,J127/'5-Yr PCSB Budget Base Case'!J127,0)</f>
        <v>1</v>
      </c>
      <c r="P127" s="96">
        <f>IF('5-Yr PCSB Budget Base Case'!K127,K127/'5-Yr PCSB Budget Base Case'!K127,0)</f>
        <v>1</v>
      </c>
    </row>
    <row r="128" spans="1:16" ht="18.75" thickTop="1" x14ac:dyDescent="0.35"/>
  </sheetData>
  <sheetProtection algorithmName="SHA-512" hashValue="zleLt12eQY4x+j+OeXjbBvZn5S/c811pEAiUT+2IQiuEujXvvuuDEtJzHXoFpBX51d9ZqmupsdQDe40tNZNOqg==" saltValue="HvoQw4TCQs4OKDSDcwYVgQ==" spinCount="100000" sheet="1" objects="1" scenarios="1"/>
  <autoFilter ref="A1:K1" xr:uid="{4CC79657-46CE-0E4E-9154-6B27DCE8447C}"/>
  <conditionalFormatting sqref="E62:E64">
    <cfRule type="containsBlanks" dxfId="5" priority="2">
      <formula>LEN(TRIM(E62))=0</formula>
    </cfRule>
  </conditionalFormatting>
  <conditionalFormatting sqref="E108">
    <cfRule type="containsBlanks" dxfId="4" priority="1">
      <formula>LEN(TRIM(E108))=0</formula>
    </cfRule>
  </conditionalFormatting>
  <dataValidations count="3">
    <dataValidation type="whole" allowBlank="1" showInputMessage="1" showErrorMessage="1" error="Enter Whole Number" sqref="G66:P68 G100:P102 G94:P94 G70:P71 G73:P75 G96:P96 G127:P127 G108:P109 G112:P113 F99 F104 G105:K107 G87:P90 G77:P83 G8:P57" xr:uid="{6D02DC05-073C-0348-BCE2-47B374AE1EFD}">
      <formula1>-1000000000</formula1>
      <formula2>1000000000</formula2>
    </dataValidation>
    <dataValidation type="list" allowBlank="1" showInputMessage="1" showErrorMessage="1" sqref="D2" xr:uid="{C58DE47E-B859-834A-8886-5A55DCA771B9}">
      <formula1>"2022-2023,2023-2024,2024-2025,2025-2026,2026-2027,2027-2028"</formula1>
    </dataValidation>
    <dataValidation type="whole" allowBlank="1" showInputMessage="1" showErrorMessage="1" sqref="G59:P64" xr:uid="{AAD80E03-8181-FA45-8EE9-0DD97CE1E8C3}">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EAD245-D3B7-6C42-8428-DA2F1FB0784E}">
          <x14:formula1>
            <xm:f>_xlfn.ANCHORARRAY('LEA and Campus Lists'!$F$2)</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3CD4-E26E-2341-9156-C35E45A6B413}">
  <sheetPr>
    <tabColor theme="1"/>
  </sheetPr>
  <dimension ref="A1:P128"/>
  <sheetViews>
    <sheetView zoomScaleNormal="100" workbookViewId="0">
      <pane xSplit="5" ySplit="1" topLeftCell="F73" activePane="bottomRight" state="frozen"/>
      <selection activeCell="F114" sqref="F114"/>
      <selection pane="topRight" activeCell="F114" sqref="F114"/>
      <selection pane="bottomLeft" activeCell="F114" sqref="F114"/>
      <selection pane="bottomRight" activeCell="F2" sqref="F2"/>
    </sheetView>
  </sheetViews>
  <sheetFormatPr defaultColWidth="10.59765625" defaultRowHeight="18" x14ac:dyDescent="0.35"/>
  <cols>
    <col min="1" max="1" width="17.09765625" bestFit="1" customWidth="1"/>
    <col min="2" max="2" width="6.09765625" style="147" bestFit="1" customWidth="1"/>
    <col min="3" max="3" width="57.09765625" bestFit="1" customWidth="1"/>
    <col min="4" max="4" width="9.59765625" style="1" bestFit="1" customWidth="1"/>
    <col min="5" max="5" width="63.09765625" bestFit="1" customWidth="1"/>
    <col min="6" max="6" width="15.3984375" style="3" customWidth="1"/>
    <col min="7" max="11" width="15.3984375" style="11" customWidth="1"/>
    <col min="12" max="16" width="9.59765625" style="1" customWidth="1"/>
    <col min="17" max="16384" width="10.59765625" style="1"/>
  </cols>
  <sheetData>
    <row r="1" spans="1:16" s="2" customFormat="1" ht="80.099999999999994"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35">
      <c r="A2" s="17" t="s">
        <v>212</v>
      </c>
      <c r="B2" s="151">
        <f>VLOOKUP(C2,LEA_and_Campus_List[],2,FALSE)</f>
        <v>118</v>
      </c>
      <c r="C2" s="56" t="str">
        <f>'5-Yr PCSB Budget Base Case'!C2</f>
        <v>Early Childhood Academy PCS</v>
      </c>
      <c r="D2" s="5" t="str">
        <f>'5-Yr PCSB Budget Base Case'!D2</f>
        <v>2026-2027</v>
      </c>
      <c r="E2" s="42" t="s">
        <v>224</v>
      </c>
      <c r="F2" s="35">
        <f>'5-Yr PCSB Budget Base Case'!F2-'5-Yr PCSB Budget Contingency'!F2</f>
        <v>0</v>
      </c>
      <c r="G2" s="35">
        <f>'5-Yr PCSB Budget Base Case'!G2-'5-Yr PCSB Budget Contingency'!G2</f>
        <v>-4.9999999999994493E-5</v>
      </c>
      <c r="H2" s="50">
        <f>'5-Yr PCSB Budget Base Case'!H2-'5-Yr PCSB Budget Contingency'!H2</f>
        <v>4.9999999999999975E-3</v>
      </c>
      <c r="I2" s="50">
        <f>'5-Yr PCSB Budget Base Case'!I2-'5-Yr PCSB Budget Contingency'!I2</f>
        <v>4.9999999999999975E-3</v>
      </c>
      <c r="J2" s="50">
        <f>'5-Yr PCSB Budget Base Case'!J2-'5-Yr PCSB Budget Contingency'!J2</f>
        <v>4.9999999999999975E-3</v>
      </c>
      <c r="K2" s="50">
        <f>'5-Yr PCSB Budget Base Case'!K2-'5-Yr PCSB Budget Contingency'!K2</f>
        <v>4.9999999999999975E-3</v>
      </c>
      <c r="L2" s="74">
        <f>IF('5-Yr PCSB Budget Base Case'!G2,G2/'5-Yr PCSB Budget Base Case'!G2,0)</f>
        <v>-1.3037809647977704E-3</v>
      </c>
      <c r="M2" s="50">
        <f>IF('5-Yr PCSB Budget Base Case'!H2,H2/'5-Yr PCSB Budget Base Case'!H2,0)</f>
        <v>0.1666666666666666</v>
      </c>
      <c r="N2" s="50">
        <f>IF('5-Yr PCSB Budget Base Case'!I2,I2/'5-Yr PCSB Budget Base Case'!I2,0)</f>
        <v>0.1666666666666666</v>
      </c>
      <c r="O2" s="50">
        <f>IF('5-Yr PCSB Budget Base Case'!J2,J2/'5-Yr PCSB Budget Base Case'!J2,0)</f>
        <v>0.1666666666666666</v>
      </c>
      <c r="P2" s="88">
        <f>IF('5-Yr PCSB Budget Base Case'!K2,K2/'5-Yr PCSB Budget Base Case'!K2,0)</f>
        <v>0.1666666666666666</v>
      </c>
    </row>
    <row r="3" spans="1:16" x14ac:dyDescent="0.35">
      <c r="A3" s="14" t="str">
        <f t="shared" ref="A3:D18" si="2">A$2</f>
        <v>PCSB 5-Year Budget</v>
      </c>
      <c r="B3" s="151">
        <f t="shared" si="2"/>
        <v>118</v>
      </c>
      <c r="C3" s="14" t="str">
        <f t="shared" si="2"/>
        <v>Early Childhood Academy PCS</v>
      </c>
      <c r="D3" s="5" t="str">
        <f t="shared" si="2"/>
        <v>2026-2027</v>
      </c>
      <c r="E3" s="42" t="s">
        <v>225</v>
      </c>
      <c r="F3" s="44">
        <f>'5-Yr PCSB Budget Base Case'!F3-'5-Yr PCSB Budget Contingency'!F3</f>
        <v>0</v>
      </c>
      <c r="G3" s="44">
        <f>'5-Yr PCSB Budget Base Case'!G3-'5-Yr PCSB Budget Contingency'!G3</f>
        <v>-1</v>
      </c>
      <c r="H3" s="44">
        <f>'5-Yr PCSB Budget Base Case'!H3-'5-Yr PCSB Budget Contingency'!H3</f>
        <v>77.215000000001965</v>
      </c>
      <c r="I3" s="44">
        <f>'5-Yr PCSB Budget Base Case'!I3-'5-Yr PCSB Budget Contingency'!I3</f>
        <v>159.73257500000545</v>
      </c>
      <c r="J3" s="44">
        <f>'5-Yr PCSB Budget Base Case'!J3-'5-Yr PCSB Budget Contingency'!J3</f>
        <v>246.73070537500826</v>
      </c>
      <c r="K3" s="44">
        <f>'5-Yr PCSB Budget Base Case'!K3-'5-Yr PCSB Budget Contingency'!K3</f>
        <v>338.39393348938756</v>
      </c>
      <c r="L3" s="75">
        <f>IF('5-Yr PCSB Budget Base Case'!G3,G3/'5-Yr PCSB Budget Base Case'!G3,0)</f>
        <v>-6.3905930470347654E-5</v>
      </c>
      <c r="M3" s="62">
        <f>IF('5-Yr PCSB Budget Base Case'!H3,H3/'5-Yr PCSB Budget Base Case'!H3,0)</f>
        <v>4.7907732245320569E-3</v>
      </c>
      <c r="N3" s="62">
        <f>IF('5-Yr PCSB Budget Base Case'!I3,I3/'5-Yr PCSB Budget Base Case'!I3,0)</f>
        <v>9.6218859758694861E-3</v>
      </c>
      <c r="O3" s="62">
        <f>IF('5-Yr PCSB Budget Base Case'!J3,J3/'5-Yr PCSB Budget Base Case'!J3,0)</f>
        <v>1.4429546723559596E-2</v>
      </c>
      <c r="P3" s="89">
        <f>IF('5-Yr PCSB Budget Base Case'!K3,K3/'5-Yr PCSB Budget Base Case'!K3,0)</f>
        <v>1.9213869312280411E-2</v>
      </c>
    </row>
    <row r="4" spans="1:16" x14ac:dyDescent="0.35">
      <c r="A4" s="14" t="str">
        <f t="shared" si="2"/>
        <v>PCSB 5-Year Budget</v>
      </c>
      <c r="B4" s="151">
        <f t="shared" si="2"/>
        <v>118</v>
      </c>
      <c r="C4" s="14" t="str">
        <f t="shared" si="2"/>
        <v>Early Childhood Academy PCS</v>
      </c>
      <c r="D4" s="5" t="str">
        <f t="shared" si="2"/>
        <v>2026-2027</v>
      </c>
      <c r="E4" s="41" t="s">
        <v>226</v>
      </c>
      <c r="F4" s="35">
        <f>'5-Yr PCSB Budget Base Case'!F4-'5-Yr PCSB Budget Contingency'!F4</f>
        <v>0</v>
      </c>
      <c r="G4" s="35">
        <f>'5-Yr PCSB Budget Base Case'!G4-'5-Yr PCSB Budget Contingency'!G4</f>
        <v>0</v>
      </c>
      <c r="H4" s="50">
        <f>'5-Yr PCSB Budget Base Case'!H4-'5-Yr PCSB Budget Contingency'!H4</f>
        <v>0</v>
      </c>
      <c r="I4" s="50">
        <f>'5-Yr PCSB Budget Base Case'!I4-'5-Yr PCSB Budget Contingency'!I4</f>
        <v>0</v>
      </c>
      <c r="J4" s="50">
        <f>'5-Yr PCSB Budget Base Case'!J4-'5-Yr PCSB Budget Contingency'!J4</f>
        <v>0</v>
      </c>
      <c r="K4" s="50">
        <f>'5-Yr PCSB Budget Base Case'!K4-'5-Yr PCSB Budget Contingency'!K4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35">
      <c r="A5" s="14" t="str">
        <f t="shared" si="2"/>
        <v>PCSB 5-Year Budget</v>
      </c>
      <c r="B5" s="151">
        <f t="shared" si="2"/>
        <v>118</v>
      </c>
      <c r="C5" s="14" t="str">
        <f t="shared" si="2"/>
        <v>Early Childhood Academy PCS</v>
      </c>
      <c r="D5" s="5" t="str">
        <f t="shared" si="2"/>
        <v>2026-2027</v>
      </c>
      <c r="E5" s="41" t="s">
        <v>220</v>
      </c>
      <c r="F5" s="44">
        <f>'5-Yr PCSB Budget Base Case'!F5-'5-Yr PCSB Budget Contingency'!F5</f>
        <v>0</v>
      </c>
      <c r="G5" s="44">
        <f>'5-Yr PCSB Budget Base Case'!G5-'5-Yr PCSB Budget Contingency'!G5</f>
        <v>0</v>
      </c>
      <c r="H5" s="44">
        <f>'5-Yr PCSB Budget Base Case'!H5-'5-Yr PCSB Budget Contingency'!H5</f>
        <v>0</v>
      </c>
      <c r="I5" s="44">
        <f>'5-Yr PCSB Budget Base Case'!I5-'5-Yr PCSB Budget Contingency'!I5</f>
        <v>0</v>
      </c>
      <c r="J5" s="44">
        <f>'5-Yr PCSB Budget Base Case'!J5-'5-Yr PCSB Budget Contingency'!J5</f>
        <v>0</v>
      </c>
      <c r="K5" s="44">
        <f>'5-Yr PCSB Budget Base Case'!K5-'5-Yr PCSB Budget Contingency'!K5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35">
      <c r="A6" s="14" t="str">
        <f t="shared" si="2"/>
        <v>PCSB 5-Year Budget</v>
      </c>
      <c r="B6" s="151">
        <f t="shared" si="2"/>
        <v>118</v>
      </c>
      <c r="C6" s="14" t="str">
        <f t="shared" si="2"/>
        <v>Early Childhood Academy PCS</v>
      </c>
      <c r="D6" s="5" t="str">
        <f t="shared" si="2"/>
        <v>2026-2027</v>
      </c>
      <c r="E6" s="41" t="s">
        <v>227</v>
      </c>
      <c r="F6" s="35">
        <f>'5-Yr PCSB Budget Base Case'!F6-'5-Yr PCSB Budget Contingency'!F6</f>
        <v>0</v>
      </c>
      <c r="G6" s="35">
        <f>'5-Yr PCSB Budget Base Case'!G6-'5-Yr PCSB Budget Contingency'!G6</f>
        <v>0</v>
      </c>
      <c r="H6" s="50">
        <f>'5-Yr PCSB Budget Base Case'!H6-'5-Yr PCSB Budget Contingency'!H6</f>
        <v>0</v>
      </c>
      <c r="I6" s="50">
        <f>'5-Yr PCSB Budget Base Case'!I6-'5-Yr PCSB Budget Contingency'!I6</f>
        <v>0</v>
      </c>
      <c r="J6" s="50">
        <f>'5-Yr PCSB Budget Base Case'!J6-'5-Yr PCSB Budget Contingency'!J6</f>
        <v>0</v>
      </c>
      <c r="K6" s="50">
        <f>'5-Yr PCSB Budget Base Case'!K6-'5-Yr PCSB Budget Contingency'!K6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8.75" thickBot="1" x14ac:dyDescent="0.4">
      <c r="A7" s="14" t="str">
        <f t="shared" si="2"/>
        <v>PCSB 5-Year Budget</v>
      </c>
      <c r="B7" s="151">
        <f t="shared" si="2"/>
        <v>118</v>
      </c>
      <c r="C7" s="14" t="str">
        <f t="shared" si="2"/>
        <v>Early Childhood Academy PCS</v>
      </c>
      <c r="D7" s="5" t="str">
        <f t="shared" si="2"/>
        <v>2026-2027</v>
      </c>
      <c r="E7" s="41" t="s">
        <v>221</v>
      </c>
      <c r="F7" s="43">
        <f>'5-Yr PCSB Budget Base Case'!F7-'5-Yr PCSB Budget Contingency'!F7</f>
        <v>0</v>
      </c>
      <c r="G7" s="43">
        <f>'5-Yr PCSB Budget Base Case'!G7-'5-Yr PCSB Budget Contingency'!G7</f>
        <v>0</v>
      </c>
      <c r="H7" s="43">
        <f>'5-Yr PCSB Budget Base Case'!H7-'5-Yr PCSB Budget Contingency'!H7</f>
        <v>0</v>
      </c>
      <c r="I7" s="43">
        <f>'5-Yr PCSB Budget Base Case'!I7-'5-Yr PCSB Budget Contingency'!I7</f>
        <v>0</v>
      </c>
      <c r="J7" s="43">
        <f>'5-Yr PCSB Budget Base Case'!J7-'5-Yr PCSB Budget Contingency'!J7</f>
        <v>0</v>
      </c>
      <c r="K7" s="43">
        <f>'5-Yr PCSB Budget Base Case'!K7-'5-Yr PCSB Budget Contingency'!K7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35">
      <c r="A8" s="14" t="str">
        <f t="shared" si="2"/>
        <v>PCSB 5-Year Budget</v>
      </c>
      <c r="B8" s="151">
        <f t="shared" si="2"/>
        <v>118</v>
      </c>
      <c r="C8" s="14" t="str">
        <f t="shared" si="2"/>
        <v>Early Childhood Academy PCS</v>
      </c>
      <c r="D8" s="5" t="str">
        <f t="shared" si="2"/>
        <v>2026-2027</v>
      </c>
      <c r="E8" s="38" t="s">
        <v>211</v>
      </c>
      <c r="F8" s="36">
        <f>'5-Yr PCSB Budget Base Case'!F8</f>
        <v>1.34</v>
      </c>
      <c r="G8" s="51">
        <f>'5-Yr PCSB Budget Base Case'!G8-'5-Yr PCSB Budget Contingency'!G8</f>
        <v>1</v>
      </c>
      <c r="H8" s="51">
        <f>'5-Yr PCSB Budget Base Case'!H8-'5-Yr PCSB Budget Contingency'!H8</f>
        <v>3</v>
      </c>
      <c r="I8" s="51">
        <f>'5-Yr PCSB Budget Base Case'!I8-'5-Yr PCSB Budget Contingency'!I8</f>
        <v>4</v>
      </c>
      <c r="J8" s="51">
        <f>'5-Yr PCSB Budget Base Case'!J8-'5-Yr PCSB Budget Contingency'!J8</f>
        <v>9</v>
      </c>
      <c r="K8" s="51">
        <f>'5-Yr PCSB Budget Base Case'!K8-'5-Yr PCSB Budget Contingency'!K8</f>
        <v>10</v>
      </c>
      <c r="L8" s="78">
        <f>IF('5-Yr PCSB Budget Base Case'!G8,G8/'5-Yr PCSB Budget Base Case'!G8,0)</f>
        <v>2.7777777777777776E-2</v>
      </c>
      <c r="M8" s="65">
        <f>IF('5-Yr PCSB Budget Base Case'!H8,H8/'5-Yr PCSB Budget Base Case'!H8,0)</f>
        <v>7.8947368421052627E-2</v>
      </c>
      <c r="N8" s="65">
        <f>IF('5-Yr PCSB Budget Base Case'!I8,I8/'5-Yr PCSB Budget Base Case'!I8,0)</f>
        <v>0.10256410256410256</v>
      </c>
      <c r="O8" s="65">
        <f>IF('5-Yr PCSB Budget Base Case'!J8,J8/'5-Yr PCSB Budget Base Case'!J8,0)</f>
        <v>0.20454545454545456</v>
      </c>
      <c r="P8" s="92">
        <f>IF('5-Yr PCSB Budget Base Case'!K8,K8/'5-Yr PCSB Budget Base Case'!K8,0)</f>
        <v>0.22222222222222221</v>
      </c>
    </row>
    <row r="9" spans="1:16" x14ac:dyDescent="0.35">
      <c r="A9" s="14" t="str">
        <f t="shared" si="2"/>
        <v>PCSB 5-Year Budget</v>
      </c>
      <c r="B9" s="151">
        <f t="shared" si="2"/>
        <v>118</v>
      </c>
      <c r="C9" s="14" t="str">
        <f t="shared" si="2"/>
        <v>Early Childhood Academy PCS</v>
      </c>
      <c r="D9" s="5" t="str">
        <f t="shared" si="2"/>
        <v>2026-2027</v>
      </c>
      <c r="E9" s="38" t="s">
        <v>210</v>
      </c>
      <c r="F9" s="36">
        <f>'5-Yr PCSB Budget Base Case'!F9</f>
        <v>1.3</v>
      </c>
      <c r="G9" s="51">
        <f>'5-Yr PCSB Budget Base Case'!G9-'5-Yr PCSB Budget Contingency'!G9</f>
        <v>2</v>
      </c>
      <c r="H9" s="51">
        <f>'5-Yr PCSB Budget Base Case'!H9-'5-Yr PCSB Budget Contingency'!H9</f>
        <v>4</v>
      </c>
      <c r="I9" s="51">
        <f>'5-Yr PCSB Budget Base Case'!I9-'5-Yr PCSB Budget Contingency'!I9</f>
        <v>5</v>
      </c>
      <c r="J9" s="51">
        <f>'5-Yr PCSB Budget Base Case'!J9-'5-Yr PCSB Budget Contingency'!J9</f>
        <v>10</v>
      </c>
      <c r="K9" s="51">
        <f>'5-Yr PCSB Budget Base Case'!K9-'5-Yr PCSB Budget Contingency'!K9</f>
        <v>10</v>
      </c>
      <c r="L9" s="78">
        <f>IF('5-Yr PCSB Budget Base Case'!G9,G9/'5-Yr PCSB Budget Base Case'!G9,0)</f>
        <v>5.4054054054054057E-2</v>
      </c>
      <c r="M9" s="65">
        <f>IF('5-Yr PCSB Budget Base Case'!H9,H9/'5-Yr PCSB Budget Base Case'!H9,0)</f>
        <v>0.10256410256410256</v>
      </c>
      <c r="N9" s="65">
        <f>IF('5-Yr PCSB Budget Base Case'!I9,I9/'5-Yr PCSB Budget Base Case'!I9,0)</f>
        <v>0.125</v>
      </c>
      <c r="O9" s="65">
        <f>IF('5-Yr PCSB Budget Base Case'!J9,J9/'5-Yr PCSB Budget Base Case'!J9,0)</f>
        <v>0.22222222222222221</v>
      </c>
      <c r="P9" s="92">
        <f>IF('5-Yr PCSB Budget Base Case'!K9,K9/'5-Yr PCSB Budget Base Case'!K9,0)</f>
        <v>0.22222222222222221</v>
      </c>
    </row>
    <row r="10" spans="1:16" x14ac:dyDescent="0.35">
      <c r="A10" s="14" t="str">
        <f t="shared" si="2"/>
        <v>PCSB 5-Year Budget</v>
      </c>
      <c r="B10" s="151">
        <f t="shared" si="2"/>
        <v>118</v>
      </c>
      <c r="C10" s="14" t="str">
        <f t="shared" si="2"/>
        <v>Early Childhood Academy PCS</v>
      </c>
      <c r="D10" s="5" t="str">
        <f t="shared" si="2"/>
        <v>2026-2027</v>
      </c>
      <c r="E10" s="38" t="s">
        <v>209</v>
      </c>
      <c r="F10" s="36">
        <f>'5-Yr PCSB Budget Base Case'!F10</f>
        <v>1.3</v>
      </c>
      <c r="G10" s="51">
        <f>'5-Yr PCSB Budget Base Case'!G10-'5-Yr PCSB Budget Contingency'!G10</f>
        <v>4</v>
      </c>
      <c r="H10" s="51">
        <f>'5-Yr PCSB Budget Base Case'!H10-'5-Yr PCSB Budget Contingency'!H10</f>
        <v>7</v>
      </c>
      <c r="I10" s="51">
        <f>'5-Yr PCSB Budget Base Case'!I10-'5-Yr PCSB Budget Contingency'!I10</f>
        <v>8</v>
      </c>
      <c r="J10" s="51">
        <f>'5-Yr PCSB Budget Base Case'!J10-'5-Yr PCSB Budget Contingency'!J10</f>
        <v>8</v>
      </c>
      <c r="K10" s="51">
        <f>'5-Yr PCSB Budget Base Case'!K10-'5-Yr PCSB Budget Contingency'!K10</f>
        <v>8</v>
      </c>
      <c r="L10" s="78">
        <f>IF('5-Yr PCSB Budget Base Case'!G10,G10/'5-Yr PCSB Budget Base Case'!G10,0)</f>
        <v>7.8431372549019607E-2</v>
      </c>
      <c r="M10" s="65">
        <f>IF('5-Yr PCSB Budget Base Case'!H10,H10/'5-Yr PCSB Budget Base Case'!H10,0)</f>
        <v>0.12962962962962962</v>
      </c>
      <c r="N10" s="65">
        <f>IF('5-Yr PCSB Budget Base Case'!I10,I10/'5-Yr PCSB Budget Base Case'!I10,0)</f>
        <v>0.14545454545454545</v>
      </c>
      <c r="O10" s="65">
        <f>IF('5-Yr PCSB Budget Base Case'!J10,J10/'5-Yr PCSB Budget Base Case'!J10,0)</f>
        <v>0.14545454545454545</v>
      </c>
      <c r="P10" s="92">
        <f>IF('5-Yr PCSB Budget Base Case'!K10,K10/'5-Yr PCSB Budget Base Case'!K10,0)</f>
        <v>0.14545454545454545</v>
      </c>
    </row>
    <row r="11" spans="1:16" x14ac:dyDescent="0.35">
      <c r="A11" s="14" t="str">
        <f t="shared" si="2"/>
        <v>PCSB 5-Year Budget</v>
      </c>
      <c r="B11" s="151">
        <f t="shared" si="2"/>
        <v>118</v>
      </c>
      <c r="C11" s="14" t="str">
        <f t="shared" si="2"/>
        <v>Early Childhood Academy PCS</v>
      </c>
      <c r="D11" s="5" t="str">
        <f t="shared" si="2"/>
        <v>2026-2027</v>
      </c>
      <c r="E11" s="39">
        <v>1</v>
      </c>
      <c r="F11" s="36">
        <f>'5-Yr PCSB Budget Base Case'!F11</f>
        <v>1</v>
      </c>
      <c r="G11" s="51">
        <f>'5-Yr PCSB Budget Base Case'!G11-'5-Yr PCSB Budget Contingency'!G11</f>
        <v>13</v>
      </c>
      <c r="H11" s="51">
        <f>'5-Yr PCSB Budget Base Case'!H11-'5-Yr PCSB Budget Contingency'!H11</f>
        <v>16</v>
      </c>
      <c r="I11" s="51">
        <f>'5-Yr PCSB Budget Base Case'!I11-'5-Yr PCSB Budget Contingency'!I11</f>
        <v>17</v>
      </c>
      <c r="J11" s="51">
        <f>'5-Yr PCSB Budget Base Case'!J11-'5-Yr PCSB Budget Contingency'!J11</f>
        <v>17</v>
      </c>
      <c r="K11" s="51">
        <f>'5-Yr PCSB Budget Base Case'!K11-'5-Yr PCSB Budget Contingency'!K11</f>
        <v>17</v>
      </c>
      <c r="L11" s="78">
        <f>IF('5-Yr PCSB Budget Base Case'!G11,G11/'5-Yr PCSB Budget Base Case'!G11,0)</f>
        <v>0.25490196078431371</v>
      </c>
      <c r="M11" s="65">
        <f>IF('5-Yr PCSB Budget Base Case'!H11,H11/'5-Yr PCSB Budget Base Case'!H11,0)</f>
        <v>0.29629629629629628</v>
      </c>
      <c r="N11" s="65">
        <f>IF('5-Yr PCSB Budget Base Case'!I11,I11/'5-Yr PCSB Budget Base Case'!I11,0)</f>
        <v>0.30909090909090908</v>
      </c>
      <c r="O11" s="65">
        <f>IF('5-Yr PCSB Budget Base Case'!J11,J11/'5-Yr PCSB Budget Base Case'!J11,0)</f>
        <v>0.30909090909090908</v>
      </c>
      <c r="P11" s="92">
        <f>IF('5-Yr PCSB Budget Base Case'!K11,K11/'5-Yr PCSB Budget Base Case'!K11,0)</f>
        <v>0.30909090909090908</v>
      </c>
    </row>
    <row r="12" spans="1:16" x14ac:dyDescent="0.35">
      <c r="A12" s="14" t="str">
        <f t="shared" si="2"/>
        <v>PCSB 5-Year Budget</v>
      </c>
      <c r="B12" s="151">
        <f t="shared" si="2"/>
        <v>118</v>
      </c>
      <c r="C12" s="14" t="str">
        <f t="shared" si="2"/>
        <v>Early Childhood Academy PCS</v>
      </c>
      <c r="D12" s="5" t="str">
        <f t="shared" si="2"/>
        <v>2026-2027</v>
      </c>
      <c r="E12" s="39">
        <v>2</v>
      </c>
      <c r="F12" s="36">
        <f>'5-Yr PCSB Budget Base Case'!F12</f>
        <v>1</v>
      </c>
      <c r="G12" s="51">
        <f>'5-Yr PCSB Budget Base Case'!G12-'5-Yr PCSB Budget Contingency'!G12</f>
        <v>-1</v>
      </c>
      <c r="H12" s="51">
        <f>'5-Yr PCSB Budget Base Case'!H12-'5-Yr PCSB Budget Contingency'!H12</f>
        <v>-1</v>
      </c>
      <c r="I12" s="51">
        <f>'5-Yr PCSB Budget Base Case'!I12-'5-Yr PCSB Budget Contingency'!I12</f>
        <v>0</v>
      </c>
      <c r="J12" s="51">
        <f>'5-Yr PCSB Budget Base Case'!J12-'5-Yr PCSB Budget Contingency'!J12</f>
        <v>0</v>
      </c>
      <c r="K12" s="51">
        <f>'5-Yr PCSB Budget Base Case'!K12-'5-Yr PCSB Budget Contingency'!K12</f>
        <v>4</v>
      </c>
      <c r="L12" s="78">
        <f>IF('5-Yr PCSB Budget Base Case'!G12,G12/'5-Yr PCSB Budget Base Case'!G12,0)</f>
        <v>-2.8571428571428571E-2</v>
      </c>
      <c r="M12" s="65">
        <f>IF('5-Yr PCSB Budget Base Case'!H12,H12/'5-Yr PCSB Budget Base Case'!H12,0)</f>
        <v>-2.8571428571428571E-2</v>
      </c>
      <c r="N12" s="65">
        <f>IF('5-Yr PCSB Budget Base Case'!I12,I12/'5-Yr PCSB Budget Base Case'!I12,0)</f>
        <v>0</v>
      </c>
      <c r="O12" s="65">
        <f>IF('5-Yr PCSB Budget Base Case'!J12,J12/'5-Yr PCSB Budget Base Case'!J12,0)</f>
        <v>0</v>
      </c>
      <c r="P12" s="92">
        <f>IF('5-Yr PCSB Budget Base Case'!K12,K12/'5-Yr PCSB Budget Base Case'!K12,0)</f>
        <v>0.1</v>
      </c>
    </row>
    <row r="13" spans="1:16" x14ac:dyDescent="0.35">
      <c r="A13" s="14" t="str">
        <f t="shared" si="2"/>
        <v>PCSB 5-Year Budget</v>
      </c>
      <c r="B13" s="151">
        <f t="shared" si="2"/>
        <v>118</v>
      </c>
      <c r="C13" s="14" t="str">
        <f t="shared" si="2"/>
        <v>Early Childhood Academy PCS</v>
      </c>
      <c r="D13" s="5" t="str">
        <f t="shared" si="2"/>
        <v>2026-2027</v>
      </c>
      <c r="E13" s="39">
        <v>3</v>
      </c>
      <c r="F13" s="36">
        <f>'5-Yr PCSB Budget Base Case'!F13</f>
        <v>1</v>
      </c>
      <c r="G13" s="51">
        <f>'5-Yr PCSB Budget Base Case'!G13-'5-Yr PCSB Budget Contingency'!G13</f>
        <v>1</v>
      </c>
      <c r="H13" s="51">
        <f>'5-Yr PCSB Budget Base Case'!H13-'5-Yr PCSB Budget Contingency'!H13</f>
        <v>1</v>
      </c>
      <c r="I13" s="51">
        <f>'5-Yr PCSB Budget Base Case'!I13-'5-Yr PCSB Budget Contingency'!I13</f>
        <v>1</v>
      </c>
      <c r="J13" s="51">
        <f>'5-Yr PCSB Budget Base Case'!J13-'5-Yr PCSB Budget Contingency'!J13</f>
        <v>1</v>
      </c>
      <c r="K13" s="51">
        <f>'5-Yr PCSB Budget Base Case'!K13-'5-Yr PCSB Budget Contingency'!K13</f>
        <v>6</v>
      </c>
      <c r="L13" s="78">
        <f>IF('5-Yr PCSB Budget Base Case'!G13,G13/'5-Yr PCSB Budget Base Case'!G13,0)</f>
        <v>2.8571428571428571E-2</v>
      </c>
      <c r="M13" s="65">
        <f>IF('5-Yr PCSB Budget Base Case'!H13,H13/'5-Yr PCSB Budget Base Case'!H13,0)</f>
        <v>2.8571428571428571E-2</v>
      </c>
      <c r="N13" s="65">
        <f>IF('5-Yr PCSB Budget Base Case'!I13,I13/'5-Yr PCSB Budget Base Case'!I13,0)</f>
        <v>2.8571428571428571E-2</v>
      </c>
      <c r="O13" s="65">
        <f>IF('5-Yr PCSB Budget Base Case'!J13,J13/'5-Yr PCSB Budget Base Case'!J13,0)</f>
        <v>2.8571428571428571E-2</v>
      </c>
      <c r="P13" s="92">
        <f>IF('5-Yr PCSB Budget Base Case'!K13,K13/'5-Yr PCSB Budget Base Case'!K13,0)</f>
        <v>0.15</v>
      </c>
    </row>
    <row r="14" spans="1:16" x14ac:dyDescent="0.35">
      <c r="A14" s="14" t="str">
        <f t="shared" si="2"/>
        <v>PCSB 5-Year Budget</v>
      </c>
      <c r="B14" s="151">
        <f t="shared" si="2"/>
        <v>118</v>
      </c>
      <c r="C14" s="14" t="str">
        <f t="shared" si="2"/>
        <v>Early Childhood Academy PCS</v>
      </c>
      <c r="D14" s="5" t="str">
        <f t="shared" si="2"/>
        <v>2026-2027</v>
      </c>
      <c r="E14" s="39">
        <v>4</v>
      </c>
      <c r="F14" s="36">
        <f>'5-Yr PCSB Budget Base Case'!F14</f>
        <v>1</v>
      </c>
      <c r="G14" s="51">
        <f>'5-Yr PCSB Budget Base Case'!G14-'5-Yr PCSB Budget Contingency'!G14</f>
        <v>0</v>
      </c>
      <c r="H14" s="51">
        <f>'5-Yr PCSB Budget Base Case'!H14-'5-Yr PCSB Budget Contingency'!H14</f>
        <v>0</v>
      </c>
      <c r="I14" s="51">
        <f>'5-Yr PCSB Budget Base Case'!I14-'5-Yr PCSB Budget Contingency'!I14</f>
        <v>0</v>
      </c>
      <c r="J14" s="51">
        <f>'5-Yr PCSB Budget Base Case'!J14-'5-Yr PCSB Budget Contingency'!J14</f>
        <v>0</v>
      </c>
      <c r="K14" s="51">
        <f>'5-Yr PCSB Budget Base Case'!K14-'5-Yr PCSB Budget Contingency'!K14</f>
        <v>0</v>
      </c>
      <c r="L14" s="78">
        <f>IF('5-Yr PCSB Budget Base Case'!G14,G14/'5-Yr PCSB Budget Base Case'!G14,0)</f>
        <v>0</v>
      </c>
      <c r="M14" s="65">
        <f>IF('5-Yr PCSB Budget Base Case'!H14,H14/'5-Yr PCSB Budget Base Case'!H14,0)</f>
        <v>0</v>
      </c>
      <c r="N14" s="65">
        <f>IF('5-Yr PCSB Budget Base Case'!I14,I14/'5-Yr PCSB Budget Base Case'!I14,0)</f>
        <v>0</v>
      </c>
      <c r="O14" s="65">
        <f>IF('5-Yr PCSB Budget Base Case'!J14,J14/'5-Yr PCSB Budget Base Case'!J14,0)</f>
        <v>0</v>
      </c>
      <c r="P14" s="92">
        <f>IF('5-Yr PCSB Budget Base Case'!K14,K14/'5-Yr PCSB Budget Base Case'!K14,0)</f>
        <v>0</v>
      </c>
    </row>
    <row r="15" spans="1:16" x14ac:dyDescent="0.35">
      <c r="A15" s="14" t="str">
        <f t="shared" si="2"/>
        <v>PCSB 5-Year Budget</v>
      </c>
      <c r="B15" s="151">
        <f t="shared" si="2"/>
        <v>118</v>
      </c>
      <c r="C15" s="14" t="str">
        <f t="shared" si="2"/>
        <v>Early Childhood Academy PCS</v>
      </c>
      <c r="D15" s="5" t="str">
        <f t="shared" si="2"/>
        <v>2026-2027</v>
      </c>
      <c r="E15" s="39">
        <v>5</v>
      </c>
      <c r="F15" s="36">
        <f>'5-Yr PCSB Budget Base Case'!F15</f>
        <v>1</v>
      </c>
      <c r="G15" s="51">
        <f>'5-Yr PCSB Budget Base Case'!G15-'5-Yr PCSB Budget Contingency'!G15</f>
        <v>0</v>
      </c>
      <c r="H15" s="51">
        <f>'5-Yr PCSB Budget Base Case'!H15-'5-Yr PCSB Budget Contingency'!H15</f>
        <v>0</v>
      </c>
      <c r="I15" s="51">
        <f>'5-Yr PCSB Budget Base Case'!I15-'5-Yr PCSB Budget Contingency'!I15</f>
        <v>0</v>
      </c>
      <c r="J15" s="51">
        <f>'5-Yr PCSB Budget Base Case'!J15-'5-Yr PCSB Budget Contingency'!J15</f>
        <v>0</v>
      </c>
      <c r="K15" s="51">
        <f>'5-Yr PCSB Budget Base Case'!K15-'5-Yr PCSB Budget Contingency'!K15</f>
        <v>0</v>
      </c>
      <c r="L15" s="78">
        <f>IF('5-Yr PCSB Budget Base Case'!G15,G15/'5-Yr PCSB Budget Base Case'!G15,0)</f>
        <v>0</v>
      </c>
      <c r="M15" s="65">
        <f>IF('5-Yr PCSB Budget Base Case'!H15,H15/'5-Yr PCSB Budget Base Case'!H15,0)</f>
        <v>0</v>
      </c>
      <c r="N15" s="65">
        <f>IF('5-Yr PCSB Budget Base Case'!I15,I15/'5-Yr PCSB Budget Base Case'!I15,0)</f>
        <v>0</v>
      </c>
      <c r="O15" s="65">
        <f>IF('5-Yr PCSB Budget Base Case'!J15,J15/'5-Yr PCSB Budget Base Case'!J15,0)</f>
        <v>0</v>
      </c>
      <c r="P15" s="92">
        <f>IF('5-Yr PCSB Budget Base Case'!K15,K15/'5-Yr PCSB Budget Base Case'!K15,0)</f>
        <v>0</v>
      </c>
    </row>
    <row r="16" spans="1:16" x14ac:dyDescent="0.35">
      <c r="A16" s="14" t="str">
        <f t="shared" si="2"/>
        <v>PCSB 5-Year Budget</v>
      </c>
      <c r="B16" s="151">
        <f t="shared" si="2"/>
        <v>118</v>
      </c>
      <c r="C16" s="14" t="str">
        <f t="shared" si="2"/>
        <v>Early Childhood Academy PCS</v>
      </c>
      <c r="D16" s="5" t="str">
        <f t="shared" si="2"/>
        <v>2026-2027</v>
      </c>
      <c r="E16" s="39">
        <v>6</v>
      </c>
      <c r="F16" s="36">
        <f>'5-Yr PCSB Budget Base Case'!F16</f>
        <v>1.08</v>
      </c>
      <c r="G16" s="51">
        <f>'5-Yr PCSB Budget Base Case'!G16-'5-Yr PCSB Budget Contingency'!G16</f>
        <v>0</v>
      </c>
      <c r="H16" s="51">
        <f>'5-Yr PCSB Budget Base Case'!H16-'5-Yr PCSB Budget Contingency'!H16</f>
        <v>0</v>
      </c>
      <c r="I16" s="51">
        <f>'5-Yr PCSB Budget Base Case'!I16-'5-Yr PCSB Budget Contingency'!I16</f>
        <v>0</v>
      </c>
      <c r="J16" s="51">
        <f>'5-Yr PCSB Budget Base Case'!J16-'5-Yr PCSB Budget Contingency'!J16</f>
        <v>0</v>
      </c>
      <c r="K16" s="51">
        <f>'5-Yr PCSB Budget Base Case'!K16-'5-Yr PCSB Budget Contingency'!K16</f>
        <v>0</v>
      </c>
      <c r="L16" s="78">
        <f>IF('5-Yr PCSB Budget Base Case'!G16,G16/'5-Yr PCSB Budget Base Case'!G16,0)</f>
        <v>0</v>
      </c>
      <c r="M16" s="65">
        <f>IF('5-Yr PCSB Budget Base Case'!H16,H16/'5-Yr PCSB Budget Base Case'!H16,0)</f>
        <v>0</v>
      </c>
      <c r="N16" s="65">
        <f>IF('5-Yr PCSB Budget Base Case'!I16,I16/'5-Yr PCSB Budget Base Case'!I16,0)</f>
        <v>0</v>
      </c>
      <c r="O16" s="65">
        <f>IF('5-Yr PCSB Budget Base Case'!J16,J16/'5-Yr PCSB Budget Base Case'!J16,0)</f>
        <v>0</v>
      </c>
      <c r="P16" s="92">
        <f>IF('5-Yr PCSB Budget Base Case'!K16,K16/'5-Yr PCSB Budget Base Case'!K16,0)</f>
        <v>0</v>
      </c>
    </row>
    <row r="17" spans="1:16" x14ac:dyDescent="0.35">
      <c r="A17" s="14" t="str">
        <f t="shared" si="2"/>
        <v>PCSB 5-Year Budget</v>
      </c>
      <c r="B17" s="151">
        <f t="shared" si="2"/>
        <v>118</v>
      </c>
      <c r="C17" s="14" t="str">
        <f t="shared" si="2"/>
        <v>Early Childhood Academy PCS</v>
      </c>
      <c r="D17" s="5" t="str">
        <f t="shared" si="2"/>
        <v>2026-2027</v>
      </c>
      <c r="E17" s="39">
        <v>7</v>
      </c>
      <c r="F17" s="36">
        <f>'5-Yr PCSB Budget Base Case'!F17</f>
        <v>1.08</v>
      </c>
      <c r="G17" s="51">
        <f>'5-Yr PCSB Budget Base Case'!G17-'5-Yr PCSB Budget Contingency'!G17</f>
        <v>0</v>
      </c>
      <c r="H17" s="51">
        <f>'5-Yr PCSB Budget Base Case'!H17-'5-Yr PCSB Budget Contingency'!H17</f>
        <v>0</v>
      </c>
      <c r="I17" s="51">
        <f>'5-Yr PCSB Budget Base Case'!I17-'5-Yr PCSB Budget Contingency'!I17</f>
        <v>0</v>
      </c>
      <c r="J17" s="51">
        <f>'5-Yr PCSB Budget Base Case'!J17-'5-Yr PCSB Budget Contingency'!J17</f>
        <v>0</v>
      </c>
      <c r="K17" s="51">
        <f>'5-Yr PCSB Budget Base Case'!K17-'5-Yr PCSB Budget Contingency'!K17</f>
        <v>0</v>
      </c>
      <c r="L17" s="78">
        <f>IF('5-Yr PCSB Budget Base Case'!G17,G17/'5-Yr PCSB Budget Base Case'!G17,0)</f>
        <v>0</v>
      </c>
      <c r="M17" s="65">
        <f>IF('5-Yr PCSB Budget Base Case'!H17,H17/'5-Yr PCSB Budget Base Case'!H17,0)</f>
        <v>0</v>
      </c>
      <c r="N17" s="65">
        <f>IF('5-Yr PCSB Budget Base Case'!I17,I17/'5-Yr PCSB Budget Base Case'!I17,0)</f>
        <v>0</v>
      </c>
      <c r="O17" s="65">
        <f>IF('5-Yr PCSB Budget Base Case'!J17,J17/'5-Yr PCSB Budget Base Case'!J17,0)</f>
        <v>0</v>
      </c>
      <c r="P17" s="92">
        <f>IF('5-Yr PCSB Budget Base Case'!K17,K17/'5-Yr PCSB Budget Base Case'!K17,0)</f>
        <v>0</v>
      </c>
    </row>
    <row r="18" spans="1:16" x14ac:dyDescent="0.35">
      <c r="A18" s="14" t="str">
        <f t="shared" si="2"/>
        <v>PCSB 5-Year Budget</v>
      </c>
      <c r="B18" s="151">
        <f t="shared" si="2"/>
        <v>118</v>
      </c>
      <c r="C18" s="14" t="str">
        <f t="shared" si="2"/>
        <v>Early Childhood Academy PCS</v>
      </c>
      <c r="D18" s="5" t="str">
        <f t="shared" si="2"/>
        <v>2026-2027</v>
      </c>
      <c r="E18" s="39">
        <v>8</v>
      </c>
      <c r="F18" s="36">
        <f>'5-Yr PCSB Budget Base Case'!F18</f>
        <v>1.08</v>
      </c>
      <c r="G18" s="51">
        <f>'5-Yr PCSB Budget Base Case'!G18-'5-Yr PCSB Budget Contingency'!G18</f>
        <v>0</v>
      </c>
      <c r="H18" s="51">
        <f>'5-Yr PCSB Budget Base Case'!H18-'5-Yr PCSB Budget Contingency'!H18</f>
        <v>0</v>
      </c>
      <c r="I18" s="51">
        <f>'5-Yr PCSB Budget Base Case'!I18-'5-Yr PCSB Budget Contingency'!I18</f>
        <v>0</v>
      </c>
      <c r="J18" s="51">
        <f>'5-Yr PCSB Budget Base Case'!J18-'5-Yr PCSB Budget Contingency'!J18</f>
        <v>0</v>
      </c>
      <c r="K18" s="51">
        <f>'5-Yr PCSB Budget Base Case'!K18-'5-Yr PCSB Budget Contingency'!K18</f>
        <v>0</v>
      </c>
      <c r="L18" s="78">
        <f>IF('5-Yr PCSB Budget Base Case'!G18,G18/'5-Yr PCSB Budget Base Case'!G18,0)</f>
        <v>0</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x14ac:dyDescent="0.35">
      <c r="A19" s="14" t="str">
        <f t="shared" ref="A19:D61" si="3">A$2</f>
        <v>PCSB 5-Year Budget</v>
      </c>
      <c r="B19" s="151">
        <f t="shared" si="3"/>
        <v>118</v>
      </c>
      <c r="C19" s="14" t="str">
        <f t="shared" si="3"/>
        <v>Early Childhood Academy PCS</v>
      </c>
      <c r="D19" s="5" t="str">
        <f t="shared" si="3"/>
        <v>2026-2027</v>
      </c>
      <c r="E19" s="39">
        <v>9</v>
      </c>
      <c r="F19" s="36">
        <f>'5-Yr PCSB Budget Base Case'!F19</f>
        <v>1.22</v>
      </c>
      <c r="G19" s="51">
        <f>'5-Yr PCSB Budget Base Case'!G19-'5-Yr PCSB Budget Contingency'!G19</f>
        <v>0</v>
      </c>
      <c r="H19" s="51">
        <f>'5-Yr PCSB Budget Base Case'!H19-'5-Yr PCSB Budget Contingency'!H19</f>
        <v>0</v>
      </c>
      <c r="I19" s="51">
        <f>'5-Yr PCSB Budget Base Case'!I19-'5-Yr PCSB Budget Contingency'!I19</f>
        <v>0</v>
      </c>
      <c r="J19" s="51">
        <f>'5-Yr PCSB Budget Base Case'!J19-'5-Yr PCSB Budget Contingency'!J19</f>
        <v>0</v>
      </c>
      <c r="K19" s="51">
        <f>'5-Yr PCSB Budget Base Case'!K19-'5-Yr PCSB Budget Contingency'!K19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x14ac:dyDescent="0.35">
      <c r="A20" s="14" t="str">
        <f t="shared" si="3"/>
        <v>PCSB 5-Year Budget</v>
      </c>
      <c r="B20" s="151">
        <f t="shared" si="3"/>
        <v>118</v>
      </c>
      <c r="C20" s="14" t="str">
        <f t="shared" si="3"/>
        <v>Early Childhood Academy PCS</v>
      </c>
      <c r="D20" s="5" t="str">
        <f t="shared" si="3"/>
        <v>2026-2027</v>
      </c>
      <c r="E20" s="39">
        <v>10</v>
      </c>
      <c r="F20" s="36">
        <f>'5-Yr PCSB Budget Base Case'!F20</f>
        <v>1.22</v>
      </c>
      <c r="G20" s="51">
        <f>'5-Yr PCSB Budget Base Case'!G20-'5-Yr PCSB Budget Contingency'!G20</f>
        <v>0</v>
      </c>
      <c r="H20" s="51">
        <f>'5-Yr PCSB Budget Base Case'!H20-'5-Yr PCSB Budget Contingency'!H20</f>
        <v>0</v>
      </c>
      <c r="I20" s="51">
        <f>'5-Yr PCSB Budget Base Case'!I20-'5-Yr PCSB Budget Contingency'!I20</f>
        <v>0</v>
      </c>
      <c r="J20" s="51">
        <f>'5-Yr PCSB Budget Base Case'!J20-'5-Yr PCSB Budget Contingency'!J20</f>
        <v>0</v>
      </c>
      <c r="K20" s="51">
        <f>'5-Yr PCSB Budget Base Case'!K20-'5-Yr PCSB Budget Contingency'!K20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x14ac:dyDescent="0.35">
      <c r="A21" s="14" t="str">
        <f t="shared" si="3"/>
        <v>PCSB 5-Year Budget</v>
      </c>
      <c r="B21" s="151">
        <f t="shared" si="3"/>
        <v>118</v>
      </c>
      <c r="C21" s="14" t="str">
        <f t="shared" si="3"/>
        <v>Early Childhood Academy PCS</v>
      </c>
      <c r="D21" s="5" t="str">
        <f t="shared" si="3"/>
        <v>2026-2027</v>
      </c>
      <c r="E21" s="39">
        <v>11</v>
      </c>
      <c r="F21" s="36">
        <f>'5-Yr PCSB Budget Base Case'!F21</f>
        <v>1.22</v>
      </c>
      <c r="G21" s="51">
        <f>'5-Yr PCSB Budget Base Case'!G21-'5-Yr PCSB Budget Contingency'!G21</f>
        <v>0</v>
      </c>
      <c r="H21" s="51">
        <f>'5-Yr PCSB Budget Base Case'!H21-'5-Yr PCSB Budget Contingency'!H21</f>
        <v>0</v>
      </c>
      <c r="I21" s="51">
        <f>'5-Yr PCSB Budget Base Case'!I21-'5-Yr PCSB Budget Contingency'!I21</f>
        <v>0</v>
      </c>
      <c r="J21" s="51">
        <f>'5-Yr PCSB Budget Base Case'!J21-'5-Yr PCSB Budget Contingency'!J21</f>
        <v>0</v>
      </c>
      <c r="K21" s="51">
        <f>'5-Yr PCSB Budget Base Case'!K21-'5-Yr PCSB Budget Contingency'!K21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x14ac:dyDescent="0.35">
      <c r="A22" s="14" t="str">
        <f t="shared" si="3"/>
        <v>PCSB 5-Year Budget</v>
      </c>
      <c r="B22" s="151">
        <f t="shared" si="3"/>
        <v>118</v>
      </c>
      <c r="C22" s="14" t="str">
        <f t="shared" si="3"/>
        <v>Early Childhood Academy PCS</v>
      </c>
      <c r="D22" s="5" t="str">
        <f t="shared" si="3"/>
        <v>2026-2027</v>
      </c>
      <c r="E22" s="39">
        <v>12</v>
      </c>
      <c r="F22" s="36">
        <f>'5-Yr PCSB Budget Base Case'!F22</f>
        <v>1.22</v>
      </c>
      <c r="G22" s="51">
        <f>'5-Yr PCSB Budget Base Case'!G22-'5-Yr PCSB Budget Contingency'!G22</f>
        <v>0</v>
      </c>
      <c r="H22" s="51">
        <f>'5-Yr PCSB Budget Base Case'!H22-'5-Yr PCSB Budget Contingency'!H22</f>
        <v>0</v>
      </c>
      <c r="I22" s="51">
        <f>'5-Yr PCSB Budget Base Case'!I22-'5-Yr PCSB Budget Contingency'!I22</f>
        <v>0</v>
      </c>
      <c r="J22" s="51">
        <f>'5-Yr PCSB Budget Base Case'!J22-'5-Yr PCSB Budget Contingency'!J22</f>
        <v>0</v>
      </c>
      <c r="K22" s="51">
        <f>'5-Yr PCSB Budget Base Case'!K22-'5-Yr PCSB Budget Contingency'!K22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x14ac:dyDescent="0.35">
      <c r="A23" s="14" t="str">
        <f t="shared" si="3"/>
        <v>PCSB 5-Year Budget</v>
      </c>
      <c r="B23" s="151">
        <f t="shared" si="3"/>
        <v>118</v>
      </c>
      <c r="C23" s="14" t="str">
        <f t="shared" si="3"/>
        <v>Early Childhood Academy PCS</v>
      </c>
      <c r="D23" s="5" t="str">
        <f t="shared" si="3"/>
        <v>2026-2027</v>
      </c>
      <c r="E23" s="38" t="s">
        <v>208</v>
      </c>
      <c r="F23" s="36">
        <f>'5-Yr PCSB Budget Base Case'!F23</f>
        <v>1.58</v>
      </c>
      <c r="G23" s="51">
        <f>'5-Yr PCSB Budget Base Case'!G23-'5-Yr PCSB Budget Contingency'!G23</f>
        <v>0</v>
      </c>
      <c r="H23" s="51">
        <f>'5-Yr PCSB Budget Base Case'!H23-'5-Yr PCSB Budget Contingency'!H23</f>
        <v>0</v>
      </c>
      <c r="I23" s="51">
        <f>'5-Yr PCSB Budget Base Case'!I23-'5-Yr PCSB Budget Contingency'!I23</f>
        <v>0</v>
      </c>
      <c r="J23" s="51">
        <f>'5-Yr PCSB Budget Base Case'!J23-'5-Yr PCSB Budget Contingency'!J23</f>
        <v>0</v>
      </c>
      <c r="K23" s="51">
        <f>'5-Yr PCSB Budget Base Case'!K23-'5-Yr PCSB Budget Contingency'!K23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35">
      <c r="A24" s="14" t="str">
        <f t="shared" si="3"/>
        <v>PCSB 5-Year Budget</v>
      </c>
      <c r="B24" s="151">
        <f t="shared" si="3"/>
        <v>118</v>
      </c>
      <c r="C24" s="14" t="str">
        <f t="shared" si="3"/>
        <v>Early Childhood Academy PCS</v>
      </c>
      <c r="D24" s="5" t="str">
        <f t="shared" si="3"/>
        <v>2026-2027</v>
      </c>
      <c r="E24" s="38" t="s">
        <v>207</v>
      </c>
      <c r="F24" s="36">
        <f>'5-Yr PCSB Budget Base Case'!F24</f>
        <v>1.17</v>
      </c>
      <c r="G24" s="51">
        <f>'5-Yr PCSB Budget Base Case'!G24-'5-Yr PCSB Budget Contingency'!G24</f>
        <v>0</v>
      </c>
      <c r="H24" s="51">
        <f>'5-Yr PCSB Budget Base Case'!H24-'5-Yr PCSB Budget Contingency'!H24</f>
        <v>0</v>
      </c>
      <c r="I24" s="51">
        <f>'5-Yr PCSB Budget Base Case'!I24-'5-Yr PCSB Budget Contingency'!I24</f>
        <v>0</v>
      </c>
      <c r="J24" s="51">
        <f>'5-Yr PCSB Budget Base Case'!J24-'5-Yr PCSB Budget Contingency'!J24</f>
        <v>0</v>
      </c>
      <c r="K24" s="51">
        <f>'5-Yr PCSB Budget Base Case'!K24-'5-Yr PCSB Budget Contingency'!K24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35">
      <c r="A25" s="14" t="str">
        <f t="shared" si="3"/>
        <v>PCSB 5-Year Budget</v>
      </c>
      <c r="B25" s="151">
        <f t="shared" si="3"/>
        <v>118</v>
      </c>
      <c r="C25" s="14" t="str">
        <f t="shared" si="3"/>
        <v>Early Childhood Academy PCS</v>
      </c>
      <c r="D25" s="5" t="str">
        <f t="shared" si="3"/>
        <v>2026-2027</v>
      </c>
      <c r="E25" s="38" t="s">
        <v>206</v>
      </c>
      <c r="F25" s="45">
        <f>'5-Yr PCSB Budget Base Case'!F25</f>
        <v>1</v>
      </c>
      <c r="G25" s="52">
        <f>'5-Yr PCSB Budget Base Case'!G25-'5-Yr PCSB Budget Contingency'!G25</f>
        <v>0</v>
      </c>
      <c r="H25" s="52">
        <f>'5-Yr PCSB Budget Base Case'!H25-'5-Yr PCSB Budget Contingency'!H25</f>
        <v>0</v>
      </c>
      <c r="I25" s="52">
        <f>'5-Yr PCSB Budget Base Case'!I25-'5-Yr PCSB Budget Contingency'!I25</f>
        <v>0</v>
      </c>
      <c r="J25" s="52">
        <f>'5-Yr PCSB Budget Base Case'!J25-'5-Yr PCSB Budget Contingency'!J25</f>
        <v>0</v>
      </c>
      <c r="K25" s="52">
        <f>'5-Yr PCSB Budget Base Case'!K25-'5-Yr PCSB Budget Contingency'!K25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35">
      <c r="A26" s="14" t="str">
        <f t="shared" si="3"/>
        <v>PCSB 5-Year Budget</v>
      </c>
      <c r="B26" s="151">
        <f t="shared" si="3"/>
        <v>118</v>
      </c>
      <c r="C26" s="14" t="str">
        <f t="shared" si="3"/>
        <v>Early Childhood Academy PCS</v>
      </c>
      <c r="D26" s="5" t="str">
        <f t="shared" si="3"/>
        <v>2026-2027</v>
      </c>
      <c r="E26" s="40" t="s">
        <v>205</v>
      </c>
      <c r="F26" s="36">
        <f>'5-Yr PCSB Budget Base Case'!F26</f>
        <v>0.97</v>
      </c>
      <c r="G26" s="51">
        <f>'5-Yr PCSB Budget Base Case'!G26-'5-Yr PCSB Budget Contingency'!G26</f>
        <v>6</v>
      </c>
      <c r="H26" s="51">
        <f>'5-Yr PCSB Budget Base Case'!H26-'5-Yr PCSB Budget Contingency'!H26</f>
        <v>-2</v>
      </c>
      <c r="I26" s="51">
        <f>'5-Yr PCSB Budget Base Case'!I26-'5-Yr PCSB Budget Contingency'!I26</f>
        <v>-2</v>
      </c>
      <c r="J26" s="51">
        <f>'5-Yr PCSB Budget Base Case'!J26-'5-Yr PCSB Budget Contingency'!J26</f>
        <v>-1</v>
      </c>
      <c r="K26" s="51">
        <f>'5-Yr PCSB Budget Base Case'!K26-'5-Yr PCSB Budget Contingency'!K26</f>
        <v>-1</v>
      </c>
      <c r="L26" s="78">
        <f>IF('5-Yr PCSB Budget Base Case'!G26,G26/'5-Yr PCSB Budget Base Case'!G26,0)</f>
        <v>0.14285714285714285</v>
      </c>
      <c r="M26" s="65">
        <f>IF('5-Yr PCSB Budget Base Case'!H26,H26/'5-Yr PCSB Budget Base Case'!H26,0)</f>
        <v>-5.8823529411764705E-2</v>
      </c>
      <c r="N26" s="65">
        <f>IF('5-Yr PCSB Budget Base Case'!I26,I26/'5-Yr PCSB Budget Base Case'!I26,0)</f>
        <v>-5.8823529411764705E-2</v>
      </c>
      <c r="O26" s="65">
        <f>IF('5-Yr PCSB Budget Base Case'!J26,J26/'5-Yr PCSB Budget Base Case'!J26,0)</f>
        <v>-2.8571428571428571E-2</v>
      </c>
      <c r="P26" s="92">
        <f>IF('5-Yr PCSB Budget Base Case'!K26,K26/'5-Yr PCSB Budget Base Case'!K26,0)</f>
        <v>-2.8571428571428571E-2</v>
      </c>
    </row>
    <row r="27" spans="1:16" x14ac:dyDescent="0.35">
      <c r="A27" s="14" t="str">
        <f t="shared" si="3"/>
        <v>PCSB 5-Year Budget</v>
      </c>
      <c r="B27" s="151">
        <f t="shared" si="3"/>
        <v>118</v>
      </c>
      <c r="C27" s="14" t="str">
        <f t="shared" si="3"/>
        <v>Early Childhood Academy PCS</v>
      </c>
      <c r="D27" s="5" t="str">
        <f t="shared" si="3"/>
        <v>2026-2027</v>
      </c>
      <c r="E27" s="40" t="s">
        <v>204</v>
      </c>
      <c r="F27" s="36">
        <f>'5-Yr PCSB Budget Base Case'!F27</f>
        <v>1.2</v>
      </c>
      <c r="G27" s="51">
        <f>'5-Yr PCSB Budget Base Case'!G27-'5-Yr PCSB Budget Contingency'!G27</f>
        <v>0</v>
      </c>
      <c r="H27" s="51">
        <f>'5-Yr PCSB Budget Base Case'!H27-'5-Yr PCSB Budget Contingency'!H27</f>
        <v>3</v>
      </c>
      <c r="I27" s="51">
        <f>'5-Yr PCSB Budget Base Case'!I27-'5-Yr PCSB Budget Contingency'!I27</f>
        <v>3</v>
      </c>
      <c r="J27" s="51">
        <f>'5-Yr PCSB Budget Base Case'!J27-'5-Yr PCSB Budget Contingency'!J27</f>
        <v>3</v>
      </c>
      <c r="K27" s="51">
        <f>'5-Yr PCSB Budget Base Case'!K27-'5-Yr PCSB Budget Contingency'!K27</f>
        <v>4</v>
      </c>
      <c r="L27" s="78">
        <f>IF('5-Yr PCSB Budget Base Case'!G27,G27/'5-Yr PCSB Budget Base Case'!G27,0)</f>
        <v>0</v>
      </c>
      <c r="M27" s="65">
        <f>IF('5-Yr PCSB Budget Base Case'!H27,H27/'5-Yr PCSB Budget Base Case'!H27,0)</f>
        <v>0.25</v>
      </c>
      <c r="N27" s="65">
        <f>IF('5-Yr PCSB Budget Base Case'!I27,I27/'5-Yr PCSB Budget Base Case'!I27,0)</f>
        <v>0.25</v>
      </c>
      <c r="O27" s="65">
        <f>IF('5-Yr PCSB Budget Base Case'!J27,J27/'5-Yr PCSB Budget Base Case'!J27,0)</f>
        <v>0.25</v>
      </c>
      <c r="P27" s="92">
        <f>IF('5-Yr PCSB Budget Base Case'!K27,K27/'5-Yr PCSB Budget Base Case'!K27,0)</f>
        <v>0.30769230769230771</v>
      </c>
    </row>
    <row r="28" spans="1:16" x14ac:dyDescent="0.35">
      <c r="A28" s="14" t="str">
        <f t="shared" si="3"/>
        <v>PCSB 5-Year Budget</v>
      </c>
      <c r="B28" s="151">
        <f t="shared" si="3"/>
        <v>118</v>
      </c>
      <c r="C28" s="14" t="str">
        <f t="shared" si="3"/>
        <v>Early Childhood Academy PCS</v>
      </c>
      <c r="D28" s="5" t="str">
        <f t="shared" si="3"/>
        <v>2026-2027</v>
      </c>
      <c r="E28" s="40" t="s">
        <v>203</v>
      </c>
      <c r="F28" s="36">
        <f>'5-Yr PCSB Budget Base Case'!F28</f>
        <v>1.97</v>
      </c>
      <c r="G28" s="51">
        <f>'5-Yr PCSB Budget Base Case'!G28-'5-Yr PCSB Budget Contingency'!G28</f>
        <v>-2</v>
      </c>
      <c r="H28" s="51">
        <f>'5-Yr PCSB Budget Base Case'!H28-'5-Yr PCSB Budget Contingency'!H28</f>
        <v>1</v>
      </c>
      <c r="I28" s="51">
        <f>'5-Yr PCSB Budget Base Case'!I28-'5-Yr PCSB Budget Contingency'!I28</f>
        <v>1</v>
      </c>
      <c r="J28" s="51">
        <f>'5-Yr PCSB Budget Base Case'!J28-'5-Yr PCSB Budget Contingency'!J28</f>
        <v>1</v>
      </c>
      <c r="K28" s="51">
        <f>'5-Yr PCSB Budget Base Case'!K28-'5-Yr PCSB Budget Contingency'!K28</f>
        <v>0</v>
      </c>
      <c r="L28" s="78">
        <f>IF('5-Yr PCSB Budget Base Case'!G28,G28/'5-Yr PCSB Budget Base Case'!G28,0)</f>
        <v>-0.66666666666666663</v>
      </c>
      <c r="M28" s="65">
        <f>IF('5-Yr PCSB Budget Base Case'!H28,H28/'5-Yr PCSB Budget Base Case'!H28,0)</f>
        <v>0.16666666666666666</v>
      </c>
      <c r="N28" s="65">
        <f>IF('5-Yr PCSB Budget Base Case'!I28,I28/'5-Yr PCSB Budget Base Case'!I28,0)</f>
        <v>0.16666666666666666</v>
      </c>
      <c r="O28" s="65">
        <f>IF('5-Yr PCSB Budget Base Case'!J28,J28/'5-Yr PCSB Budget Base Case'!J28,0)</f>
        <v>0.16666666666666666</v>
      </c>
      <c r="P28" s="92">
        <f>IF('5-Yr PCSB Budget Base Case'!K28,K28/'5-Yr PCSB Budget Base Case'!K28,0)</f>
        <v>0</v>
      </c>
    </row>
    <row r="29" spans="1:16" x14ac:dyDescent="0.35">
      <c r="A29" s="14" t="str">
        <f t="shared" si="3"/>
        <v>PCSB 5-Year Budget</v>
      </c>
      <c r="B29" s="151">
        <f t="shared" si="3"/>
        <v>118</v>
      </c>
      <c r="C29" s="14" t="str">
        <f t="shared" si="3"/>
        <v>Early Childhood Academy PCS</v>
      </c>
      <c r="D29" s="5" t="str">
        <f t="shared" si="3"/>
        <v>2026-2027</v>
      </c>
      <c r="E29" s="40" t="s">
        <v>202</v>
      </c>
      <c r="F29" s="36">
        <f>'5-Yr PCSB Budget Base Case'!F29</f>
        <v>3.49</v>
      </c>
      <c r="G29" s="51">
        <f>'5-Yr PCSB Budget Base Case'!G29-'5-Yr PCSB Budget Contingency'!G29</f>
        <v>0</v>
      </c>
      <c r="H29" s="51">
        <f>'5-Yr PCSB Budget Base Case'!H29-'5-Yr PCSB Budget Contingency'!H29</f>
        <v>12</v>
      </c>
      <c r="I29" s="51">
        <f>'5-Yr PCSB Budget Base Case'!I29-'5-Yr PCSB Budget Contingency'!I29</f>
        <v>14</v>
      </c>
      <c r="J29" s="51">
        <f>'5-Yr PCSB Budget Base Case'!J29-'5-Yr PCSB Budget Contingency'!J29</f>
        <v>14</v>
      </c>
      <c r="K29" s="51">
        <f>'5-Yr PCSB Budget Base Case'!K29-'5-Yr PCSB Budget Contingency'!K29</f>
        <v>15</v>
      </c>
      <c r="L29" s="78">
        <f>IF('5-Yr PCSB Budget Base Case'!G29,G29/'5-Yr PCSB Budget Base Case'!G29,0)</f>
        <v>0</v>
      </c>
      <c r="M29" s="65">
        <f>IF('5-Yr PCSB Budget Base Case'!H29,H29/'5-Yr PCSB Budget Base Case'!H29,0)</f>
        <v>0.42857142857142855</v>
      </c>
      <c r="N29" s="65">
        <f>IF('5-Yr PCSB Budget Base Case'!I29,I29/'5-Yr PCSB Budget Base Case'!I29,0)</f>
        <v>0.46666666666666667</v>
      </c>
      <c r="O29" s="65">
        <f>IF('5-Yr PCSB Budget Base Case'!J29,J29/'5-Yr PCSB Budget Base Case'!J29,0)</f>
        <v>0.46666666666666667</v>
      </c>
      <c r="P29" s="92">
        <f>IF('5-Yr PCSB Budget Base Case'!K29,K29/'5-Yr PCSB Budget Base Case'!K29,0)</f>
        <v>0.4838709677419355</v>
      </c>
    </row>
    <row r="30" spans="1:16" x14ac:dyDescent="0.35">
      <c r="A30" s="14" t="str">
        <f t="shared" si="3"/>
        <v>PCSB 5-Year Budget</v>
      </c>
      <c r="B30" s="151">
        <f t="shared" si="3"/>
        <v>118</v>
      </c>
      <c r="C30" s="14" t="str">
        <f t="shared" si="3"/>
        <v>Early Childhood Academy PCS</v>
      </c>
      <c r="D30" s="5" t="str">
        <f t="shared" si="3"/>
        <v>2026-2027</v>
      </c>
      <c r="E30" s="40" t="s">
        <v>295</v>
      </c>
      <c r="F30" s="36">
        <v>9.9000000000000005E-2</v>
      </c>
      <c r="G30" s="51">
        <f>'5-Yr PCSB Budget Base Case'!G30-'5-Yr PCSB Budget Contingency'!G30</f>
        <v>2</v>
      </c>
      <c r="H30" s="51">
        <f>'5-Yr PCSB Budget Base Case'!H30-'5-Yr PCSB Budget Contingency'!H30</f>
        <v>12</v>
      </c>
      <c r="I30" s="51">
        <f>'5-Yr PCSB Budget Base Case'!I30-'5-Yr PCSB Budget Contingency'!I30</f>
        <v>14</v>
      </c>
      <c r="J30" s="51">
        <f>'5-Yr PCSB Budget Base Case'!J30-'5-Yr PCSB Budget Contingency'!J30</f>
        <v>15</v>
      </c>
      <c r="K30" s="51">
        <f>'5-Yr PCSB Budget Base Case'!K30-'5-Yr PCSB Budget Contingency'!K30</f>
        <v>16</v>
      </c>
      <c r="L30" s="78">
        <f>IF('5-Yr PCSB Budget Base Case'!G30,G30/'5-Yr PCSB Budget Base Case'!G30,0)</f>
        <v>2.8571428571428571E-2</v>
      </c>
      <c r="M30" s="65">
        <f>IF('5-Yr PCSB Budget Base Case'!H30,H30/'5-Yr PCSB Budget Base Case'!H30,0)</f>
        <v>0.15</v>
      </c>
      <c r="N30" s="65">
        <f>IF('5-Yr PCSB Budget Base Case'!I30,I30/'5-Yr PCSB Budget Base Case'!I30,0)</f>
        <v>0.17073170731707318</v>
      </c>
      <c r="O30" s="65">
        <f>IF('5-Yr PCSB Budget Base Case'!J30,J30/'5-Yr PCSB Budget Base Case'!J30,0)</f>
        <v>0.18072289156626506</v>
      </c>
      <c r="P30" s="92">
        <f>IF('5-Yr PCSB Budget Base Case'!K30,K30/'5-Yr PCSB Budget Base Case'!K30,0)</f>
        <v>0.19047619047619047</v>
      </c>
    </row>
    <row r="31" spans="1:16" x14ac:dyDescent="0.35">
      <c r="A31" s="14" t="str">
        <f t="shared" si="3"/>
        <v>PCSB 5-Year Budget</v>
      </c>
      <c r="B31" s="151">
        <f t="shared" si="3"/>
        <v>118</v>
      </c>
      <c r="C31" s="14" t="str">
        <f t="shared" si="3"/>
        <v>Early Childhood Academy PCS</v>
      </c>
      <c r="D31" s="5" t="str">
        <f t="shared" si="3"/>
        <v>2026-2027</v>
      </c>
      <c r="E31" s="40" t="s">
        <v>296</v>
      </c>
      <c r="F31" s="36">
        <v>8.8999999999999996E-2</v>
      </c>
      <c r="G31" s="51">
        <f>'5-Yr PCSB Budget Base Case'!G31-'5-Yr PCSB Budget Contingency'!G31</f>
        <v>2</v>
      </c>
      <c r="H31" s="51">
        <f>'5-Yr PCSB Budget Base Case'!H31-'5-Yr PCSB Budget Contingency'!H31</f>
        <v>12</v>
      </c>
      <c r="I31" s="51">
        <f>'5-Yr PCSB Budget Base Case'!I31-'5-Yr PCSB Budget Contingency'!I31</f>
        <v>14</v>
      </c>
      <c r="J31" s="51">
        <f>'5-Yr PCSB Budget Base Case'!J31-'5-Yr PCSB Budget Contingency'!J31</f>
        <v>15</v>
      </c>
      <c r="K31" s="51">
        <f>'5-Yr PCSB Budget Base Case'!K31-'5-Yr PCSB Budget Contingency'!K31</f>
        <v>16</v>
      </c>
      <c r="L31" s="78">
        <f>IF('5-Yr PCSB Budget Base Case'!G31,G31/'5-Yr PCSB Budget Base Case'!G31,0)</f>
        <v>2.8571428571428571E-2</v>
      </c>
      <c r="M31" s="65">
        <f>IF('5-Yr PCSB Budget Base Case'!H31,H31/'5-Yr PCSB Budget Base Case'!H31,0)</f>
        <v>0.15</v>
      </c>
      <c r="N31" s="65">
        <f>IF('5-Yr PCSB Budget Base Case'!I31,I31/'5-Yr PCSB Budget Base Case'!I31,0)</f>
        <v>0.17073170731707318</v>
      </c>
      <c r="O31" s="65">
        <f>IF('5-Yr PCSB Budget Base Case'!J31,J31/'5-Yr PCSB Budget Base Case'!J31,0)</f>
        <v>0.18072289156626506</v>
      </c>
      <c r="P31" s="92">
        <f>IF('5-Yr PCSB Budget Base Case'!K31,K31/'5-Yr PCSB Budget Base Case'!K31,0)</f>
        <v>0.19047619047619047</v>
      </c>
    </row>
    <row r="32" spans="1:16" x14ac:dyDescent="0.35">
      <c r="A32" s="14" t="str">
        <f t="shared" si="3"/>
        <v>PCSB 5-Year Budget</v>
      </c>
      <c r="B32" s="151">
        <f t="shared" si="3"/>
        <v>118</v>
      </c>
      <c r="C32" s="14" t="str">
        <f t="shared" si="3"/>
        <v>Early Childhood Academy PCS</v>
      </c>
      <c r="D32" s="5" t="str">
        <f t="shared" si="3"/>
        <v>2026-2027</v>
      </c>
      <c r="E32" s="40" t="s">
        <v>201</v>
      </c>
      <c r="F32" s="36">
        <f>'5-Yr PCSB Budget Base Case'!F32</f>
        <v>0.06</v>
      </c>
      <c r="G32" s="51">
        <f>'5-Yr PCSB Budget Base Case'!G32-'5-Yr PCSB Budget Contingency'!G32</f>
        <v>0</v>
      </c>
      <c r="H32" s="51">
        <f>'5-Yr PCSB Budget Base Case'!H32-'5-Yr PCSB Budget Contingency'!H32</f>
        <v>0</v>
      </c>
      <c r="I32" s="51">
        <f>'5-Yr PCSB Budget Base Case'!I32-'5-Yr PCSB Budget Contingency'!I32</f>
        <v>0</v>
      </c>
      <c r="J32" s="51">
        <f>'5-Yr PCSB Budget Base Case'!J32-'5-Yr PCSB Budget Contingency'!J32</f>
        <v>0</v>
      </c>
      <c r="K32" s="51">
        <f>'5-Yr PCSB Budget Base Case'!K32-'5-Yr PCSB Budget Contingency'!K32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35">
      <c r="A33" s="14" t="str">
        <f t="shared" si="3"/>
        <v>PCSB 5-Year Budget</v>
      </c>
      <c r="B33" s="151">
        <f t="shared" si="3"/>
        <v>118</v>
      </c>
      <c r="C33" s="14" t="str">
        <f t="shared" si="3"/>
        <v>Early Childhood Academy PCS</v>
      </c>
      <c r="D33" s="5" t="str">
        <f t="shared" si="3"/>
        <v>2026-2027</v>
      </c>
      <c r="E33" s="40" t="s">
        <v>285</v>
      </c>
      <c r="F33" s="36">
        <f>'5-Yr PCSB Budget Base Case'!F33</f>
        <v>0.3</v>
      </c>
      <c r="G33" s="51">
        <f>'5-Yr PCSB Budget Base Case'!G33-'5-Yr PCSB Budget Contingency'!G33</f>
        <v>16</v>
      </c>
      <c r="H33" s="51">
        <f>'5-Yr PCSB Budget Base Case'!H33-'5-Yr PCSB Budget Contingency'!H33</f>
        <v>24</v>
      </c>
      <c r="I33" s="51">
        <f>'5-Yr PCSB Budget Base Case'!I33-'5-Yr PCSB Budget Contingency'!I33</f>
        <v>28</v>
      </c>
      <c r="J33" s="51">
        <f>'5-Yr PCSB Budget Base Case'!J33-'5-Yr PCSB Budget Contingency'!J33</f>
        <v>36</v>
      </c>
      <c r="K33" s="51">
        <f>'5-Yr PCSB Budget Base Case'!K33-'5-Yr PCSB Budget Contingency'!K33</f>
        <v>44</v>
      </c>
      <c r="L33" s="78">
        <f>IF('5-Yr PCSB Budget Base Case'!G33,G33/'5-Yr PCSB Budget Base Case'!G33,0)</f>
        <v>8.1632653061224483E-2</v>
      </c>
      <c r="M33" s="65">
        <f>IF('5-Yr PCSB Budget Base Case'!H33,H33/'5-Yr PCSB Budget Base Case'!H33,0)</f>
        <v>0.11764705882352941</v>
      </c>
      <c r="N33" s="65">
        <f>IF('5-Yr PCSB Budget Base Case'!I33,I33/'5-Yr PCSB Budget Base Case'!I33,0)</f>
        <v>0.13461538461538461</v>
      </c>
      <c r="O33" s="65">
        <f>IF('5-Yr PCSB Budget Base Case'!J33,J33/'5-Yr PCSB Budget Base Case'!J33,0)</f>
        <v>0.16666666666666666</v>
      </c>
      <c r="P33" s="92">
        <f>IF('5-Yr PCSB Budget Base Case'!K33,K33/'5-Yr PCSB Budget Base Case'!K33,0)</f>
        <v>0.19642857142857142</v>
      </c>
    </row>
    <row r="34" spans="1:16" x14ac:dyDescent="0.35">
      <c r="A34" s="14" t="str">
        <f t="shared" si="3"/>
        <v>PCSB 5-Year Budget</v>
      </c>
      <c r="B34" s="151">
        <f t="shared" si="3"/>
        <v>118</v>
      </c>
      <c r="C34" s="14" t="str">
        <f t="shared" si="3"/>
        <v>Early Childhood Academy PCS</v>
      </c>
      <c r="D34" s="5" t="str">
        <f t="shared" si="3"/>
        <v>2026-2027</v>
      </c>
      <c r="E34" s="40" t="s">
        <v>297</v>
      </c>
      <c r="F34" s="36">
        <v>7.0000000000000007E-2</v>
      </c>
      <c r="G34" s="51">
        <f>'5-Yr PCSB Budget Base Case'!G34-'5-Yr PCSB Budget Contingency'!G34</f>
        <v>8</v>
      </c>
      <c r="H34" s="51">
        <f>'5-Yr PCSB Budget Base Case'!H34-'5-Yr PCSB Budget Contingency'!H34</f>
        <v>12</v>
      </c>
      <c r="I34" s="51">
        <f>'5-Yr PCSB Budget Base Case'!I34-'5-Yr PCSB Budget Contingency'!I34</f>
        <v>14</v>
      </c>
      <c r="J34" s="51">
        <f>'5-Yr PCSB Budget Base Case'!J34-'5-Yr PCSB Budget Contingency'!J34</f>
        <v>18</v>
      </c>
      <c r="K34" s="51">
        <f>'5-Yr PCSB Budget Base Case'!K34-'5-Yr PCSB Budget Contingency'!K34</f>
        <v>22</v>
      </c>
      <c r="L34" s="78">
        <f>IF('5-Yr PCSB Budget Base Case'!G34,G34/'5-Yr PCSB Budget Base Case'!G34,0)</f>
        <v>8.1632653061224483E-2</v>
      </c>
      <c r="M34" s="65">
        <f>IF('5-Yr PCSB Budget Base Case'!H34,H34/'5-Yr PCSB Budget Base Case'!H34,0)</f>
        <v>0.11764705882352941</v>
      </c>
      <c r="N34" s="65">
        <f>IF('5-Yr PCSB Budget Base Case'!I34,I34/'5-Yr PCSB Budget Base Case'!I34,0)</f>
        <v>0.13461538461538461</v>
      </c>
      <c r="O34" s="65">
        <f>IF('5-Yr PCSB Budget Base Case'!J34,J34/'5-Yr PCSB Budget Base Case'!J34,0)</f>
        <v>0.16666666666666666</v>
      </c>
      <c r="P34" s="92">
        <f>IF('5-Yr PCSB Budget Base Case'!K34,K34/'5-Yr PCSB Budget Base Case'!K34,0)</f>
        <v>0.19642857142857142</v>
      </c>
    </row>
    <row r="35" spans="1:16" x14ac:dyDescent="0.35">
      <c r="A35" s="14" t="str">
        <f t="shared" si="3"/>
        <v>PCSB 5-Year Budget</v>
      </c>
      <c r="B35" s="151">
        <f t="shared" si="3"/>
        <v>118</v>
      </c>
      <c r="C35" s="14" t="str">
        <f t="shared" si="3"/>
        <v>Early Childhood Academy PCS</v>
      </c>
      <c r="D35" s="5" t="str">
        <f t="shared" si="3"/>
        <v>2026-2027</v>
      </c>
      <c r="E35" s="40" t="s">
        <v>298</v>
      </c>
      <c r="F35" s="36">
        <v>7.0000000000000007E-2</v>
      </c>
      <c r="G35" s="51">
        <f>'5-Yr PCSB Budget Base Case'!G35-'5-Yr PCSB Budget Contingency'!G35</f>
        <v>2</v>
      </c>
      <c r="H35" s="51">
        <f>'5-Yr PCSB Budget Base Case'!H35-'5-Yr PCSB Budget Contingency'!H35</f>
        <v>3</v>
      </c>
      <c r="I35" s="51">
        <f>'5-Yr PCSB Budget Base Case'!I35-'5-Yr PCSB Budget Contingency'!I35</f>
        <v>3</v>
      </c>
      <c r="J35" s="51">
        <f>'5-Yr PCSB Budget Base Case'!J35-'5-Yr PCSB Budget Contingency'!J35</f>
        <v>4</v>
      </c>
      <c r="K35" s="51">
        <f>'5-Yr PCSB Budget Base Case'!K35-'5-Yr PCSB Budget Contingency'!K35</f>
        <v>5</v>
      </c>
      <c r="L35" s="78">
        <f>IF('5-Yr PCSB Budget Base Case'!G35,G35/'5-Yr PCSB Budget Base Case'!G35,0)</f>
        <v>0.08</v>
      </c>
      <c r="M35" s="65">
        <f>IF('5-Yr PCSB Budget Base Case'!H35,H35/'5-Yr PCSB Budget Base Case'!H35,0)</f>
        <v>0.11538461538461539</v>
      </c>
      <c r="N35" s="65">
        <f>IF('5-Yr PCSB Budget Base Case'!I35,I35/'5-Yr PCSB Budget Base Case'!I35,0)</f>
        <v>0.11538461538461539</v>
      </c>
      <c r="O35" s="65">
        <f>IF('5-Yr PCSB Budget Base Case'!J35,J35/'5-Yr PCSB Budget Base Case'!J35,0)</f>
        <v>0.14814814814814814</v>
      </c>
      <c r="P35" s="92">
        <f>IF('5-Yr PCSB Budget Base Case'!K35,K35/'5-Yr PCSB Budget Base Case'!K35,0)</f>
        <v>0.17857142857142858</v>
      </c>
    </row>
    <row r="36" spans="1:16" x14ac:dyDescent="0.35">
      <c r="A36" s="14" t="str">
        <f t="shared" si="3"/>
        <v>PCSB 5-Year Budget</v>
      </c>
      <c r="B36" s="151">
        <f t="shared" si="3"/>
        <v>118</v>
      </c>
      <c r="C36" s="14" t="str">
        <f t="shared" si="3"/>
        <v>Early Childhood Academy PCS</v>
      </c>
      <c r="D36" s="5" t="str">
        <f t="shared" si="3"/>
        <v>2026-2027</v>
      </c>
      <c r="E36" s="40" t="s">
        <v>200</v>
      </c>
      <c r="F36" s="36">
        <f>'5-Yr PCSB Budget Base Case'!F36</f>
        <v>0.75</v>
      </c>
      <c r="G36" s="51">
        <f>'5-Yr PCSB Budget Base Case'!G36-'5-Yr PCSB Budget Contingency'!G36</f>
        <v>6</v>
      </c>
      <c r="H36" s="51">
        <f>'5-Yr PCSB Budget Base Case'!H36-'5-Yr PCSB Budget Contingency'!H36</f>
        <v>6</v>
      </c>
      <c r="I36" s="51">
        <f>'5-Yr PCSB Budget Base Case'!I36-'5-Yr PCSB Budget Contingency'!I36</f>
        <v>7</v>
      </c>
      <c r="J36" s="51">
        <f>'5-Yr PCSB Budget Base Case'!J36-'5-Yr PCSB Budget Contingency'!J36</f>
        <v>8</v>
      </c>
      <c r="K36" s="51">
        <f>'5-Yr PCSB Budget Base Case'!K36-'5-Yr PCSB Budget Contingency'!K36</f>
        <v>8</v>
      </c>
      <c r="L36" s="78">
        <f>IF('5-Yr PCSB Budget Base Case'!G36,G36/'5-Yr PCSB Budget Base Case'!G36,0)</f>
        <v>1</v>
      </c>
      <c r="M36" s="65">
        <f>IF('5-Yr PCSB Budget Base Case'!H36,H36/'5-Yr PCSB Budget Base Case'!H36,0)</f>
        <v>1</v>
      </c>
      <c r="N36" s="65">
        <f>IF('5-Yr PCSB Budget Base Case'!I36,I36/'5-Yr PCSB Budget Base Case'!I36,0)</f>
        <v>1</v>
      </c>
      <c r="O36" s="65">
        <f>IF('5-Yr PCSB Budget Base Case'!J36,J36/'5-Yr PCSB Budget Base Case'!J36,0)</f>
        <v>1</v>
      </c>
      <c r="P36" s="92">
        <f>IF('5-Yr PCSB Budget Base Case'!K36,K36/'5-Yr PCSB Budget Base Case'!K36,0)</f>
        <v>1</v>
      </c>
    </row>
    <row r="37" spans="1:16" x14ac:dyDescent="0.35">
      <c r="A37" s="14" t="str">
        <f t="shared" si="3"/>
        <v>PCSB 5-Year Budget</v>
      </c>
      <c r="B37" s="151">
        <f t="shared" si="3"/>
        <v>118</v>
      </c>
      <c r="C37" s="14" t="str">
        <f t="shared" si="3"/>
        <v>Early Childhood Academy PCS</v>
      </c>
      <c r="D37" s="5" t="str">
        <f t="shared" si="3"/>
        <v>2026-2027</v>
      </c>
      <c r="E37" s="40" t="s">
        <v>199</v>
      </c>
      <c r="F37" s="36">
        <f>'5-Yr PCSB Budget Base Case'!F37</f>
        <v>0.5</v>
      </c>
      <c r="G37" s="51">
        <f>'5-Yr PCSB Budget Base Case'!G37-'5-Yr PCSB Budget Contingency'!G37</f>
        <v>0</v>
      </c>
      <c r="H37" s="51">
        <f>'5-Yr PCSB Budget Base Case'!H37-'5-Yr PCSB Budget Contingency'!H37</f>
        <v>0</v>
      </c>
      <c r="I37" s="51">
        <f>'5-Yr PCSB Budget Base Case'!I37-'5-Yr PCSB Budget Contingency'!I37</f>
        <v>0</v>
      </c>
      <c r="J37" s="51">
        <f>'5-Yr PCSB Budget Base Case'!J37-'5-Yr PCSB Budget Contingency'!J37</f>
        <v>0</v>
      </c>
      <c r="K37" s="51">
        <f>'5-Yr PCSB Budget Base Case'!K37-'5-Yr PCSB Budget Contingency'!K37</f>
        <v>0</v>
      </c>
      <c r="L37" s="78">
        <f>IF('5-Yr PCSB Budget Base Case'!G37,G37/'5-Yr PCSB Budget Base Case'!G37,0)</f>
        <v>0</v>
      </c>
      <c r="M37" s="65">
        <f>IF('5-Yr PCSB Budget Base Case'!H37,H37/'5-Yr PCSB Budget Base Case'!H37,0)</f>
        <v>0</v>
      </c>
      <c r="N37" s="65">
        <f>IF('5-Yr PCSB Budget Base Case'!I37,I37/'5-Yr PCSB Budget Base Case'!I37,0)</f>
        <v>0</v>
      </c>
      <c r="O37" s="65">
        <f>IF('5-Yr PCSB Budget Base Case'!J37,J37/'5-Yr PCSB Budget Base Case'!J37,0)</f>
        <v>0</v>
      </c>
      <c r="P37" s="92">
        <f>IF('5-Yr PCSB Budget Base Case'!K37,K37/'5-Yr PCSB Budget Base Case'!K37,0)</f>
        <v>0</v>
      </c>
    </row>
    <row r="38" spans="1:16" x14ac:dyDescent="0.35">
      <c r="A38" s="14" t="str">
        <f t="shared" si="3"/>
        <v>PCSB 5-Year Budget</v>
      </c>
      <c r="B38" s="151">
        <f t="shared" si="3"/>
        <v>118</v>
      </c>
      <c r="C38" s="14" t="str">
        <f t="shared" si="3"/>
        <v>Early Childhood Academy PCS</v>
      </c>
      <c r="D38" s="5" t="str">
        <f t="shared" si="3"/>
        <v>2026-2027</v>
      </c>
      <c r="E38" s="40" t="s">
        <v>198</v>
      </c>
      <c r="F38" s="36">
        <f>'5-Yr PCSB Budget Base Case'!F38</f>
        <v>1.67</v>
      </c>
      <c r="G38" s="51">
        <f>'5-Yr PCSB Budget Base Case'!G38-'5-Yr PCSB Budget Contingency'!G38</f>
        <v>0</v>
      </c>
      <c r="H38" s="51">
        <f>'5-Yr PCSB Budget Base Case'!H38-'5-Yr PCSB Budget Contingency'!H38</f>
        <v>0</v>
      </c>
      <c r="I38" s="51">
        <f>'5-Yr PCSB Budget Base Case'!I38-'5-Yr PCSB Budget Contingency'!I38</f>
        <v>0</v>
      </c>
      <c r="J38" s="51">
        <f>'5-Yr PCSB Budget Base Case'!J38-'5-Yr PCSB Budget Contingency'!J38</f>
        <v>0</v>
      </c>
      <c r="K38" s="51">
        <f>'5-Yr PCSB Budget Base Case'!K38-'5-Yr PCSB Budget Contingency'!K38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35">
      <c r="A39" s="14" t="str">
        <f t="shared" si="3"/>
        <v>PCSB 5-Year Budget</v>
      </c>
      <c r="B39" s="151">
        <f t="shared" si="3"/>
        <v>118</v>
      </c>
      <c r="C39" s="14" t="str">
        <f t="shared" si="3"/>
        <v>Early Childhood Academy PCS</v>
      </c>
      <c r="D39" s="5" t="str">
        <f t="shared" si="3"/>
        <v>2026-2027</v>
      </c>
      <c r="E39" s="40" t="s">
        <v>197</v>
      </c>
      <c r="F39" s="36">
        <f>'5-Yr PCSB Budget Base Case'!F39</f>
        <v>0.37</v>
      </c>
      <c r="G39" s="51">
        <f>'5-Yr PCSB Budget Base Case'!G39-'5-Yr PCSB Budget Contingency'!G39</f>
        <v>0</v>
      </c>
      <c r="H39" s="51">
        <f>'5-Yr PCSB Budget Base Case'!H39-'5-Yr PCSB Budget Contingency'!H39</f>
        <v>0</v>
      </c>
      <c r="I39" s="51">
        <f>'5-Yr PCSB Budget Base Case'!I39-'5-Yr PCSB Budget Contingency'!I39</f>
        <v>0</v>
      </c>
      <c r="J39" s="51">
        <f>'5-Yr PCSB Budget Base Case'!J39-'5-Yr PCSB Budget Contingency'!J39</f>
        <v>0</v>
      </c>
      <c r="K39" s="51">
        <f>'5-Yr PCSB Budget Base Case'!K39-'5-Yr PCSB Budget Contingency'!K39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35">
      <c r="A40" s="14" t="str">
        <f t="shared" si="3"/>
        <v>PCSB 5-Year Budget</v>
      </c>
      <c r="B40" s="151">
        <f t="shared" si="3"/>
        <v>118</v>
      </c>
      <c r="C40" s="14" t="str">
        <f t="shared" si="3"/>
        <v>Early Childhood Academy PCS</v>
      </c>
      <c r="D40" s="5" t="str">
        <f t="shared" si="3"/>
        <v>2026-2027</v>
      </c>
      <c r="E40" s="40" t="s">
        <v>196</v>
      </c>
      <c r="F40" s="36">
        <f>'5-Yr PCSB Budget Base Case'!F40</f>
        <v>1.34</v>
      </c>
      <c r="G40" s="51">
        <f>'5-Yr PCSB Budget Base Case'!G40-'5-Yr PCSB Budget Contingency'!G40</f>
        <v>0</v>
      </c>
      <c r="H40" s="51">
        <f>'5-Yr PCSB Budget Base Case'!H40-'5-Yr PCSB Budget Contingency'!H40</f>
        <v>0</v>
      </c>
      <c r="I40" s="51">
        <f>'5-Yr PCSB Budget Base Case'!I40-'5-Yr PCSB Budget Contingency'!I40</f>
        <v>0</v>
      </c>
      <c r="J40" s="51">
        <f>'5-Yr PCSB Budget Base Case'!J40-'5-Yr PCSB Budget Contingency'!J40</f>
        <v>0</v>
      </c>
      <c r="K40" s="51">
        <f>'5-Yr PCSB Budget Base Case'!K40-'5-Yr PCSB Budget Contingency'!K40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35">
      <c r="A41" s="14" t="str">
        <f t="shared" si="3"/>
        <v>PCSB 5-Year Budget</v>
      </c>
      <c r="B41" s="151">
        <f t="shared" si="3"/>
        <v>118</v>
      </c>
      <c r="C41" s="14" t="str">
        <f t="shared" si="3"/>
        <v>Early Childhood Academy PCS</v>
      </c>
      <c r="D41" s="5" t="str">
        <f t="shared" si="3"/>
        <v>2026-2027</v>
      </c>
      <c r="E41" s="40" t="s">
        <v>195</v>
      </c>
      <c r="F41" s="36">
        <f>'5-Yr PCSB Budget Base Case'!F41</f>
        <v>2.89</v>
      </c>
      <c r="G41" s="51">
        <f>'5-Yr PCSB Budget Base Case'!G41-'5-Yr PCSB Budget Contingency'!G41</f>
        <v>0</v>
      </c>
      <c r="H41" s="51">
        <f>'5-Yr PCSB Budget Base Case'!H41-'5-Yr PCSB Budget Contingency'!H41</f>
        <v>0</v>
      </c>
      <c r="I41" s="51">
        <f>'5-Yr PCSB Budget Base Case'!I41-'5-Yr PCSB Budget Contingency'!I41</f>
        <v>0</v>
      </c>
      <c r="J41" s="51">
        <f>'5-Yr PCSB Budget Base Case'!J41-'5-Yr PCSB Budget Contingency'!J41</f>
        <v>0</v>
      </c>
      <c r="K41" s="51">
        <f>'5-Yr PCSB Budget Base Case'!K41-'5-Yr PCSB Budget Contingency'!K41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35">
      <c r="A42" s="14" t="str">
        <f t="shared" si="3"/>
        <v>PCSB 5-Year Budget</v>
      </c>
      <c r="B42" s="151">
        <f t="shared" si="3"/>
        <v>118</v>
      </c>
      <c r="C42" s="14" t="str">
        <f t="shared" si="3"/>
        <v>Early Childhood Academy PCS</v>
      </c>
      <c r="D42" s="5" t="str">
        <f t="shared" si="3"/>
        <v>2026-2027</v>
      </c>
      <c r="E42" s="40" t="s">
        <v>194</v>
      </c>
      <c r="F42" s="36">
        <f>'5-Yr PCSB Budget Base Case'!F42</f>
        <v>2.89</v>
      </c>
      <c r="G42" s="51">
        <f>'5-Yr PCSB Budget Base Case'!G42-'5-Yr PCSB Budget Contingency'!G42</f>
        <v>0</v>
      </c>
      <c r="H42" s="51">
        <f>'5-Yr PCSB Budget Base Case'!H42-'5-Yr PCSB Budget Contingency'!H42</f>
        <v>0</v>
      </c>
      <c r="I42" s="51">
        <f>'5-Yr PCSB Budget Base Case'!I42-'5-Yr PCSB Budget Contingency'!I42</f>
        <v>0</v>
      </c>
      <c r="J42" s="51">
        <f>'5-Yr PCSB Budget Base Case'!J42-'5-Yr PCSB Budget Contingency'!J42</f>
        <v>0</v>
      </c>
      <c r="K42" s="51">
        <f>'5-Yr PCSB Budget Base Case'!K42-'5-Yr PCSB Budget Contingency'!K42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35">
      <c r="A43" s="14" t="str">
        <f t="shared" si="3"/>
        <v>PCSB 5-Year Budget</v>
      </c>
      <c r="B43" s="151">
        <f t="shared" si="3"/>
        <v>118</v>
      </c>
      <c r="C43" s="14" t="str">
        <f t="shared" si="3"/>
        <v>Early Childhood Academy PCS</v>
      </c>
      <c r="D43" s="5" t="str">
        <f t="shared" si="3"/>
        <v>2026-2027</v>
      </c>
      <c r="E43" s="40" t="s">
        <v>240</v>
      </c>
      <c r="F43" s="36">
        <f>'5-Yr PCSB Budget Base Case'!F43</f>
        <v>0.66800000000000004</v>
      </c>
      <c r="G43" s="51">
        <f>'5-Yr PCSB Budget Base Case'!G43-'5-Yr PCSB Budget Contingency'!G43</f>
        <v>0</v>
      </c>
      <c r="H43" s="51">
        <f>'5-Yr PCSB Budget Base Case'!H43-'5-Yr PCSB Budget Contingency'!H43</f>
        <v>0</v>
      </c>
      <c r="I43" s="51">
        <f>'5-Yr PCSB Budget Base Case'!I43-'5-Yr PCSB Budget Contingency'!I43</f>
        <v>0</v>
      </c>
      <c r="J43" s="51">
        <f>'5-Yr PCSB Budget Base Case'!J43-'5-Yr PCSB Budget Contingency'!J43</f>
        <v>0</v>
      </c>
      <c r="K43" s="51">
        <f>'5-Yr PCSB Budget Base Case'!K43-'5-Yr PCSB Budget Contingency'!K43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35">
      <c r="A44" s="14" t="str">
        <f t="shared" si="3"/>
        <v>PCSB 5-Year Budget</v>
      </c>
      <c r="B44" s="151">
        <f t="shared" si="3"/>
        <v>118</v>
      </c>
      <c r="C44" s="14" t="str">
        <f t="shared" si="3"/>
        <v>Early Childhood Academy PCS</v>
      </c>
      <c r="D44" s="5" t="str">
        <f t="shared" si="3"/>
        <v>2026-2027</v>
      </c>
      <c r="E44" s="40" t="s">
        <v>193</v>
      </c>
      <c r="F44" s="36">
        <f>'5-Yr PCSB Budget Base Case'!F44</f>
        <v>6.3E-2</v>
      </c>
      <c r="G44" s="51">
        <f>'5-Yr PCSB Budget Base Case'!G44-'5-Yr PCSB Budget Contingency'!G44</f>
        <v>0</v>
      </c>
      <c r="H44" s="51">
        <f>'5-Yr PCSB Budget Base Case'!H44-'5-Yr PCSB Budget Contingency'!H44</f>
        <v>0</v>
      </c>
      <c r="I44" s="51">
        <f>'5-Yr PCSB Budget Base Case'!I44-'5-Yr PCSB Budget Contingency'!I44</f>
        <v>0</v>
      </c>
      <c r="J44" s="51">
        <f>'5-Yr PCSB Budget Base Case'!J44-'5-Yr PCSB Budget Contingency'!J44</f>
        <v>0</v>
      </c>
      <c r="K44" s="51">
        <f>'5-Yr PCSB Budget Base Case'!K44-'5-Yr PCSB Budget Contingency'!K44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35">
      <c r="A45" s="14" t="str">
        <f t="shared" si="3"/>
        <v>PCSB 5-Year Budget</v>
      </c>
      <c r="B45" s="151">
        <f t="shared" si="3"/>
        <v>118</v>
      </c>
      <c r="C45" s="14" t="str">
        <f t="shared" si="3"/>
        <v>Early Childhood Academy PCS</v>
      </c>
      <c r="D45" s="5" t="str">
        <f t="shared" si="3"/>
        <v>2026-2027</v>
      </c>
      <c r="E45" s="40" t="s">
        <v>192</v>
      </c>
      <c r="F45" s="36">
        <f>'5-Yr PCSB Budget Base Case'!F45</f>
        <v>0.22700000000000001</v>
      </c>
      <c r="G45" s="51">
        <f>'5-Yr PCSB Budget Base Case'!G45-'5-Yr PCSB Budget Contingency'!G45</f>
        <v>0</v>
      </c>
      <c r="H45" s="51">
        <f>'5-Yr PCSB Budget Base Case'!H45-'5-Yr PCSB Budget Contingency'!H45</f>
        <v>0</v>
      </c>
      <c r="I45" s="51">
        <f>'5-Yr PCSB Budget Base Case'!I45-'5-Yr PCSB Budget Contingency'!I45</f>
        <v>0</v>
      </c>
      <c r="J45" s="51">
        <f>'5-Yr PCSB Budget Base Case'!J45-'5-Yr PCSB Budget Contingency'!J45</f>
        <v>0</v>
      </c>
      <c r="K45" s="51">
        <f>'5-Yr PCSB Budget Base Case'!K45-'5-Yr PCSB Budget Contingency'!K45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35">
      <c r="A46" s="14" t="str">
        <f t="shared" si="3"/>
        <v>PCSB 5-Year Budget</v>
      </c>
      <c r="B46" s="151">
        <f t="shared" si="3"/>
        <v>118</v>
      </c>
      <c r="C46" s="14" t="str">
        <f t="shared" si="3"/>
        <v>Early Childhood Academy PCS</v>
      </c>
      <c r="D46" s="5" t="str">
        <f t="shared" si="3"/>
        <v>2026-2027</v>
      </c>
      <c r="E46" s="40" t="s">
        <v>191</v>
      </c>
      <c r="F46" s="36">
        <f>'5-Yr PCSB Budget Base Case'!F46</f>
        <v>0.49099999999999999</v>
      </c>
      <c r="G46" s="51">
        <f>'5-Yr PCSB Budget Base Case'!G46-'5-Yr PCSB Budget Contingency'!G46</f>
        <v>0</v>
      </c>
      <c r="H46" s="51">
        <f>'5-Yr PCSB Budget Base Case'!H46-'5-Yr PCSB Budget Contingency'!H46</f>
        <v>0</v>
      </c>
      <c r="I46" s="51">
        <f>'5-Yr PCSB Budget Base Case'!I46-'5-Yr PCSB Budget Contingency'!I46</f>
        <v>0</v>
      </c>
      <c r="J46" s="51">
        <f>'5-Yr PCSB Budget Base Case'!J46-'5-Yr PCSB Budget Contingency'!J46</f>
        <v>0</v>
      </c>
      <c r="K46" s="51">
        <f>'5-Yr PCSB Budget Base Case'!K46-'5-Yr PCSB Budget Contingency'!K46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35">
      <c r="A47" s="14" t="str">
        <f t="shared" si="3"/>
        <v>PCSB 5-Year Budget</v>
      </c>
      <c r="B47" s="151">
        <f t="shared" si="3"/>
        <v>118</v>
      </c>
      <c r="C47" s="14" t="str">
        <f t="shared" si="3"/>
        <v>Early Childhood Academy PCS</v>
      </c>
      <c r="D47" s="5" t="str">
        <f t="shared" si="3"/>
        <v>2026-2027</v>
      </c>
      <c r="E47" s="40" t="s">
        <v>190</v>
      </c>
      <c r="F47" s="45">
        <f>'5-Yr PCSB Budget Base Case'!F47</f>
        <v>0.49099999999999999</v>
      </c>
      <c r="G47" s="52">
        <f>'5-Yr PCSB Budget Base Case'!G47-'5-Yr PCSB Budget Contingency'!G47</f>
        <v>0</v>
      </c>
      <c r="H47" s="52">
        <f>'5-Yr PCSB Budget Base Case'!H47-'5-Yr PCSB Budget Contingency'!H47</f>
        <v>0</v>
      </c>
      <c r="I47" s="52">
        <f>'5-Yr PCSB Budget Base Case'!I47-'5-Yr PCSB Budget Contingency'!I47</f>
        <v>0</v>
      </c>
      <c r="J47" s="52">
        <f>'5-Yr PCSB Budget Base Case'!J47-'5-Yr PCSB Budget Contingency'!J47</f>
        <v>0</v>
      </c>
      <c r="K47" s="52">
        <f>'5-Yr PCSB Budget Base Case'!K47-'5-Yr PCSB Budget Contingency'!K47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35">
      <c r="A48" s="14" t="str">
        <f t="shared" si="3"/>
        <v>PCSB 5-Year Budget</v>
      </c>
      <c r="B48" s="151">
        <f t="shared" si="3"/>
        <v>118</v>
      </c>
      <c r="C48" s="14" t="str">
        <f t="shared" si="3"/>
        <v>Early Childhood Academy PCS</v>
      </c>
      <c r="D48" s="5" t="str">
        <f t="shared" si="3"/>
        <v>2026-2027</v>
      </c>
      <c r="E48" s="38" t="s">
        <v>222</v>
      </c>
      <c r="F48" s="165">
        <f>'5-Yr PCSB Budget Base Case'!F48-'5-Yr PCSB Budget Contingency'!F48</f>
        <v>0</v>
      </c>
      <c r="G48" s="11">
        <f>'5-Yr PCSB Budget Base Case'!G48-'5-Yr PCSB Budget Contingency'!G48</f>
        <v>0</v>
      </c>
      <c r="H48" s="11">
        <f>'5-Yr PCSB Budget Base Case'!H48-'5-Yr PCSB Budget Contingency'!H48</f>
        <v>0</v>
      </c>
      <c r="I48" s="11">
        <f>'5-Yr PCSB Budget Base Case'!I48-'5-Yr PCSB Budget Contingency'!I48</f>
        <v>0</v>
      </c>
      <c r="J48" s="11">
        <f>'5-Yr PCSB Budget Base Case'!J48-'5-Yr PCSB Budget Contingency'!J48</f>
        <v>0</v>
      </c>
      <c r="K48" s="11">
        <f>'5-Yr PCSB Budget Base Case'!K48-'5-Yr PCSB Budget Contingency'!K48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x14ac:dyDescent="0.35">
      <c r="A49" s="14" t="str">
        <f t="shared" si="3"/>
        <v>PCSB 5-Year Budget</v>
      </c>
      <c r="B49" s="151">
        <f t="shared" si="3"/>
        <v>118</v>
      </c>
      <c r="C49" s="14" t="str">
        <f t="shared" si="3"/>
        <v>Early Childhood Academy PCS</v>
      </c>
      <c r="D49" s="5" t="str">
        <f t="shared" si="3"/>
        <v>2026-2027</v>
      </c>
      <c r="E49" s="40" t="s">
        <v>223</v>
      </c>
      <c r="F49" s="165">
        <f>'5-Yr PCSB Budget Base Case'!F49-'5-Yr PCSB Budget Contingency'!F49</f>
        <v>0</v>
      </c>
      <c r="G49" s="53">
        <f>'5-Yr PCSB Budget Base Case'!G49-'5-Yr PCSB Budget Contingency'!G49</f>
        <v>-1916</v>
      </c>
      <c r="H49" s="53">
        <f>'5-Yr PCSB Budget Base Case'!H49-'5-Yr PCSB Budget Contingency'!H49</f>
        <v>0</v>
      </c>
      <c r="I49" s="53">
        <f>'5-Yr PCSB Budget Base Case'!I49-'5-Yr PCSB Budget Contingency'!I49</f>
        <v>0</v>
      </c>
      <c r="J49" s="53">
        <f>'5-Yr PCSB Budget Base Case'!J49-'5-Yr PCSB Budget Contingency'!J49</f>
        <v>0</v>
      </c>
      <c r="K49" s="53">
        <f>'5-Yr PCSB Budget Base Case'!K49-'5-Yr PCSB Budget Contingency'!K49</f>
        <v>0</v>
      </c>
      <c r="L49" s="80">
        <f>IF('5-Yr PCSB Budget Base Case'!G49,G49/'5-Yr PCSB Budget Base Case'!G49,0)</f>
        <v>1</v>
      </c>
      <c r="M49" s="67">
        <f>IF('5-Yr PCSB Budget Base Case'!H49,H49/'5-Yr PCSB Budget Base Case'!H49,0)</f>
        <v>0</v>
      </c>
      <c r="N49" s="67">
        <f>IF('5-Yr PCSB Budget Base Case'!I49,I49/'5-Yr PCSB Budget Base Case'!I49,0)</f>
        <v>0</v>
      </c>
      <c r="O49" s="67">
        <f>IF('5-Yr PCSB Budget Base Case'!J49,J49/'5-Yr PCSB Budget Base Case'!J49,0)</f>
        <v>0</v>
      </c>
      <c r="P49" s="94">
        <f>IF('5-Yr PCSB Budget Base Case'!K49,K49/'5-Yr PCSB Budget Base Case'!K49,0)</f>
        <v>0</v>
      </c>
    </row>
    <row r="50" spans="1:16" ht="30" customHeight="1" x14ac:dyDescent="0.35">
      <c r="A50" s="14" t="str">
        <f t="shared" si="3"/>
        <v>PCSB 5-Year Budget</v>
      </c>
      <c r="B50" s="151">
        <f t="shared" si="3"/>
        <v>118</v>
      </c>
      <c r="C50" s="14" t="str">
        <f t="shared" si="3"/>
        <v>Early Childhood Academy PCS</v>
      </c>
      <c r="D50" s="5" t="str">
        <f t="shared" si="3"/>
        <v>2026-2027</v>
      </c>
      <c r="E50" s="38" t="s">
        <v>265</v>
      </c>
      <c r="F50" s="165">
        <f>'5-Yr PCSB Budget Base Case'!F50-'5-Yr PCSB Budget Contingency'!F50</f>
        <v>0</v>
      </c>
      <c r="G50" s="37">
        <f>'5-Yr PCSB Budget Base Case'!G50-'5-Yr PCSB Budget Contingency'!G50</f>
        <v>346185.21999999974</v>
      </c>
      <c r="H50" s="37">
        <f>'5-Yr PCSB Budget Base Case'!H50-'5-Yr PCSB Budget Contingency'!H50</f>
        <v>573342.26330000069</v>
      </c>
      <c r="I50" s="37">
        <f>'5-Yr PCSB Budget Base Case'!I50-'5-Yr PCSB Budget Contingency'!I50</f>
        <v>710124.84679450095</v>
      </c>
      <c r="J50" s="37">
        <f>'5-Yr PCSB Budget Base Case'!J50-'5-Yr PCSB Budget Contingency'!J50</f>
        <v>978632.19690772519</v>
      </c>
      <c r="K50" s="37">
        <f>'5-Yr PCSB Budget Base Case'!K50-'5-Yr PCSB Budget Contingency'!K50</f>
        <v>1212133.1802040199</v>
      </c>
      <c r="L50" s="81">
        <f>IF('5-Yr PCSB Budget Base Case'!G50,G50/'5-Yr PCSB Budget Base Case'!G50,0)</f>
        <v>7.7997773935911674E-2</v>
      </c>
      <c r="M50" s="68">
        <f>IF('5-Yr PCSB Budget Base Case'!H50,H50/'5-Yr PCSB Budget Base Case'!H50,0)</f>
        <v>0.12025146101756184</v>
      </c>
      <c r="N50" s="68">
        <f>IF('5-Yr PCSB Budget Base Case'!I50,I50/'5-Yr PCSB Budget Base Case'!I50,0)</f>
        <v>0.14175544532969858</v>
      </c>
      <c r="O50" s="68">
        <f>IF('5-Yr PCSB Budget Base Case'!J50,J50/'5-Yr PCSB Budget Base Case'!J50,0)</f>
        <v>0.1817161749689194</v>
      </c>
      <c r="P50" s="95">
        <f>IF('5-Yr PCSB Budget Base Case'!K50,K50/'5-Yr PCSB Budget Base Case'!K50,0)</f>
        <v>0.21157216976686558</v>
      </c>
    </row>
    <row r="51" spans="1:16" x14ac:dyDescent="0.35">
      <c r="A51" s="14" t="str">
        <f t="shared" si="3"/>
        <v>PCSB 5-Year Budget</v>
      </c>
      <c r="B51" s="151">
        <f t="shared" si="3"/>
        <v>118</v>
      </c>
      <c r="C51" s="14" t="str">
        <f t="shared" si="3"/>
        <v>Early Childhood Academy PCS</v>
      </c>
      <c r="D51" s="5" t="str">
        <f t="shared" si="3"/>
        <v>2026-2027</v>
      </c>
      <c r="E51" s="40" t="s">
        <v>80</v>
      </c>
      <c r="F51" s="165">
        <f>'5-Yr PCSB Budget Base Case'!F51-'5-Yr PCSB Budget Contingency'!F51</f>
        <v>0</v>
      </c>
      <c r="G51" s="37">
        <f>'5-Yr PCSB Budget Base Case'!G51-'5-Yr PCSB Budget Contingency'!G51</f>
        <v>189679.78399999999</v>
      </c>
      <c r="H51" s="37">
        <f>'5-Yr PCSB Budget Base Case'!H51-'5-Yr PCSB Budget Contingency'!H51</f>
        <v>989733.01939999918</v>
      </c>
      <c r="I51" s="37">
        <f>'5-Yr PCSB Budget Base Case'!I51-'5-Yr PCSB Budget Contingency'!I51</f>
        <v>1191163.4585362012</v>
      </c>
      <c r="J51" s="37">
        <f>'5-Yr PCSB Budget Base Case'!J51-'5-Yr PCSB Budget Contingency'!J51</f>
        <v>1321844.3613966303</v>
      </c>
      <c r="K51" s="37">
        <f>'5-Yr PCSB Budget Base Case'!K51-'5-Yr PCSB Budget Contingency'!K51</f>
        <v>1476829.5387052768</v>
      </c>
      <c r="L51" s="81">
        <f>IF('5-Yr PCSB Budget Base Case'!G51,G51/'5-Yr PCSB Budget Base Case'!G51,0)</f>
        <v>6.1147157572046043E-2</v>
      </c>
      <c r="M51" s="68">
        <f>IF('5-Yr PCSB Budget Base Case'!H51,H51/'5-Yr PCSB Budget Base Case'!H51,0)</f>
        <v>0.24899676449670852</v>
      </c>
      <c r="N51" s="68">
        <f>IF('5-Yr PCSB Budget Base Case'!I51,I51/'5-Yr PCSB Budget Base Case'!I51,0)</f>
        <v>0.2802116308594394</v>
      </c>
      <c r="O51" s="68">
        <f>IF('5-Yr PCSB Budget Base Case'!J51,J51/'5-Yr PCSB Budget Base Case'!J51,0)</f>
        <v>0.29650280128964468</v>
      </c>
      <c r="P51" s="95">
        <f>IF('5-Yr PCSB Budget Base Case'!K51,K51/'5-Yr PCSB Budget Base Case'!K51,0)</f>
        <v>0.31478770312743576</v>
      </c>
    </row>
    <row r="52" spans="1:16" x14ac:dyDescent="0.35">
      <c r="A52" s="14" t="str">
        <f t="shared" si="3"/>
        <v>PCSB 5-Year Budget</v>
      </c>
      <c r="B52" s="151">
        <f t="shared" si="3"/>
        <v>118</v>
      </c>
      <c r="C52" s="14" t="str">
        <f t="shared" si="3"/>
        <v>Early Childhood Academy PCS</v>
      </c>
      <c r="D52" s="5" t="str">
        <f t="shared" si="3"/>
        <v>2026-2027</v>
      </c>
      <c r="E52" s="41" t="s">
        <v>81</v>
      </c>
      <c r="F52" s="165">
        <f>'5-Yr PCSB Budget Base Case'!F52-'5-Yr PCSB Budget Contingency'!F52</f>
        <v>0</v>
      </c>
      <c r="G52" s="37">
        <f>'5-Yr PCSB Budget Base Case'!G52-'5-Yr PCSB Budget Contingency'!G52</f>
        <v>77000</v>
      </c>
      <c r="H52" s="37">
        <f>'5-Yr PCSB Budget Base Case'!H52-'5-Yr PCSB Budget Contingency'!H52</f>
        <v>115500</v>
      </c>
      <c r="I52" s="37">
        <f>'5-Yr PCSB Budget Base Case'!I52-'5-Yr PCSB Budget Contingency'!I52</f>
        <v>134750</v>
      </c>
      <c r="J52" s="37">
        <f>'5-Yr PCSB Budget Base Case'!J52-'5-Yr PCSB Budget Contingency'!J52</f>
        <v>173250</v>
      </c>
      <c r="K52" s="37">
        <f>'5-Yr PCSB Budget Base Case'!K52-'5-Yr PCSB Budget Contingency'!K52</f>
        <v>211750</v>
      </c>
      <c r="L52" s="81">
        <f>IF('5-Yr PCSB Budget Base Case'!G52,G52/'5-Yr PCSB Budget Base Case'!G52,0)</f>
        <v>8.1632653061224483E-2</v>
      </c>
      <c r="M52" s="68">
        <f>IF('5-Yr PCSB Budget Base Case'!H52,H52/'5-Yr PCSB Budget Base Case'!H52,0)</f>
        <v>0.11764705882352941</v>
      </c>
      <c r="N52" s="68">
        <f>IF('5-Yr PCSB Budget Base Case'!I52,I52/'5-Yr PCSB Budget Base Case'!I52,0)</f>
        <v>0.13461538461538461</v>
      </c>
      <c r="O52" s="68">
        <f>IF('5-Yr PCSB Budget Base Case'!J52,J52/'5-Yr PCSB Budget Base Case'!J52,0)</f>
        <v>0.16666666666666666</v>
      </c>
      <c r="P52" s="95">
        <f>IF('5-Yr PCSB Budget Base Case'!K52,K52/'5-Yr PCSB Budget Base Case'!K52,0)</f>
        <v>0.19642857142857142</v>
      </c>
    </row>
    <row r="53" spans="1:16" ht="15" customHeight="1" x14ac:dyDescent="0.35">
      <c r="A53" s="14" t="str">
        <f t="shared" si="3"/>
        <v>PCSB 5-Year Budget</v>
      </c>
      <c r="B53" s="151">
        <f t="shared" si="3"/>
        <v>118</v>
      </c>
      <c r="C53" s="14" t="str">
        <f t="shared" si="3"/>
        <v>Early Childhood Academy PCS</v>
      </c>
      <c r="D53" s="5" t="str">
        <f t="shared" si="3"/>
        <v>2026-2027</v>
      </c>
      <c r="E53" t="s">
        <v>5</v>
      </c>
      <c r="F53" s="165">
        <f>'5-Yr PCSB Budget Base Case'!F53-'5-Yr PCSB Budget Contingency'!F53</f>
        <v>0</v>
      </c>
      <c r="G53" s="11">
        <f>'5-Yr PCSB Budget Base Case'!G53-'5-Yr PCSB Budget Contingency'!G53</f>
        <v>98</v>
      </c>
      <c r="H53" s="11">
        <f>'5-Yr PCSB Budget Base Case'!H53-'5-Yr PCSB Budget Contingency'!H53</f>
        <v>73713</v>
      </c>
      <c r="I53" s="11">
        <f>'5-Yr PCSB Budget Base Case'!I53-'5-Yr PCSB Budget Contingency'!I53</f>
        <v>98038</v>
      </c>
      <c r="J53" s="11">
        <f>'5-Yr PCSB Budget Base Case'!J53-'5-Yr PCSB Budget Contingency'!J53</f>
        <v>123093</v>
      </c>
      <c r="K53" s="11">
        <f>'5-Yr PCSB Budget Base Case'!K53-'5-Yr PCSB Budget Contingency'!K53</f>
        <v>149873</v>
      </c>
      <c r="L53" s="76">
        <f>IF('5-Yr PCSB Budget Base Case'!G53,G53/'5-Yr PCSB Budget Base Case'!G53,0)</f>
        <v>1.329309233951643E-4</v>
      </c>
      <c r="M53" s="63">
        <f>IF('5-Yr PCSB Budget Base Case'!H53,H53/'5-Yr PCSB Budget Base Case'!H53,0)</f>
        <v>9.0909427260618611E-2</v>
      </c>
      <c r="N53" s="63">
        <f>IF('5-Yr PCSB Budget Base Case'!I53,I53/'5-Yr PCSB Budget Base Case'!I53,0)</f>
        <v>0.11738758209455616</v>
      </c>
      <c r="O53" s="63">
        <f>IF('5-Yr PCSB Budget Base Case'!J53,J53/'5-Yr PCSB Budget Base Case'!J53,0)</f>
        <v>0.1430947897049592</v>
      </c>
      <c r="P53" s="90">
        <f>IF('5-Yr PCSB Budget Base Case'!K53,K53/'5-Yr PCSB Budget Base Case'!K53,0)</f>
        <v>0.1689661781285231</v>
      </c>
    </row>
    <row r="54" spans="1:16" x14ac:dyDescent="0.35">
      <c r="A54" s="14" t="str">
        <f t="shared" si="3"/>
        <v>PCSB 5-Year Budget</v>
      </c>
      <c r="B54" s="151">
        <f t="shared" si="3"/>
        <v>118</v>
      </c>
      <c r="C54" s="14" t="str">
        <f t="shared" si="3"/>
        <v>Early Childhood Academy PCS</v>
      </c>
      <c r="D54" s="5" t="str">
        <f t="shared" si="3"/>
        <v>2026-2027</v>
      </c>
      <c r="E54" t="s">
        <v>266</v>
      </c>
      <c r="F54" s="165">
        <f>'5-Yr PCSB Budget Base Case'!F54-'5-Yr PCSB Budget Contingency'!F54</f>
        <v>0</v>
      </c>
      <c r="G54" s="11">
        <f>'5-Yr PCSB Budget Base Case'!G54-'5-Yr PCSB Budget Contingency'!G54</f>
        <v>717478</v>
      </c>
      <c r="H54" s="11">
        <f>'5-Yr PCSB Budget Base Case'!H54-'5-Yr PCSB Budget Contingency'!H54</f>
        <v>87470</v>
      </c>
      <c r="I54" s="11">
        <f>'5-Yr PCSB Budget Base Case'!I54-'5-Yr PCSB Budget Contingency'!I54</f>
        <v>428020</v>
      </c>
      <c r="J54" s="11">
        <f>'5-Yr PCSB Budget Base Case'!J54-'5-Yr PCSB Budget Contingency'!J54</f>
        <v>438700</v>
      </c>
      <c r="K54" s="11">
        <f>'5-Yr PCSB Budget Base Case'!K54-'5-Yr PCSB Budget Contingency'!K54</f>
        <v>449600</v>
      </c>
      <c r="L54" s="76">
        <f>IF('5-Yr PCSB Budget Base Case'!G54,G54/'5-Yr PCSB Budget Base Case'!G54,0)</f>
        <v>0.86706595220658433</v>
      </c>
      <c r="M54" s="63">
        <f>IF('5-Yr PCSB Budget Base Case'!H54,H54/'5-Yr PCSB Budget Base Case'!H54,0)</f>
        <v>0.16582933626556962</v>
      </c>
      <c r="N54" s="63">
        <f>IF('5-Yr PCSB Budget Base Case'!I54,I54/'5-Yr PCSB Budget Base Case'!I54,0)</f>
        <v>0.79554663395412806</v>
      </c>
      <c r="O54" s="63">
        <f>IF('5-Yr PCSB Budget Base Case'!J54,J54/'5-Yr PCSB Budget Base Case'!J54,0)</f>
        <v>0.7995261527246218</v>
      </c>
      <c r="P54" s="90">
        <f>IF('5-Yr PCSB Budget Base Case'!K54,K54/'5-Yr PCSB Budget Base Case'!K54,0)</f>
        <v>0.80343102215868478</v>
      </c>
    </row>
    <row r="55" spans="1:16" x14ac:dyDescent="0.35">
      <c r="A55" s="14" t="str">
        <f t="shared" si="3"/>
        <v>PCSB 5-Year Budget</v>
      </c>
      <c r="B55" s="151">
        <f t="shared" si="3"/>
        <v>118</v>
      </c>
      <c r="C55" s="14" t="str">
        <f t="shared" si="3"/>
        <v>Early Childhood Academy PCS</v>
      </c>
      <c r="D55" s="5" t="str">
        <f t="shared" si="3"/>
        <v>2026-2027</v>
      </c>
      <c r="E55" t="s">
        <v>267</v>
      </c>
      <c r="F55" s="165">
        <f>'5-Yr PCSB Budget Base Case'!F55-'5-Yr PCSB Budget Contingency'!F55</f>
        <v>0</v>
      </c>
      <c r="G55" s="11">
        <f>'5-Yr PCSB Budget Base Case'!G55-'5-Yr PCSB Budget Contingency'!G55</f>
        <v>43001</v>
      </c>
      <c r="H55" s="11">
        <f>'5-Yr PCSB Budget Base Case'!H55-'5-Yr PCSB Budget Contingency'!H55</f>
        <v>50251</v>
      </c>
      <c r="I55" s="11">
        <f>'5-Yr PCSB Budget Base Case'!I55-'5-Yr PCSB Budget Contingency'!I55</f>
        <v>53296</v>
      </c>
      <c r="J55" s="11">
        <f>'5-Yr PCSB Budget Base Case'!J55-'5-Yr PCSB Budget Contingency'!J55</f>
        <v>56400</v>
      </c>
      <c r="K55" s="11">
        <f>'5-Yr PCSB Budget Base Case'!K55-'5-Yr PCSB Budget Contingency'!K55</f>
        <v>61152</v>
      </c>
      <c r="L55" s="76">
        <f>IF('5-Yr PCSB Budget Base Case'!G55,G55/'5-Yr PCSB Budget Base Case'!G55,0)</f>
        <v>0.29655657547189329</v>
      </c>
      <c r="M55" s="63">
        <f>IF('5-Yr PCSB Budget Base Case'!H55,H55/'5-Yr PCSB Budget Base Case'!H55,0)</f>
        <v>0.33005366138810255</v>
      </c>
      <c r="N55" s="63">
        <f>IF('5-Yr PCSB Budget Base Case'!I55,I55/'5-Yr PCSB Budget Base Case'!I55,0)</f>
        <v>0.34318977951782403</v>
      </c>
      <c r="O55" s="63">
        <f>IF('5-Yr PCSB Budget Base Case'!J55,J55/'5-Yr PCSB Budget Base Case'!J55,0)</f>
        <v>0.35606060606060608</v>
      </c>
      <c r="P55" s="90">
        <f>IF('5-Yr PCSB Budget Base Case'!K55,K55/'5-Yr PCSB Budget Base Case'!K55,0)</f>
        <v>0.37481612238893791</v>
      </c>
    </row>
    <row r="56" spans="1:16" x14ac:dyDescent="0.35">
      <c r="A56" s="14" t="str">
        <f t="shared" si="3"/>
        <v>PCSB 5-Year Budget</v>
      </c>
      <c r="B56" s="151">
        <f t="shared" si="3"/>
        <v>118</v>
      </c>
      <c r="C56" s="14" t="str">
        <f t="shared" si="3"/>
        <v>Early Childhood Academy PCS</v>
      </c>
      <c r="D56" s="5" t="str">
        <f t="shared" si="3"/>
        <v>2026-2027</v>
      </c>
      <c r="E56" t="s">
        <v>294</v>
      </c>
      <c r="F56" s="165">
        <f>'5-Yr PCSB Budget Base Case'!F56-'5-Yr PCSB Budget Contingency'!F56</f>
        <v>0</v>
      </c>
      <c r="G56" s="11">
        <f>'5-Yr PCSB Budget Base Case'!G56-'5-Yr PCSB Budget Contingency'!G56</f>
        <v>0</v>
      </c>
      <c r="H56" s="11">
        <f>'5-Yr PCSB Budget Base Case'!H56-'5-Yr PCSB Budget Contingency'!H56</f>
        <v>0</v>
      </c>
      <c r="I56" s="11">
        <f>'5-Yr PCSB Budget Base Case'!I56-'5-Yr PCSB Budget Contingency'!I56</f>
        <v>0</v>
      </c>
      <c r="J56" s="11">
        <f>'5-Yr PCSB Budget Base Case'!J56-'5-Yr PCSB Budget Contingency'!J56</f>
        <v>0</v>
      </c>
      <c r="K56" s="11">
        <f>'5-Yr PCSB Budget Base Case'!K56-'5-Yr PCSB Budget Contingency'!K56</f>
        <v>0</v>
      </c>
      <c r="L56" s="76">
        <f>IF('5-Yr PCSB Budget Base Case'!G56,G56/'5-Yr PCSB Budget Base Case'!G56,0)</f>
        <v>0</v>
      </c>
      <c r="M56" s="63">
        <f>IF('5-Yr PCSB Budget Base Case'!H56,H56/'5-Yr PCSB Budget Base Case'!H56,0)</f>
        <v>0</v>
      </c>
      <c r="N56" s="63">
        <f>IF('5-Yr PCSB Budget Base Case'!I56,I56/'5-Yr PCSB Budget Base Case'!I56,0)</f>
        <v>0</v>
      </c>
      <c r="O56" s="63">
        <f>IF('5-Yr PCSB Budget Base Case'!J56,J56/'5-Yr PCSB Budget Base Case'!J56,0)</f>
        <v>0</v>
      </c>
      <c r="P56" s="90">
        <f>IF('5-Yr PCSB Budget Base Case'!K56,K56/'5-Yr PCSB Budget Base Case'!K56,0)</f>
        <v>0</v>
      </c>
    </row>
    <row r="57" spans="1:16" x14ac:dyDescent="0.35">
      <c r="A57" s="14" t="str">
        <f t="shared" si="3"/>
        <v>PCSB 5-Year Budget</v>
      </c>
      <c r="B57" s="151">
        <f t="shared" si="3"/>
        <v>118</v>
      </c>
      <c r="C57" s="14" t="str">
        <f t="shared" si="3"/>
        <v>Early Childhood Academy PCS</v>
      </c>
      <c r="D57" s="5" t="str">
        <f t="shared" si="3"/>
        <v>2026-2027</v>
      </c>
      <c r="E57" t="s">
        <v>6</v>
      </c>
      <c r="F57" s="165">
        <f>'5-Yr PCSB Budget Base Case'!F57-'5-Yr PCSB Budget Contingency'!F57</f>
        <v>0</v>
      </c>
      <c r="G57" s="11">
        <f>'5-Yr PCSB Budget Base Case'!G57-'5-Yr PCSB Budget Contingency'!G57</f>
        <v>420626</v>
      </c>
      <c r="H57" s="11">
        <f>'5-Yr PCSB Budget Base Case'!H57-'5-Yr PCSB Budget Contingency'!H57</f>
        <v>80000</v>
      </c>
      <c r="I57" s="11">
        <f>'5-Yr PCSB Budget Base Case'!I57-'5-Yr PCSB Budget Contingency'!I57</f>
        <v>80000</v>
      </c>
      <c r="J57" s="11">
        <f>'5-Yr PCSB Budget Base Case'!J57-'5-Yr PCSB Budget Contingency'!J57</f>
        <v>80000</v>
      </c>
      <c r="K57" s="11">
        <f>'5-Yr PCSB Budget Base Case'!K57-'5-Yr PCSB Budget Contingency'!K57</f>
        <v>80000</v>
      </c>
      <c r="L57" s="76">
        <f>IF('5-Yr PCSB Budget Base Case'!G57,G57/'5-Yr PCSB Budget Base Case'!G57,0)</f>
        <v>0.61799872470343475</v>
      </c>
      <c r="M57" s="63">
        <f>IF('5-Yr PCSB Budget Base Case'!H57,H57/'5-Yr PCSB Budget Base Case'!H57,0)</f>
        <v>0.23529411764705882</v>
      </c>
      <c r="N57" s="63">
        <f>IF('5-Yr PCSB Budget Base Case'!I57,I57/'5-Yr PCSB Budget Base Case'!I57,0)</f>
        <v>0.23529411764705882</v>
      </c>
      <c r="O57" s="63">
        <f>IF('5-Yr PCSB Budget Base Case'!J57,J57/'5-Yr PCSB Budget Base Case'!J57,0)</f>
        <v>0.23529411764705882</v>
      </c>
      <c r="P57" s="90">
        <f>IF('5-Yr PCSB Budget Base Case'!K57,K57/'5-Yr PCSB Budget Base Case'!K57,0)</f>
        <v>0.23529411764705882</v>
      </c>
    </row>
    <row r="58" spans="1:16" x14ac:dyDescent="0.35">
      <c r="A58" s="14" t="str">
        <f t="shared" si="3"/>
        <v>PCSB 5-Year Budget</v>
      </c>
      <c r="B58" s="151">
        <f t="shared" si="3"/>
        <v>118</v>
      </c>
      <c r="C58" s="14" t="str">
        <f t="shared" si="3"/>
        <v>Early Childhood Academy PCS</v>
      </c>
      <c r="D58" s="5" t="str">
        <f t="shared" si="3"/>
        <v>2026-2027</v>
      </c>
      <c r="E58" s="16" t="s">
        <v>7</v>
      </c>
      <c r="F58" s="165">
        <f>'5-Yr PCSB Budget Base Case'!F58-'5-Yr PCSB Budget Contingency'!F58</f>
        <v>0</v>
      </c>
      <c r="G58" s="21">
        <f>'5-Yr PCSB Budget Base Case'!G58-'5-Yr PCSB Budget Contingency'!G58</f>
        <v>1794068.0040000007</v>
      </c>
      <c r="H58" s="21">
        <f>'5-Yr PCSB Budget Base Case'!H58-'5-Yr PCSB Budget Contingency'!H58</f>
        <v>1970009.2827000003</v>
      </c>
      <c r="I58" s="21">
        <f>'5-Yr PCSB Budget Base Case'!I58-'5-Yr PCSB Budget Contingency'!I58</f>
        <v>2695392.305330703</v>
      </c>
      <c r="J58" s="21">
        <f>'5-Yr PCSB Budget Base Case'!J58-'5-Yr PCSB Budget Contingency'!J58</f>
        <v>3171919.5583043545</v>
      </c>
      <c r="K58" s="21">
        <f>'5-Yr PCSB Budget Base Case'!K58-'5-Yr PCSB Budget Contingency'!K58</f>
        <v>3641337.7189092971</v>
      </c>
      <c r="L58" s="82">
        <f>IF('5-Yr PCSB Budget Base Case'!G58,G58/'5-Yr PCSB Budget Base Case'!G58,0)</f>
        <v>0.16498694169578818</v>
      </c>
      <c r="M58" s="69">
        <f>IF('5-Yr PCSB Budget Base Case'!H58,H58/'5-Yr PCSB Budget Base Case'!H58,0)</f>
        <v>0.17048895539769363</v>
      </c>
      <c r="N58" s="69">
        <f>IF('5-Yr PCSB Budget Base Case'!I58,I58/'5-Yr PCSB Budget Base Case'!I58,0)</f>
        <v>0.22003328409006365</v>
      </c>
      <c r="O58" s="69">
        <f>IF('5-Yr PCSB Budget Base Case'!J58,J58/'5-Yr PCSB Budget Base Case'!J58,0)</f>
        <v>0.24342389755386654</v>
      </c>
      <c r="P58" s="96">
        <f>IF('5-Yr PCSB Budget Base Case'!K58,K58/'5-Yr PCSB Budget Base Case'!K58,0)</f>
        <v>0.26601567671773235</v>
      </c>
    </row>
    <row r="59" spans="1:16" ht="30" customHeight="1" x14ac:dyDescent="0.35">
      <c r="A59" s="14" t="str">
        <f t="shared" si="3"/>
        <v>PCSB 5-Year Budget</v>
      </c>
      <c r="B59" s="151">
        <f t="shared" si="3"/>
        <v>118</v>
      </c>
      <c r="C59" s="14" t="str">
        <f t="shared" si="3"/>
        <v>Early Childhood Academy PCS</v>
      </c>
      <c r="D59" s="5" t="str">
        <f t="shared" si="3"/>
        <v>2026-2027</v>
      </c>
      <c r="E59" t="s">
        <v>215</v>
      </c>
      <c r="F59" s="165">
        <f>'5-Yr PCSB Budget Base Case'!F59-'5-Yr PCSB Budget Contingency'!F59</f>
        <v>0</v>
      </c>
      <c r="G59" s="54">
        <f>'5-Yr PCSB Budget Base Case'!G59-'5-Yr PCSB Budget Contingency'!G59</f>
        <v>0</v>
      </c>
      <c r="H59" s="54">
        <f>'5-Yr PCSB Budget Base Case'!H59-'5-Yr PCSB Budget Contingency'!H59</f>
        <v>0</v>
      </c>
      <c r="I59" s="54">
        <f>'5-Yr PCSB Budget Base Case'!I59-'5-Yr PCSB Budget Contingency'!I59</f>
        <v>0</v>
      </c>
      <c r="J59" s="54">
        <f>'5-Yr PCSB Budget Base Case'!J59-'5-Yr PCSB Budget Contingency'!J59</f>
        <v>0</v>
      </c>
      <c r="K59" s="54">
        <f>'5-Yr PCSB Budget Base Case'!K59-'5-Yr PCSB Budget Contingency'!K59</f>
        <v>0</v>
      </c>
      <c r="L59" s="83">
        <f>IF('5-Yr PCSB Budget Base Case'!G59,G59/'5-Yr PCSB Budget Base Case'!G59,0)</f>
        <v>0</v>
      </c>
      <c r="M59" s="70">
        <f>IF('5-Yr PCSB Budget Base Case'!H59,H59/'5-Yr PCSB Budget Base Case'!H59,0)</f>
        <v>0</v>
      </c>
      <c r="N59" s="70">
        <f>IF('5-Yr PCSB Budget Base Case'!I59,I59/'5-Yr PCSB Budget Base Case'!I59,0)</f>
        <v>0</v>
      </c>
      <c r="O59" s="70">
        <f>IF('5-Yr PCSB Budget Base Case'!J59,J59/'5-Yr PCSB Budget Base Case'!J59,0)</f>
        <v>0</v>
      </c>
      <c r="P59" s="97">
        <f>IF('5-Yr PCSB Budget Base Case'!K59,K59/'5-Yr PCSB Budget Base Case'!K59,0)</f>
        <v>0</v>
      </c>
    </row>
    <row r="60" spans="1:16" x14ac:dyDescent="0.35">
      <c r="A60" s="14" t="str">
        <f t="shared" si="3"/>
        <v>PCSB 5-Year Budget</v>
      </c>
      <c r="B60" s="151">
        <f t="shared" si="3"/>
        <v>118</v>
      </c>
      <c r="C60" s="14" t="str">
        <f t="shared" si="3"/>
        <v>Early Childhood Academy PCS</v>
      </c>
      <c r="D60" s="5" t="str">
        <f t="shared" si="3"/>
        <v>2026-2027</v>
      </c>
      <c r="E60" t="s">
        <v>216</v>
      </c>
      <c r="F60" s="165">
        <f>'5-Yr PCSB Budget Base Case'!F60-'5-Yr PCSB Budget Contingency'!F60</f>
        <v>0</v>
      </c>
      <c r="G60" s="54">
        <f>'5-Yr PCSB Budget Base Case'!G60-'5-Yr PCSB Budget Contingency'!G60</f>
        <v>0</v>
      </c>
      <c r="H60" s="54">
        <f>'5-Yr PCSB Budget Base Case'!H60-'5-Yr PCSB Budget Contingency'!H60</f>
        <v>0</v>
      </c>
      <c r="I60" s="54">
        <f>'5-Yr PCSB Budget Base Case'!I60-'5-Yr PCSB Budget Contingency'!I60</f>
        <v>0</v>
      </c>
      <c r="J60" s="54">
        <f>'5-Yr PCSB Budget Base Case'!J60-'5-Yr PCSB Budget Contingency'!J60</f>
        <v>0</v>
      </c>
      <c r="K60" s="54">
        <f>'5-Yr PCSB Budget Base Case'!K60-'5-Yr PCSB Budget Contingency'!K60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x14ac:dyDescent="0.35">
      <c r="A61" s="14" t="str">
        <f t="shared" si="3"/>
        <v>PCSB 5-Year Budget</v>
      </c>
      <c r="B61" s="151">
        <f t="shared" si="3"/>
        <v>118</v>
      </c>
      <c r="C61" s="14" t="str">
        <f t="shared" si="3"/>
        <v>Early Childhood Academy PCS</v>
      </c>
      <c r="D61" s="5" t="str">
        <f t="shared" si="3"/>
        <v>2026-2027</v>
      </c>
      <c r="E61" t="s">
        <v>217</v>
      </c>
      <c r="F61" s="165">
        <f>'5-Yr PCSB Budget Base Case'!F61-'5-Yr PCSB Budget Contingency'!F61</f>
        <v>0</v>
      </c>
      <c r="G61" s="54">
        <f>'5-Yr PCSB Budget Base Case'!G61-'5-Yr PCSB Budget Contingency'!G61</f>
        <v>0</v>
      </c>
      <c r="H61" s="54">
        <f>'5-Yr PCSB Budget Base Case'!H61-'5-Yr PCSB Budget Contingency'!H61</f>
        <v>0</v>
      </c>
      <c r="I61" s="54">
        <f>'5-Yr PCSB Budget Base Case'!I61-'5-Yr PCSB Budget Contingency'!I61</f>
        <v>0</v>
      </c>
      <c r="J61" s="54">
        <f>'5-Yr PCSB Budget Base Case'!J61-'5-Yr PCSB Budget Contingency'!J61</f>
        <v>0</v>
      </c>
      <c r="K61" s="54">
        <f>'5-Yr PCSB Budget Base Case'!K61-'5-Yr PCSB Budget Contingency'!K61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x14ac:dyDescent="0.35">
      <c r="A62" s="14" t="str">
        <f t="shared" ref="A62:D114" si="4">A$2</f>
        <v>PCSB 5-Year Budget</v>
      </c>
      <c r="B62" s="151">
        <f t="shared" si="4"/>
        <v>118</v>
      </c>
      <c r="C62" s="14" t="str">
        <f t="shared" si="4"/>
        <v>Early Childhood Academy PCS</v>
      </c>
      <c r="D62" s="5" t="str">
        <f t="shared" si="4"/>
        <v>2026-2027</v>
      </c>
      <c r="E62" t="s">
        <v>281</v>
      </c>
      <c r="F62" s="165">
        <f>'5-Yr PCSB Budget Base Case'!F62-'5-Yr PCSB Budget Contingency'!F62</f>
        <v>0</v>
      </c>
      <c r="G62" s="54">
        <f>'5-Yr PCSB Budget Base Case'!G62-'5-Yr PCSB Budget Contingency'!G62</f>
        <v>0</v>
      </c>
      <c r="H62" s="54">
        <f>'5-Yr PCSB Budget Base Case'!H62-'5-Yr PCSB Budget Contingency'!H62</f>
        <v>0</v>
      </c>
      <c r="I62" s="54">
        <f>'5-Yr PCSB Budget Base Case'!I62-'5-Yr PCSB Budget Contingency'!I62</f>
        <v>0</v>
      </c>
      <c r="J62" s="54">
        <f>'5-Yr PCSB Budget Base Case'!J62-'5-Yr PCSB Budget Contingency'!J62</f>
        <v>0</v>
      </c>
      <c r="K62" s="54">
        <f>'5-Yr PCSB Budget Base Case'!K62-'5-Yr PCSB Budget Contingency'!K62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x14ac:dyDescent="0.35">
      <c r="A63" s="14" t="str">
        <f t="shared" si="4"/>
        <v>PCSB 5-Year Budget</v>
      </c>
      <c r="B63" s="151">
        <f t="shared" si="4"/>
        <v>118</v>
      </c>
      <c r="C63" s="14" t="str">
        <f t="shared" si="4"/>
        <v>Early Childhood Academy PCS</v>
      </c>
      <c r="D63" s="5" t="str">
        <f t="shared" si="4"/>
        <v>2026-2027</v>
      </c>
      <c r="E63" t="s">
        <v>282</v>
      </c>
      <c r="F63" s="165"/>
      <c r="G63" s="54">
        <f>'5-Yr PCSB Budget Base Case'!G63-'5-Yr PCSB Budget Contingency'!G63</f>
        <v>0</v>
      </c>
      <c r="H63" s="54">
        <f>'5-Yr PCSB Budget Base Case'!H63-'5-Yr PCSB Budget Contingency'!H63</f>
        <v>0</v>
      </c>
      <c r="I63" s="54">
        <f>'5-Yr PCSB Budget Base Case'!I63-'5-Yr PCSB Budget Contingency'!I63</f>
        <v>0</v>
      </c>
      <c r="J63" s="54">
        <f>'5-Yr PCSB Budget Base Case'!J63-'5-Yr PCSB Budget Contingency'!J63</f>
        <v>0</v>
      </c>
      <c r="K63" s="54">
        <f>'5-Yr PCSB Budget Base Case'!K63-'5-Yr PCSB Budget Contingency'!K63</f>
        <v>0</v>
      </c>
      <c r="L63" s="83">
        <f>IF('5-Yr PCSB Budget Base Case'!G63,G63/'5-Yr PCSB Budget Base Case'!G63,0)</f>
        <v>0</v>
      </c>
      <c r="M63" s="70">
        <f>IF('5-Yr PCSB Budget Base Case'!H63,H63/'5-Yr PCSB Budget Base Case'!H63,0)</f>
        <v>0</v>
      </c>
      <c r="N63" s="70">
        <f>IF('5-Yr PCSB Budget Base Case'!I63,I63/'5-Yr PCSB Budget Base Case'!I63,0)</f>
        <v>0</v>
      </c>
      <c r="O63" s="70">
        <f>IF('5-Yr PCSB Budget Base Case'!J63,J63/'5-Yr PCSB Budget Base Case'!J63,0)</f>
        <v>0</v>
      </c>
      <c r="P63" s="97">
        <f>IF('5-Yr PCSB Budget Base Case'!K63,K63/'5-Yr PCSB Budget Base Case'!K63,0)</f>
        <v>0</v>
      </c>
    </row>
    <row r="64" spans="1:16" x14ac:dyDescent="0.35">
      <c r="A64" s="14" t="str">
        <f t="shared" si="4"/>
        <v>PCSB 5-Year Budget</v>
      </c>
      <c r="B64" s="151">
        <f t="shared" si="4"/>
        <v>118</v>
      </c>
      <c r="C64" s="14" t="str">
        <f t="shared" si="4"/>
        <v>Early Childhood Academy PCS</v>
      </c>
      <c r="D64" s="5" t="str">
        <f t="shared" si="4"/>
        <v>2026-2027</v>
      </c>
      <c r="E64" t="s">
        <v>283</v>
      </c>
      <c r="F64" s="165">
        <f>'5-Yr PCSB Budget Base Case'!F63-'5-Yr PCSB Budget Contingency'!F63</f>
        <v>0</v>
      </c>
      <c r="G64" s="54">
        <f>'5-Yr PCSB Budget Base Case'!G64-'5-Yr PCSB Budget Contingency'!G64</f>
        <v>0</v>
      </c>
      <c r="H64" s="54">
        <f>'5-Yr PCSB Budget Base Case'!H64-'5-Yr PCSB Budget Contingency'!H64</f>
        <v>0</v>
      </c>
      <c r="I64" s="54">
        <f>'5-Yr PCSB Budget Base Case'!I64-'5-Yr PCSB Budget Contingency'!I64</f>
        <v>0</v>
      </c>
      <c r="J64" s="54">
        <f>'5-Yr PCSB Budget Base Case'!J64-'5-Yr PCSB Budget Contingency'!J64</f>
        <v>0</v>
      </c>
      <c r="K64" s="54">
        <f>'5-Yr PCSB Budget Base Case'!K64-'5-Yr PCSB Budget Contingency'!K64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x14ac:dyDescent="0.35">
      <c r="A65" s="14" t="str">
        <f t="shared" si="4"/>
        <v>PCSB 5-Year Budget</v>
      </c>
      <c r="B65" s="151">
        <f t="shared" si="4"/>
        <v>118</v>
      </c>
      <c r="C65" s="14" t="str">
        <f t="shared" si="4"/>
        <v>Early Childhood Academy PCS</v>
      </c>
      <c r="D65" s="5" t="str">
        <f t="shared" si="4"/>
        <v>2026-2027</v>
      </c>
      <c r="E65" t="s">
        <v>189</v>
      </c>
      <c r="F65" s="165">
        <f>'5-Yr PCSB Budget Base Case'!F65-'5-Yr PCSB Budget Contingency'!F65</f>
        <v>0</v>
      </c>
      <c r="G65" s="28">
        <f>'5-Yr PCSB Budget Base Case'!G65-'5-Yr PCSB Budget Contingency'!G65</f>
        <v>0</v>
      </c>
      <c r="H65" s="28">
        <f>'5-Yr PCSB Budget Base Case'!H65-'5-Yr PCSB Budget Contingency'!H65</f>
        <v>0</v>
      </c>
      <c r="I65" s="28">
        <f>'5-Yr PCSB Budget Base Case'!I65-'5-Yr PCSB Budget Contingency'!I65</f>
        <v>0</v>
      </c>
      <c r="J65" s="28">
        <f>'5-Yr PCSB Budget Base Case'!J65-'5-Yr PCSB Budget Contingency'!J65</f>
        <v>0</v>
      </c>
      <c r="K65" s="28">
        <f>'5-Yr PCSB Budget Base Case'!K65-'5-Yr PCSB Budget Contingency'!K65</f>
        <v>0</v>
      </c>
      <c r="L65" s="82">
        <f>IF('5-Yr PCSB Budget Base Case'!G65,G65/'5-Yr PCSB Budget Base Case'!G65,0)</f>
        <v>0</v>
      </c>
      <c r="M65" s="69">
        <f>IF('5-Yr PCSB Budget Base Case'!H65,H65/'5-Yr PCSB Budget Base Case'!H65,0)</f>
        <v>0</v>
      </c>
      <c r="N65" s="69">
        <f>IF('5-Yr PCSB Budget Base Case'!I65,I65/'5-Yr PCSB Budget Base Case'!I65,0)</f>
        <v>0</v>
      </c>
      <c r="O65" s="69">
        <f>IF('5-Yr PCSB Budget Base Case'!J65,J65/'5-Yr PCSB Budget Base Case'!J65,0)</f>
        <v>0</v>
      </c>
      <c r="P65" s="96">
        <f>IF('5-Yr PCSB Budget Base Case'!K65,K65/'5-Yr PCSB Budget Base Case'!K65,0)</f>
        <v>0</v>
      </c>
    </row>
    <row r="66" spans="1:16" ht="30" customHeight="1" x14ac:dyDescent="0.35">
      <c r="A66" s="14" t="str">
        <f t="shared" si="4"/>
        <v>PCSB 5-Year Budget</v>
      </c>
      <c r="B66" s="151">
        <f t="shared" si="4"/>
        <v>118</v>
      </c>
      <c r="C66" s="14" t="str">
        <f t="shared" si="4"/>
        <v>Early Childhood Academy PCS</v>
      </c>
      <c r="D66" s="5" t="str">
        <f t="shared" si="4"/>
        <v>2026-2027</v>
      </c>
      <c r="E66" s="27" t="s">
        <v>95</v>
      </c>
      <c r="F66" s="165">
        <f>'5-Yr PCSB Budget Base Case'!F66-'5-Yr PCSB Budget Contingency'!F66</f>
        <v>0</v>
      </c>
      <c r="G66" s="11">
        <f>'5-Yr PCSB Budget Base Case'!G66-'5-Yr PCSB Budget Contingency'!G66</f>
        <v>320000</v>
      </c>
      <c r="H66" s="11">
        <f>'5-Yr PCSB Budget Base Case'!H66-'5-Yr PCSB Budget Contingency'!H66</f>
        <v>365613</v>
      </c>
      <c r="I66" s="11">
        <f>'5-Yr PCSB Budget Base Case'!I66-'5-Yr PCSB Budget Contingency'!I66</f>
        <v>724146</v>
      </c>
      <c r="J66" s="11">
        <f>'5-Yr PCSB Budget Base Case'!J66-'5-Yr PCSB Budget Contingency'!J66</f>
        <v>783339</v>
      </c>
      <c r="K66" s="11">
        <f>'5-Yr PCSB Budget Base Case'!K66-'5-Yr PCSB Budget Contingency'!K66</f>
        <v>845056</v>
      </c>
      <c r="L66" s="76">
        <f>IF('5-Yr PCSB Budget Base Case'!G66,G66/'5-Yr PCSB Budget Base Case'!G66,0)</f>
        <v>8.1604903230610606E-2</v>
      </c>
      <c r="M66" s="63">
        <f>IF('5-Yr PCSB Budget Base Case'!H66,H66/'5-Yr PCSB Budget Base Case'!H66,0)</f>
        <v>9.0521278552741002E-2</v>
      </c>
      <c r="N66" s="63">
        <f>IF('5-Yr PCSB Budget Base Case'!I66,I66/'5-Yr PCSB Budget Base Case'!I66,0)</f>
        <v>0.1619660865766803</v>
      </c>
      <c r="O66" s="63">
        <f>IF('5-Yr PCSB Budget Base Case'!J66,J66/'5-Yr PCSB Budget Base Case'!J66,0)</f>
        <v>0.17010242118415619</v>
      </c>
      <c r="P66" s="90">
        <f>IF('5-Yr PCSB Budget Base Case'!K66,K66/'5-Yr PCSB Budget Base Case'!K66,0)</f>
        <v>0.17815951282399956</v>
      </c>
    </row>
    <row r="67" spans="1:16" ht="15" customHeight="1" x14ac:dyDescent="0.35">
      <c r="A67" s="14" t="str">
        <f t="shared" si="4"/>
        <v>PCSB 5-Year Budget</v>
      </c>
      <c r="B67" s="151">
        <f t="shared" si="4"/>
        <v>118</v>
      </c>
      <c r="C67" s="14" t="str">
        <f t="shared" si="4"/>
        <v>Early Childhood Academy PCS</v>
      </c>
      <c r="D67" s="5" t="str">
        <f t="shared" si="4"/>
        <v>2026-2027</v>
      </c>
      <c r="E67" s="27" t="s">
        <v>96</v>
      </c>
      <c r="F67" s="165">
        <f>'5-Yr PCSB Budget Base Case'!F67-'5-Yr PCSB Budget Contingency'!F67</f>
        <v>0</v>
      </c>
      <c r="G67" s="11">
        <f>'5-Yr PCSB Budget Base Case'!G67-'5-Yr PCSB Budget Contingency'!G67</f>
        <v>122000</v>
      </c>
      <c r="H67" s="11">
        <f>'5-Yr PCSB Budget Base Case'!H67-'5-Yr PCSB Budget Contingency'!H67</f>
        <v>136448</v>
      </c>
      <c r="I67" s="11">
        <f>'5-Yr PCSB Budget Base Case'!I67-'5-Yr PCSB Budget Contingency'!I67</f>
        <v>176281</v>
      </c>
      <c r="J67" s="11">
        <f>'5-Yr PCSB Budget Base Case'!J67-'5-Yr PCSB Budget Contingency'!J67</f>
        <v>192793</v>
      </c>
      <c r="K67" s="11">
        <f>'5-Yr PCSB Budget Base Case'!K67-'5-Yr PCSB Budget Contingency'!K67</f>
        <v>210025</v>
      </c>
      <c r="L67" s="76">
        <f>IF('5-Yr PCSB Budget Base Case'!G67,G67/'5-Yr PCSB Budget Base Case'!G67,0)</f>
        <v>0.10160062625959793</v>
      </c>
      <c r="M67" s="63">
        <f>IF('5-Yr PCSB Budget Base Case'!H67,H67/'5-Yr PCSB Budget Base Case'!H67,0)</f>
        <v>0.11032305846358841</v>
      </c>
      <c r="N67" s="63">
        <f>IF('5-Yr PCSB Budget Base Case'!I67,I67/'5-Yr PCSB Budget Base Case'!I67,0)</f>
        <v>0.13574235895287701</v>
      </c>
      <c r="O67" s="63">
        <f>IF('5-Yr PCSB Budget Base Case'!J67,J67/'5-Yr PCSB Budget Base Case'!J67,0)</f>
        <v>0.14413319946202274</v>
      </c>
      <c r="P67" s="90">
        <f>IF('5-Yr PCSB Budget Base Case'!K67,K67/'5-Yr PCSB Budget Base Case'!K67,0)</f>
        <v>0.15244267567471445</v>
      </c>
    </row>
    <row r="68" spans="1:16" ht="15" customHeight="1" x14ac:dyDescent="0.35">
      <c r="A68" s="14" t="str">
        <f t="shared" si="4"/>
        <v>PCSB 5-Year Budget</v>
      </c>
      <c r="B68" s="151">
        <f t="shared" si="4"/>
        <v>118</v>
      </c>
      <c r="C68" s="14" t="str">
        <f t="shared" si="4"/>
        <v>Early Childhood Academy PCS</v>
      </c>
      <c r="D68" s="5" t="str">
        <f t="shared" si="4"/>
        <v>2026-2027</v>
      </c>
      <c r="E68" s="27" t="s">
        <v>94</v>
      </c>
      <c r="F68" s="165">
        <f>'5-Yr PCSB Budget Base Case'!F68-'5-Yr PCSB Budget Contingency'!F68</f>
        <v>0</v>
      </c>
      <c r="G68" s="11">
        <f>'5-Yr PCSB Budget Base Case'!G68-'5-Yr PCSB Budget Contingency'!G68</f>
        <v>186417</v>
      </c>
      <c r="H68" s="11">
        <f>'5-Yr PCSB Budget Base Case'!H68-'5-Yr PCSB Budget Contingency'!H68</f>
        <v>203729</v>
      </c>
      <c r="I68" s="11">
        <f>'5-Yr PCSB Budget Base Case'!I68-'5-Yr PCSB Budget Contingency'!I68</f>
        <v>249775</v>
      </c>
      <c r="J68" s="11">
        <f>'5-Yr PCSB Budget Base Case'!J68-'5-Yr PCSB Budget Contingency'!J68</f>
        <v>269461</v>
      </c>
      <c r="K68" s="11">
        <f>'5-Yr PCSB Budget Base Case'!K68-'5-Yr PCSB Budget Contingency'!K68</f>
        <v>289981</v>
      </c>
      <c r="L68" s="76">
        <f>IF('5-Yr PCSB Budget Base Case'!G68,G68/'5-Yr PCSB Budget Base Case'!G68,0)</f>
        <v>0.13724035116779856</v>
      </c>
      <c r="M68" s="63">
        <f>IF('5-Yr PCSB Budget Base Case'!H68,H68/'5-Yr PCSB Budget Base Case'!H68,0)</f>
        <v>0.14561692546861318</v>
      </c>
      <c r="N68" s="63">
        <f>IF('5-Yr PCSB Budget Base Case'!I68,I68/'5-Yr PCSB Budget Base Case'!I68,0)</f>
        <v>0.1700273922620944</v>
      </c>
      <c r="O68" s="63">
        <f>IF('5-Yr PCSB Budget Base Case'!J68,J68/'5-Yr PCSB Budget Base Case'!J68,0)</f>
        <v>0.17808550531062409</v>
      </c>
      <c r="P68" s="90">
        <f>IF('5-Yr PCSB Budget Base Case'!K68,K68/'5-Yr PCSB Budget Base Case'!K68,0)</f>
        <v>0.18606511935897008</v>
      </c>
    </row>
    <row r="69" spans="1:16" ht="15" customHeight="1" x14ac:dyDescent="0.35">
      <c r="A69" s="14" t="str">
        <f t="shared" si="4"/>
        <v>PCSB 5-Year Budget</v>
      </c>
      <c r="B69" s="151">
        <f t="shared" si="4"/>
        <v>118</v>
      </c>
      <c r="C69" s="14" t="str">
        <f t="shared" si="4"/>
        <v>Early Childhood Academy PCS</v>
      </c>
      <c r="D69" s="5" t="str">
        <f t="shared" si="4"/>
        <v>2026-2027</v>
      </c>
      <c r="E69" s="16" t="s">
        <v>93</v>
      </c>
      <c r="F69" s="165">
        <f>'5-Yr PCSB Budget Base Case'!F69-'5-Yr PCSB Budget Contingency'!F69</f>
        <v>0</v>
      </c>
      <c r="G69" s="22">
        <f>'5-Yr PCSB Budget Base Case'!G69-'5-Yr PCSB Budget Contingency'!G69</f>
        <v>628417</v>
      </c>
      <c r="H69" s="22">
        <f>'5-Yr PCSB Budget Base Case'!H69-'5-Yr PCSB Budget Contingency'!H69</f>
        <v>705790</v>
      </c>
      <c r="I69" s="22">
        <f>'5-Yr PCSB Budget Base Case'!I69-'5-Yr PCSB Budget Contingency'!I69</f>
        <v>1150202</v>
      </c>
      <c r="J69" s="22">
        <f>'5-Yr PCSB Budget Base Case'!J69-'5-Yr PCSB Budget Contingency'!J69</f>
        <v>1245593</v>
      </c>
      <c r="K69" s="22">
        <f>'5-Yr PCSB Budget Base Case'!K69-'5-Yr PCSB Budget Contingency'!K69</f>
        <v>1345062</v>
      </c>
      <c r="L69" s="84">
        <f>IF('5-Yr PCSB Budget Base Case'!G69,G69/'5-Yr PCSB Budget Base Case'!G69,0)</f>
        <v>9.6971377551949414E-2</v>
      </c>
      <c r="M69" s="71">
        <f>IF('5-Yr PCSB Budget Base Case'!H69,H69/'5-Yr PCSB Budget Base Case'!H69,0)</f>
        <v>0.10573867405599405</v>
      </c>
      <c r="N69" s="71">
        <f>IF('5-Yr PCSB Budget Base Case'!I69,I69/'5-Yr PCSB Budget Base Case'!I69,0)</f>
        <v>0.15889741795598486</v>
      </c>
      <c r="O69" s="71">
        <f>IF('5-Yr PCSB Budget Base Case'!J69,J69/'5-Yr PCSB Budget Base Case'!J69,0)</f>
        <v>0.16706353868744403</v>
      </c>
      <c r="P69" s="98">
        <f>IF('5-Yr PCSB Budget Base Case'!K69,K69/'5-Yr PCSB Budget Base Case'!K69,0)</f>
        <v>0.17515018598920395</v>
      </c>
    </row>
    <row r="70" spans="1:16" ht="15" customHeight="1" x14ac:dyDescent="0.35">
      <c r="A70" s="14" t="str">
        <f t="shared" si="4"/>
        <v>PCSB 5-Year Budget</v>
      </c>
      <c r="B70" s="151">
        <f t="shared" si="4"/>
        <v>118</v>
      </c>
      <c r="C70" s="14" t="str">
        <f t="shared" si="4"/>
        <v>Early Childhood Academy PCS</v>
      </c>
      <c r="D70" s="5" t="str">
        <f t="shared" si="4"/>
        <v>2026-2027</v>
      </c>
      <c r="E70" s="27" t="s">
        <v>97</v>
      </c>
      <c r="F70" s="165">
        <f>'5-Yr PCSB Budget Base Case'!F70-'5-Yr PCSB Budget Contingency'!F70</f>
        <v>0</v>
      </c>
      <c r="G70" s="11">
        <f>'5-Yr PCSB Budget Base Case'!G70-'5-Yr PCSB Budget Contingency'!G70</f>
        <v>16890</v>
      </c>
      <c r="H70" s="11">
        <f>'5-Yr PCSB Budget Base Case'!H70-'5-Yr PCSB Budget Contingency'!H70</f>
        <v>20338</v>
      </c>
      <c r="I70" s="11">
        <f>'5-Yr PCSB Budget Base Case'!I70-'5-Yr PCSB Budget Contingency'!I70</f>
        <v>23928</v>
      </c>
      <c r="J70" s="11">
        <f>'5-Yr PCSB Budget Base Case'!J70-'5-Yr PCSB Budget Contingency'!J70</f>
        <v>27706</v>
      </c>
      <c r="K70" s="11">
        <f>'5-Yr PCSB Budget Base Case'!K70-'5-Yr PCSB Budget Contingency'!K70</f>
        <v>31658</v>
      </c>
      <c r="L70" s="76">
        <f>IF('5-Yr PCSB Budget Base Case'!G70,G70/'5-Yr PCSB Budget Base Case'!G70,0)</f>
        <v>5.4304490971757803E-2</v>
      </c>
      <c r="M70" s="63">
        <f>IF('5-Yr PCSB Budget Base Case'!H70,H70/'5-Yr PCSB Budget Base Case'!H70,0)</f>
        <v>6.3485820417973807E-2</v>
      </c>
      <c r="N70" s="63">
        <f>IF('5-Yr PCSB Budget Base Case'!I70,I70/'5-Yr PCSB Budget Base Case'!I70,0)</f>
        <v>7.2521177772052914E-2</v>
      </c>
      <c r="O70" s="63">
        <f>IF('5-Yr PCSB Budget Base Case'!J70,J70/'5-Yr PCSB Budget Base Case'!J70,0)</f>
        <v>8.1525881068611097E-2</v>
      </c>
      <c r="P70" s="90">
        <f>IF('5-Yr PCSB Budget Base Case'!K70,K70/'5-Yr PCSB Budget Base Case'!K70,0)</f>
        <v>9.0441609196715789E-2</v>
      </c>
    </row>
    <row r="71" spans="1:16" ht="15" customHeight="1" x14ac:dyDescent="0.35">
      <c r="A71" s="14" t="str">
        <f t="shared" si="4"/>
        <v>PCSB 5-Year Budget</v>
      </c>
      <c r="B71" s="151">
        <f t="shared" si="4"/>
        <v>118</v>
      </c>
      <c r="C71" s="14" t="str">
        <f t="shared" si="4"/>
        <v>Early Childhood Academy PCS</v>
      </c>
      <c r="D71" s="5" t="str">
        <f t="shared" si="4"/>
        <v>2026-2027</v>
      </c>
      <c r="E71" s="27" t="s">
        <v>98</v>
      </c>
      <c r="F71" s="165">
        <f>'5-Yr PCSB Budget Base Case'!F71-'5-Yr PCSB Budget Contingency'!F71</f>
        <v>0</v>
      </c>
      <c r="G71" s="11">
        <f>'5-Yr PCSB Budget Base Case'!G71-'5-Yr PCSB Budget Contingency'!G71</f>
        <v>43489</v>
      </c>
      <c r="H71" s="11">
        <f>'5-Yr PCSB Budget Base Case'!H71-'5-Yr PCSB Budget Contingency'!H71</f>
        <v>50870</v>
      </c>
      <c r="I71" s="11">
        <f>'5-Yr PCSB Budget Base Case'!I71-'5-Yr PCSB Budget Contingency'!I71</f>
        <v>58594</v>
      </c>
      <c r="J71" s="11">
        <f>'5-Yr PCSB Budget Base Case'!J71-'5-Yr PCSB Budget Contingency'!J71</f>
        <v>66673</v>
      </c>
      <c r="K71" s="11">
        <f>'5-Yr PCSB Budget Base Case'!K71-'5-Yr PCSB Budget Contingency'!K71</f>
        <v>75121</v>
      </c>
      <c r="L71" s="76">
        <f>IF('5-Yr PCSB Budget Base Case'!G71,G71/'5-Yr PCSB Budget Base Case'!G71,0)</f>
        <v>6.6793940026908638E-2</v>
      </c>
      <c r="M71" s="63">
        <f>IF('5-Yr PCSB Budget Base Case'!H71,H71/'5-Yr PCSB Budget Base Case'!H71,0)</f>
        <v>7.5854613233923576E-2</v>
      </c>
      <c r="N71" s="63">
        <f>IF('5-Yr PCSB Budget Base Case'!I71,I71/'5-Yr PCSB Budget Base Case'!I71,0)</f>
        <v>8.4827374541074557E-2</v>
      </c>
      <c r="O71" s="63">
        <f>IF('5-Yr PCSB Budget Base Case'!J71,J71/'5-Yr PCSB Budget Base Case'!J71,0)</f>
        <v>9.371213803611135E-2</v>
      </c>
      <c r="P71" s="90">
        <f>IF('5-Yr PCSB Budget Base Case'!K71,K71/'5-Yr PCSB Budget Base Case'!K71,0)</f>
        <v>0.1025108827663378</v>
      </c>
    </row>
    <row r="72" spans="1:16" ht="15" customHeight="1" x14ac:dyDescent="0.35">
      <c r="A72" s="14" t="str">
        <f t="shared" si="4"/>
        <v>PCSB 5-Year Budget</v>
      </c>
      <c r="B72" s="151">
        <f t="shared" si="4"/>
        <v>118</v>
      </c>
      <c r="C72" s="14" t="str">
        <f t="shared" si="4"/>
        <v>Early Childhood Academy PCS</v>
      </c>
      <c r="D72" s="5" t="str">
        <f t="shared" si="4"/>
        <v>2026-2027</v>
      </c>
      <c r="E72" s="16" t="s">
        <v>91</v>
      </c>
      <c r="F72" s="165">
        <f>'5-Yr PCSB Budget Base Case'!F72-'5-Yr PCSB Budget Contingency'!F72</f>
        <v>0</v>
      </c>
      <c r="G72" s="21">
        <f>'5-Yr PCSB Budget Base Case'!G72-'5-Yr PCSB Budget Contingency'!G72</f>
        <v>688796</v>
      </c>
      <c r="H72" s="21">
        <f>'5-Yr PCSB Budget Base Case'!H72-'5-Yr PCSB Budget Contingency'!H72</f>
        <v>776998</v>
      </c>
      <c r="I72" s="21">
        <f>'5-Yr PCSB Budget Base Case'!I72-'5-Yr PCSB Budget Contingency'!I72</f>
        <v>1232724</v>
      </c>
      <c r="J72" s="21">
        <f>'5-Yr PCSB Budget Base Case'!J72-'5-Yr PCSB Budget Contingency'!J72</f>
        <v>1339972</v>
      </c>
      <c r="K72" s="21">
        <f>'5-Yr PCSB Budget Base Case'!K72-'5-Yr PCSB Budget Contingency'!K72</f>
        <v>1451841</v>
      </c>
      <c r="L72" s="82">
        <f>IF('5-Yr PCSB Budget Base Case'!G72,G72/'5-Yr PCSB Budget Base Case'!G72,0)</f>
        <v>9.2548337573365266E-2</v>
      </c>
      <c r="M72" s="69">
        <f>IF('5-Yr PCSB Budget Base Case'!H72,H72/'5-Yr PCSB Budget Base Case'!H72,0)</f>
        <v>0.1013586000841135</v>
      </c>
      <c r="N72" s="69">
        <f>IF('5-Yr PCSB Budget Base Case'!I72,I72/'5-Yr PCSB Budget Base Case'!I72,0)</f>
        <v>0.14925222784306821</v>
      </c>
      <c r="O72" s="69">
        <f>IF('5-Yr PCSB Budget Base Case'!J72,J72/'5-Yr PCSB Budget Base Case'!J72,0)</f>
        <v>0.15751195499577825</v>
      </c>
      <c r="P72" s="96">
        <f>IF('5-Yr PCSB Budget Base Case'!K72,K72/'5-Yr PCSB Budget Base Case'!K72,0)</f>
        <v>0.16569127877689097</v>
      </c>
    </row>
    <row r="73" spans="1:16" ht="30" customHeight="1" x14ac:dyDescent="0.35">
      <c r="A73" s="14" t="str">
        <f t="shared" si="4"/>
        <v>PCSB 5-Year Budget</v>
      </c>
      <c r="B73" s="151">
        <f t="shared" si="4"/>
        <v>118</v>
      </c>
      <c r="C73" s="14" t="str">
        <f t="shared" si="4"/>
        <v>Early Childhood Academy PCS</v>
      </c>
      <c r="D73" s="5" t="str">
        <f t="shared" si="4"/>
        <v>2026-2027</v>
      </c>
      <c r="E73" s="17" t="s">
        <v>100</v>
      </c>
      <c r="F73" s="165">
        <f>'5-Yr PCSB Budget Base Case'!F73-'5-Yr PCSB Budget Contingency'!F73</f>
        <v>0</v>
      </c>
      <c r="G73" s="11">
        <f>'5-Yr PCSB Budget Base Case'!G73-'5-Yr PCSB Budget Contingency'!G73</f>
        <v>3303</v>
      </c>
      <c r="H73" s="11">
        <f>'5-Yr PCSB Budget Base Case'!H73-'5-Yr PCSB Budget Contingency'!H73</f>
        <v>-1509</v>
      </c>
      <c r="I73" s="11">
        <f>'5-Yr PCSB Budget Base Case'!I73-'5-Yr PCSB Budget Contingency'!I73</f>
        <v>-1584</v>
      </c>
      <c r="J73" s="11">
        <f>'5-Yr PCSB Budget Base Case'!J73-'5-Yr PCSB Budget Contingency'!J73</f>
        <v>-4303</v>
      </c>
      <c r="K73" s="11">
        <f>'5-Yr PCSB Budget Base Case'!K73-'5-Yr PCSB Budget Contingency'!K73</f>
        <v>-7236</v>
      </c>
      <c r="L73" s="76">
        <f>IF('5-Yr PCSB Budget Base Case'!G73,G73/'5-Yr PCSB Budget Base Case'!G73,0)</f>
        <v>2.6547605651915319E-2</v>
      </c>
      <c r="M73" s="63">
        <f>IF('5-Yr PCSB Budget Base Case'!H73,H73/'5-Yr PCSB Budget Base Case'!H73,0)</f>
        <v>-1.2008403495090003E-2</v>
      </c>
      <c r="N73" s="63">
        <f>IF('5-Yr PCSB Budget Base Case'!I73,I73/'5-Yr PCSB Budget Base Case'!I73,0)</f>
        <v>-1.200500208420175E-2</v>
      </c>
      <c r="O73" s="63">
        <f>IF('5-Yr PCSB Budget Base Case'!J73,J73/'5-Yr PCSB Budget Base Case'!J73,0)</f>
        <v>-3.1662288544035085E-2</v>
      </c>
      <c r="P73" s="90">
        <f>IF('5-Yr PCSB Budget Base Case'!K73,K73/'5-Yr PCSB Budget Base Case'!K73,0)</f>
        <v>-5.1693099014144879E-2</v>
      </c>
    </row>
    <row r="74" spans="1:16" ht="15" customHeight="1" x14ac:dyDescent="0.35">
      <c r="A74" s="14" t="str">
        <f t="shared" si="4"/>
        <v>PCSB 5-Year Budget</v>
      </c>
      <c r="B74" s="151">
        <f t="shared" si="4"/>
        <v>118</v>
      </c>
      <c r="C74" s="14" t="str">
        <f t="shared" si="4"/>
        <v>Early Childhood Academy PCS</v>
      </c>
      <c r="D74" s="5" t="str">
        <f t="shared" si="4"/>
        <v>2026-2027</v>
      </c>
      <c r="E74" s="17" t="s">
        <v>101</v>
      </c>
      <c r="F74" s="165">
        <f>'5-Yr PCSB Budget Base Case'!F74-'5-Yr PCSB Budget Contingency'!F74</f>
        <v>0</v>
      </c>
      <c r="G74" s="11">
        <f>'5-Yr PCSB Budget Base Case'!G74-'5-Yr PCSB Budget Contingency'!G74</f>
        <v>0</v>
      </c>
      <c r="H74" s="11">
        <f>'5-Yr PCSB Budget Base Case'!H74-'5-Yr PCSB Budget Contingency'!H74</f>
        <v>-6579</v>
      </c>
      <c r="I74" s="11">
        <f>'5-Yr PCSB Budget Base Case'!I74-'5-Yr PCSB Budget Contingency'!I74</f>
        <v>-6908</v>
      </c>
      <c r="J74" s="11">
        <f>'5-Yr PCSB Budget Base Case'!J74-'5-Yr PCSB Budget Contingency'!J74</f>
        <v>-10703</v>
      </c>
      <c r="K74" s="11">
        <f>'5-Yr PCSB Budget Base Case'!K74-'5-Yr PCSB Budget Contingency'!K74</f>
        <v>-14792</v>
      </c>
      <c r="L74" s="76">
        <f>IF('5-Yr PCSB Budget Base Case'!G74,G74/'5-Yr PCSB Budget Base Case'!G74,0)</f>
        <v>0</v>
      </c>
      <c r="M74" s="63">
        <f>IF('5-Yr PCSB Budget Base Case'!H74,H74/'5-Yr PCSB Budget Base Case'!H74,0)</f>
        <v>-4.0052599857542052E-2</v>
      </c>
      <c r="N74" s="63">
        <f>IF('5-Yr PCSB Budget Base Case'!I74,I74/'5-Yr PCSB Budget Base Case'!I74,0)</f>
        <v>-4.005287814833712E-2</v>
      </c>
      <c r="O74" s="63">
        <f>IF('5-Yr PCSB Budget Base Case'!J74,J74/'5-Yr PCSB Budget Base Case'!J74,0)</f>
        <v>-6.024903459689495E-2</v>
      </c>
      <c r="P74" s="90">
        <f>IF('5-Yr PCSB Budget Base Case'!K74,K74/'5-Yr PCSB Budget Base Case'!K74,0)</f>
        <v>-8.0841645033474518E-2</v>
      </c>
    </row>
    <row r="75" spans="1:16" ht="15" customHeight="1" x14ac:dyDescent="0.35">
      <c r="A75" s="14" t="str">
        <f t="shared" si="4"/>
        <v>PCSB 5-Year Budget</v>
      </c>
      <c r="B75" s="151">
        <f t="shared" si="4"/>
        <v>118</v>
      </c>
      <c r="C75" s="14" t="str">
        <f t="shared" si="4"/>
        <v>Early Childhood Academy PCS</v>
      </c>
      <c r="D75" s="5" t="str">
        <f t="shared" si="4"/>
        <v>2026-2027</v>
      </c>
      <c r="E75" s="17" t="s">
        <v>90</v>
      </c>
      <c r="F75" s="165">
        <f>'5-Yr PCSB Budget Base Case'!F75-'5-Yr PCSB Budget Contingency'!F75</f>
        <v>0</v>
      </c>
      <c r="G75" s="11">
        <f>'5-Yr PCSB Budget Base Case'!G75-'5-Yr PCSB Budget Contingency'!G75</f>
        <v>254370</v>
      </c>
      <c r="H75" s="11">
        <f>'5-Yr PCSB Budget Base Case'!H75-'5-Yr PCSB Budget Contingency'!H75</f>
        <v>267089</v>
      </c>
      <c r="I75" s="11">
        <f>'5-Yr PCSB Budget Base Case'!I75-'5-Yr PCSB Budget Contingency'!I75</f>
        <v>280443</v>
      </c>
      <c r="J75" s="11">
        <f>'5-Yr PCSB Budget Base Case'!J75-'5-Yr PCSB Budget Contingency'!J75</f>
        <v>283168</v>
      </c>
      <c r="K75" s="11">
        <f>'5-Yr PCSB Budget Base Case'!K75-'5-Yr PCSB Budget Contingency'!K75</f>
        <v>285689</v>
      </c>
      <c r="L75" s="76">
        <f>IF('5-Yr PCSB Budget Base Case'!G75,G75/'5-Yr PCSB Budget Base Case'!G75,0)</f>
        <v>0.49645763803501375</v>
      </c>
      <c r="M75" s="63">
        <f>IF('5-Yr PCSB Budget Base Case'!H75,H75/'5-Yr PCSB Budget Base Case'!H75,0)</f>
        <v>0.49645810602075507</v>
      </c>
      <c r="N75" s="63">
        <f>IF('5-Yr PCSB Budget Base Case'!I75,I75/'5-Yr PCSB Budget Base Case'!I75,0)</f>
        <v>0.49645770489017294</v>
      </c>
      <c r="O75" s="63">
        <f>IF('5-Yr PCSB Budget Base Case'!J75,J75/'5-Yr PCSB Budget Base Case'!J75,0)</f>
        <v>0.48668093187931288</v>
      </c>
      <c r="P75" s="90">
        <f>IF('5-Yr PCSB Budget Base Case'!K75,K75/'5-Yr PCSB Budget Base Case'!K75,0)</f>
        <v>0.47671244305761817</v>
      </c>
    </row>
    <row r="76" spans="1:16" ht="15" customHeight="1" x14ac:dyDescent="0.35">
      <c r="A76" s="14" t="str">
        <f t="shared" si="4"/>
        <v>PCSB 5-Year Budget</v>
      </c>
      <c r="B76" s="151">
        <f t="shared" si="4"/>
        <v>118</v>
      </c>
      <c r="C76" s="14" t="str">
        <f t="shared" si="4"/>
        <v>Early Childhood Academy PCS</v>
      </c>
      <c r="D76" s="5" t="str">
        <f t="shared" si="4"/>
        <v>2026-2027</v>
      </c>
      <c r="E76" s="16" t="s">
        <v>263</v>
      </c>
      <c r="F76" s="165">
        <f>'5-Yr PCSB Budget Base Case'!F76-'5-Yr PCSB Budget Contingency'!F76</f>
        <v>0</v>
      </c>
      <c r="G76" s="21">
        <f>'5-Yr PCSB Budget Base Case'!G76-'5-Yr PCSB Budget Contingency'!G76</f>
        <v>257673</v>
      </c>
      <c r="H76" s="21">
        <f>'5-Yr PCSB Budget Base Case'!H76-'5-Yr PCSB Budget Contingency'!H76</f>
        <v>259001</v>
      </c>
      <c r="I76" s="21">
        <f>'5-Yr PCSB Budget Base Case'!I76-'5-Yr PCSB Budget Contingency'!I76</f>
        <v>271951</v>
      </c>
      <c r="J76" s="21">
        <f>'5-Yr PCSB Budget Base Case'!J76-'5-Yr PCSB Budget Contingency'!J76</f>
        <v>268162</v>
      </c>
      <c r="K76" s="21">
        <f>'5-Yr PCSB Budget Base Case'!K76-'5-Yr PCSB Budget Contingency'!K76</f>
        <v>263661</v>
      </c>
      <c r="L76" s="82">
        <f>IF('5-Yr PCSB Budget Base Case'!G76,G76/'5-Yr PCSB Budget Base Case'!G76,0)</f>
        <v>0.32229631102789147</v>
      </c>
      <c r="M76" s="69">
        <f>IF('5-Yr PCSB Budget Base Case'!H76,H76/'5-Yr PCSB Budget Base Case'!H76,0)</f>
        <v>0.31283714413402425</v>
      </c>
      <c r="N76" s="69">
        <f>IF('5-Yr PCSB Budget Base Case'!I76,I76/'5-Yr PCSB Budget Base Case'!I76,0)</f>
        <v>0.31283726655201571</v>
      </c>
      <c r="O76" s="69">
        <f>IF('5-Yr PCSB Budget Base Case'!J76,J76/'5-Yr PCSB Budget Base Case'!J76,0)</f>
        <v>0.29949384844938037</v>
      </c>
      <c r="P76" s="96">
        <f>IF('5-Yr PCSB Budget Base Case'!K76,K76/'5-Yr PCSB Budget Base Case'!K76,0)</f>
        <v>0.28589040873086868</v>
      </c>
    </row>
    <row r="77" spans="1:16" ht="30" customHeight="1" x14ac:dyDescent="0.35">
      <c r="A77" s="14" t="str">
        <f t="shared" si="4"/>
        <v>PCSB 5-Year Budget</v>
      </c>
      <c r="B77" s="151">
        <f t="shared" si="4"/>
        <v>118</v>
      </c>
      <c r="C77" s="14" t="str">
        <f t="shared" si="4"/>
        <v>Early Childhood Academy PCS</v>
      </c>
      <c r="D77" s="5" t="str">
        <f t="shared" si="4"/>
        <v>2026-2027</v>
      </c>
      <c r="E77" t="s">
        <v>264</v>
      </c>
      <c r="F77" s="165">
        <f>'5-Yr PCSB Budget Base Case'!F77-'5-Yr PCSB Budget Contingency'!F77</f>
        <v>0</v>
      </c>
      <c r="G77" s="11">
        <f>'5-Yr PCSB Budget Base Case'!G77-'5-Yr PCSB Budget Contingency'!G77</f>
        <v>0</v>
      </c>
      <c r="H77" s="11">
        <f>'5-Yr PCSB Budget Base Case'!H77-'5-Yr PCSB Budget Contingency'!H77</f>
        <v>0</v>
      </c>
      <c r="I77" s="11">
        <f>'5-Yr PCSB Budget Base Case'!I77-'5-Yr PCSB Budget Contingency'!I77</f>
        <v>0</v>
      </c>
      <c r="J77" s="11">
        <f>'5-Yr PCSB Budget Base Case'!J77-'5-Yr PCSB Budget Contingency'!J77</f>
        <v>0</v>
      </c>
      <c r="K77" s="11">
        <f>'5-Yr PCSB Budget Base Case'!K77-'5-Yr PCSB Budget Contingency'!K77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35">
      <c r="A78" s="14" t="str">
        <f t="shared" si="4"/>
        <v>PCSB 5-Year Budget</v>
      </c>
      <c r="B78" s="151">
        <f t="shared" si="4"/>
        <v>118</v>
      </c>
      <c r="C78" s="14" t="str">
        <f t="shared" si="4"/>
        <v>Early Childhood Academy PCS</v>
      </c>
      <c r="D78" s="5" t="str">
        <f t="shared" si="4"/>
        <v>2026-2027</v>
      </c>
      <c r="E78" t="s">
        <v>228</v>
      </c>
      <c r="F78" s="165">
        <f>'5-Yr PCSB Budget Base Case'!F78-'5-Yr PCSB Budget Contingency'!F78</f>
        <v>0</v>
      </c>
      <c r="G78" s="11">
        <f>'5-Yr PCSB Budget Base Case'!G78-'5-Yr PCSB Budget Contingency'!G78</f>
        <v>0</v>
      </c>
      <c r="H78" s="11">
        <f>'5-Yr PCSB Budget Base Case'!H78-'5-Yr PCSB Budget Contingency'!H78</f>
        <v>0</v>
      </c>
      <c r="I78" s="11">
        <f>'5-Yr PCSB Budget Base Case'!I78-'5-Yr PCSB Budget Contingency'!I78</f>
        <v>0</v>
      </c>
      <c r="J78" s="11">
        <f>'5-Yr PCSB Budget Base Case'!J78-'5-Yr PCSB Budget Contingency'!J78</f>
        <v>0</v>
      </c>
      <c r="K78" s="11">
        <f>'5-Yr PCSB Budget Base Case'!K78-'5-Yr PCSB Budget Contingency'!K78</f>
        <v>0</v>
      </c>
      <c r="L78" s="76">
        <f>IF('5-Yr PCSB Budget Base Case'!G78,G78/'5-Yr PCSB Budget Base Case'!G78,0)</f>
        <v>0</v>
      </c>
      <c r="M78" s="63">
        <f>IF('5-Yr PCSB Budget Base Case'!H78,H78/'5-Yr PCSB Budget Base Case'!H78,0)</f>
        <v>0</v>
      </c>
      <c r="N78" s="63">
        <f>IF('5-Yr PCSB Budget Base Case'!I78,I78/'5-Yr PCSB Budget Base Case'!I78,0)</f>
        <v>0</v>
      </c>
      <c r="O78" s="63">
        <f>IF('5-Yr PCSB Budget Base Case'!J78,J78/'5-Yr PCSB Budget Base Case'!J78,0)</f>
        <v>0</v>
      </c>
      <c r="P78" s="90">
        <f>IF('5-Yr PCSB Budget Base Case'!K78,K78/'5-Yr PCSB Budget Base Case'!K78,0)</f>
        <v>0</v>
      </c>
    </row>
    <row r="79" spans="1:16" x14ac:dyDescent="0.35">
      <c r="A79" s="14" t="str">
        <f t="shared" si="4"/>
        <v>PCSB 5-Year Budget</v>
      </c>
      <c r="B79" s="151">
        <f t="shared" si="4"/>
        <v>118</v>
      </c>
      <c r="C79" s="14" t="str">
        <f t="shared" si="4"/>
        <v>Early Childhood Academy PCS</v>
      </c>
      <c r="D79" s="5" t="str">
        <f t="shared" si="4"/>
        <v>2026-2027</v>
      </c>
      <c r="E79" t="s">
        <v>229</v>
      </c>
      <c r="F79" s="165">
        <f>'5-Yr PCSB Budget Base Case'!F79-'5-Yr PCSB Budget Contingency'!F79</f>
        <v>0</v>
      </c>
      <c r="G79" s="11">
        <f>'5-Yr PCSB Budget Base Case'!G79-'5-Yr PCSB Budget Contingency'!G79</f>
        <v>0</v>
      </c>
      <c r="H79" s="11">
        <f>'5-Yr PCSB Budget Base Case'!H79-'5-Yr PCSB Budget Contingency'!H79</f>
        <v>0</v>
      </c>
      <c r="I79" s="11">
        <f>'5-Yr PCSB Budget Base Case'!I79-'5-Yr PCSB Budget Contingency'!I79</f>
        <v>0</v>
      </c>
      <c r="J79" s="11">
        <f>'5-Yr PCSB Budget Base Case'!J79-'5-Yr PCSB Budget Contingency'!J79</f>
        <v>0</v>
      </c>
      <c r="K79" s="11">
        <f>'5-Yr PCSB Budget Base Case'!K79-'5-Yr PCSB Budget Contingency'!K79</f>
        <v>0</v>
      </c>
      <c r="L79" s="76">
        <f>IF('5-Yr PCSB Budget Base Case'!G79,G79/'5-Yr PCSB Budget Base Case'!G79,0)</f>
        <v>0</v>
      </c>
      <c r="M79" s="63">
        <f>IF('5-Yr PCSB Budget Base Case'!H79,H79/'5-Yr PCSB Budget Base Case'!H79,0)</f>
        <v>0</v>
      </c>
      <c r="N79" s="63">
        <f>IF('5-Yr PCSB Budget Base Case'!I79,I79/'5-Yr PCSB Budget Base Case'!I79,0)</f>
        <v>0</v>
      </c>
      <c r="O79" s="63">
        <f>IF('5-Yr PCSB Budget Base Case'!J79,J79/'5-Yr PCSB Budget Base Case'!J79,0)</f>
        <v>0</v>
      </c>
      <c r="P79" s="90">
        <f>IF('5-Yr PCSB Budget Base Case'!K79,K79/'5-Yr PCSB Budget Base Case'!K79,0)</f>
        <v>0</v>
      </c>
    </row>
    <row r="80" spans="1:16" x14ac:dyDescent="0.35">
      <c r="A80" s="14" t="str">
        <f t="shared" si="4"/>
        <v>PCSB 5-Year Budget</v>
      </c>
      <c r="B80" s="151">
        <f t="shared" si="4"/>
        <v>118</v>
      </c>
      <c r="C80" s="14" t="str">
        <f t="shared" si="4"/>
        <v>Early Childhood Academy PCS</v>
      </c>
      <c r="D80" s="5" t="str">
        <f t="shared" si="4"/>
        <v>2026-2027</v>
      </c>
      <c r="E80" t="s">
        <v>230</v>
      </c>
      <c r="F80" s="165">
        <f>'5-Yr PCSB Budget Base Case'!F80-'5-Yr PCSB Budget Contingency'!F80</f>
        <v>0</v>
      </c>
      <c r="G80" s="11">
        <f>'5-Yr PCSB Budget Base Case'!G80-'5-Yr PCSB Budget Contingency'!G80</f>
        <v>-20651</v>
      </c>
      <c r="H80" s="11">
        <f>'5-Yr PCSB Budget Base Case'!H80-'5-Yr PCSB Budget Contingency'!H80</f>
        <v>0</v>
      </c>
      <c r="I80" s="11">
        <f>'5-Yr PCSB Budget Base Case'!I80-'5-Yr PCSB Budget Contingency'!I80</f>
        <v>0</v>
      </c>
      <c r="J80" s="11">
        <f>'5-Yr PCSB Budget Base Case'!J80-'5-Yr PCSB Budget Contingency'!J80</f>
        <v>0</v>
      </c>
      <c r="K80" s="11">
        <f>'5-Yr PCSB Budget Base Case'!K80-'5-Yr PCSB Budget Contingency'!K80</f>
        <v>0</v>
      </c>
      <c r="L80" s="76">
        <f>IF('5-Yr PCSB Budget Base Case'!G80,G80/'5-Yr PCSB Budget Base Case'!G80,0)</f>
        <v>-4.3789228159457169E-2</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0</v>
      </c>
    </row>
    <row r="81" spans="1:16" x14ac:dyDescent="0.35">
      <c r="A81" s="14" t="str">
        <f t="shared" si="4"/>
        <v>PCSB 5-Year Budget</v>
      </c>
      <c r="B81" s="151">
        <f t="shared" si="4"/>
        <v>118</v>
      </c>
      <c r="C81" s="14" t="str">
        <f t="shared" si="4"/>
        <v>Early Childhood Academy PCS</v>
      </c>
      <c r="D81" s="5" t="str">
        <f t="shared" si="4"/>
        <v>2026-2027</v>
      </c>
      <c r="E81" t="s">
        <v>231</v>
      </c>
      <c r="F81" s="165">
        <f>'5-Yr PCSB Budget Base Case'!F81-'5-Yr PCSB Budget Contingency'!F81</f>
        <v>0</v>
      </c>
      <c r="G81" s="11">
        <f>'5-Yr PCSB Budget Base Case'!G81-'5-Yr PCSB Budget Contingency'!G81</f>
        <v>0</v>
      </c>
      <c r="H81" s="11">
        <f>'5-Yr PCSB Budget Base Case'!H81-'5-Yr PCSB Budget Contingency'!H81</f>
        <v>0</v>
      </c>
      <c r="I81" s="11">
        <f>'5-Yr PCSB Budget Base Case'!I81-'5-Yr PCSB Budget Contingency'!I81</f>
        <v>0</v>
      </c>
      <c r="J81" s="11">
        <f>'5-Yr PCSB Budget Base Case'!J81-'5-Yr PCSB Budget Contingency'!J81</f>
        <v>0</v>
      </c>
      <c r="K81" s="11">
        <f>'5-Yr PCSB Budget Base Case'!K81-'5-Yr PCSB Budget Contingency'!K81</f>
        <v>0</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0</v>
      </c>
    </row>
    <row r="82" spans="1:16" x14ac:dyDescent="0.35">
      <c r="A82" s="14" t="str">
        <f t="shared" si="4"/>
        <v>PCSB 5-Year Budget</v>
      </c>
      <c r="B82" s="151">
        <f t="shared" si="4"/>
        <v>118</v>
      </c>
      <c r="C82" s="14" t="str">
        <f t="shared" si="4"/>
        <v>Early Childhood Academy PCS</v>
      </c>
      <c r="D82" s="5" t="str">
        <f t="shared" si="4"/>
        <v>2026-2027</v>
      </c>
      <c r="E82" t="s">
        <v>232</v>
      </c>
      <c r="F82" s="165">
        <f>'5-Yr PCSB Budget Base Case'!F82-'5-Yr PCSB Budget Contingency'!F82</f>
        <v>0</v>
      </c>
      <c r="G82" s="11">
        <f>'5-Yr PCSB Budget Base Case'!G82-'5-Yr PCSB Budget Contingency'!G82</f>
        <v>126184</v>
      </c>
      <c r="H82" s="11">
        <f>'5-Yr PCSB Budget Base Case'!H82-'5-Yr PCSB Budget Contingency'!H82</f>
        <v>155802</v>
      </c>
      <c r="I82" s="11">
        <f>'5-Yr PCSB Budget Base Case'!I82-'5-Yr PCSB Budget Contingency'!I82</f>
        <v>164046</v>
      </c>
      <c r="J82" s="11">
        <f>'5-Yr PCSB Budget Base Case'!J82-'5-Yr PCSB Budget Contingency'!J82</f>
        <v>161683</v>
      </c>
      <c r="K82" s="11">
        <f>'5-Yr PCSB Budget Base Case'!K82-'5-Yr PCSB Budget Contingency'!K82</f>
        <v>158887</v>
      </c>
      <c r="L82" s="76">
        <f>IF('5-Yr PCSB Budget Base Case'!G82,G82/'5-Yr PCSB Budget Base Case'!G82,0)</f>
        <v>0.27067424021416436</v>
      </c>
      <c r="M82" s="63">
        <f>IF('5-Yr PCSB Budget Base Case'!H82,H82/'5-Yr PCSB Budget Base Case'!H82,0)</f>
        <v>0.30382486807773762</v>
      </c>
      <c r="N82" s="63">
        <f>IF('5-Yr PCSB Budget Base Case'!I82,I82/'5-Yr PCSB Budget Base Case'!I82,0)</f>
        <v>0.3105837716259045</v>
      </c>
      <c r="O82" s="63">
        <f>IF('5-Yr PCSB Budget Base Case'!J82,J82/'5-Yr PCSB Budget Base Case'!J82,0)</f>
        <v>0.29719500762825579</v>
      </c>
      <c r="P82" s="90">
        <f>IF('5-Yr PCSB Budget Base Case'!K82,K82/'5-Yr PCSB Budget Base Case'!K82,0)</f>
        <v>0.283549061213418</v>
      </c>
    </row>
    <row r="83" spans="1:16" x14ac:dyDescent="0.35">
      <c r="A83" s="14" t="str">
        <f t="shared" si="4"/>
        <v>PCSB 5-Year Budget</v>
      </c>
      <c r="B83" s="151">
        <f t="shared" si="4"/>
        <v>118</v>
      </c>
      <c r="C83" s="14" t="str">
        <f t="shared" si="4"/>
        <v>Early Childhood Academy PCS</v>
      </c>
      <c r="D83" s="5" t="str">
        <f t="shared" si="4"/>
        <v>2026-2027</v>
      </c>
      <c r="E83" t="s">
        <v>233</v>
      </c>
      <c r="F83" s="165">
        <f>'5-Yr PCSB Budget Base Case'!F83-'5-Yr PCSB Budget Contingency'!F83</f>
        <v>0</v>
      </c>
      <c r="G83" s="11">
        <f>'5-Yr PCSB Budget Base Case'!G83-'5-Yr PCSB Budget Contingency'!G83</f>
        <v>0</v>
      </c>
      <c r="H83" s="11">
        <f>'5-Yr PCSB Budget Base Case'!H83-'5-Yr PCSB Budget Contingency'!H83</f>
        <v>0</v>
      </c>
      <c r="I83" s="11">
        <f>'5-Yr PCSB Budget Base Case'!I83-'5-Yr PCSB Budget Contingency'!I83</f>
        <v>0</v>
      </c>
      <c r="J83" s="11">
        <f>'5-Yr PCSB Budget Base Case'!J83-'5-Yr PCSB Budget Contingency'!J83</f>
        <v>0</v>
      </c>
      <c r="K83" s="11">
        <f>'5-Yr PCSB Budget Base Case'!K83-'5-Yr PCSB Budget Contingency'!K83</f>
        <v>0</v>
      </c>
      <c r="L83" s="76">
        <f>IF('5-Yr PCSB Budget Base Case'!G83,G83/'5-Yr PCSB Budget Base Case'!G83,0)</f>
        <v>0</v>
      </c>
      <c r="M83" s="63">
        <f>IF('5-Yr PCSB Budget Base Case'!H83,H83/'5-Yr PCSB Budget Base Case'!H83,0)</f>
        <v>0</v>
      </c>
      <c r="N83" s="63">
        <f>IF('5-Yr PCSB Budget Base Case'!I83,I83/'5-Yr PCSB Budget Base Case'!I83,0)</f>
        <v>0</v>
      </c>
      <c r="O83" s="63">
        <f>IF('5-Yr PCSB Budget Base Case'!J83,J83/'5-Yr PCSB Budget Base Case'!J83,0)</f>
        <v>0</v>
      </c>
      <c r="P83" s="90">
        <f>IF('5-Yr PCSB Budget Base Case'!K83,K83/'5-Yr PCSB Budget Base Case'!K83,0)</f>
        <v>0</v>
      </c>
    </row>
    <row r="84" spans="1:16" x14ac:dyDescent="0.35">
      <c r="A84" s="14" t="str">
        <f t="shared" si="4"/>
        <v>PCSB 5-Year Budget</v>
      </c>
      <c r="B84" s="151">
        <f t="shared" si="4"/>
        <v>118</v>
      </c>
      <c r="C84" s="14" t="str">
        <f t="shared" si="4"/>
        <v>Early Childhood Academy PCS</v>
      </c>
      <c r="D84" s="5" t="str">
        <f t="shared" si="4"/>
        <v>2026-2027</v>
      </c>
      <c r="E84" s="16" t="s">
        <v>238</v>
      </c>
      <c r="F84" s="165">
        <f>'5-Yr PCSB Budget Base Case'!F84-'5-Yr PCSB Budget Contingency'!F84</f>
        <v>0</v>
      </c>
      <c r="G84" s="21">
        <f>'5-Yr PCSB Budget Base Case'!G84-'5-Yr PCSB Budget Contingency'!G84</f>
        <v>105533</v>
      </c>
      <c r="H84" s="21">
        <f>'5-Yr PCSB Budget Base Case'!H84-'5-Yr PCSB Budget Contingency'!H84</f>
        <v>155802</v>
      </c>
      <c r="I84" s="21">
        <f>'5-Yr PCSB Budget Base Case'!I84-'5-Yr PCSB Budget Contingency'!I84</f>
        <v>164046</v>
      </c>
      <c r="J84" s="21">
        <f>'5-Yr PCSB Budget Base Case'!J84-'5-Yr PCSB Budget Contingency'!J84</f>
        <v>161683</v>
      </c>
      <c r="K84" s="21">
        <f>'5-Yr PCSB Budget Base Case'!K84-'5-Yr PCSB Budget Contingency'!K84</f>
        <v>158887</v>
      </c>
      <c r="L84" s="82">
        <f>IF('5-Yr PCSB Budget Base Case'!G84,G84/'5-Yr PCSB Budget Base Case'!G84,0)</f>
        <v>7.9123006423828746E-2</v>
      </c>
      <c r="M84" s="69">
        <f>IF('5-Yr PCSB Budget Base Case'!H84,H84/'5-Yr PCSB Budget Base Case'!H84,0)</f>
        <v>0.10187545199295381</v>
      </c>
      <c r="N84" s="69">
        <f>IF('5-Yr PCSB Budget Base Case'!I84,I84/'5-Yr PCSB Budget Base Case'!I84,0)</f>
        <v>0.10747072407750136</v>
      </c>
      <c r="O84" s="69">
        <f>IF('5-Yr PCSB Budget Base Case'!J84,J84/'5-Yr PCSB Budget Base Case'!J84,0)</f>
        <v>0.10602636707735165</v>
      </c>
      <c r="P84" s="96">
        <f>IF('5-Yr PCSB Budget Base Case'!K84,K84/'5-Yr PCSB Budget Base Case'!K84,0)</f>
        <v>0.10438512524940494</v>
      </c>
    </row>
    <row r="85" spans="1:16" x14ac:dyDescent="0.35">
      <c r="A85" s="14" t="str">
        <f t="shared" si="4"/>
        <v>PCSB 5-Year Budget</v>
      </c>
      <c r="B85" s="151">
        <f t="shared" si="4"/>
        <v>118</v>
      </c>
      <c r="C85" s="14" t="str">
        <f t="shared" si="4"/>
        <v>Early Childhood Academy PCS</v>
      </c>
      <c r="D85" s="5" t="str">
        <f t="shared" si="4"/>
        <v>2026-2027</v>
      </c>
      <c r="E85" s="16" t="s">
        <v>239</v>
      </c>
      <c r="F85" s="165">
        <f>'5-Yr PCSB Budget Base Case'!F85-'5-Yr PCSB Budget Contingency'!F85</f>
        <v>0</v>
      </c>
      <c r="G85" s="21">
        <f>'5-Yr PCSB Budget Base Case'!G85-'5-Yr PCSB Budget Contingency'!G85</f>
        <v>0</v>
      </c>
      <c r="H85" s="21">
        <f>'5-Yr PCSB Budget Base Case'!H85-'5-Yr PCSB Budget Contingency'!H85</f>
        <v>0</v>
      </c>
      <c r="I85" s="21">
        <f>'5-Yr PCSB Budget Base Case'!I85-'5-Yr PCSB Budget Contingency'!I85</f>
        <v>0</v>
      </c>
      <c r="J85" s="21">
        <f>'5-Yr PCSB Budget Base Case'!J85-'5-Yr PCSB Budget Contingency'!J85</f>
        <v>0</v>
      </c>
      <c r="K85" s="21">
        <f>'5-Yr PCSB Budget Base Case'!K85-'5-Yr PCSB Budget Contingency'!K85</f>
        <v>0</v>
      </c>
      <c r="L85" s="82">
        <f>IF('5-Yr PCSB Budget Base Case'!G85,G85/'5-Yr PCSB Budget Base Case'!G85,0)</f>
        <v>0</v>
      </c>
      <c r="M85" s="69">
        <f>IF('5-Yr PCSB Budget Base Case'!H85,H85/'5-Yr PCSB Budget Base Case'!H85,0)</f>
        <v>0</v>
      </c>
      <c r="N85" s="69">
        <f>IF('5-Yr PCSB Budget Base Case'!I85,I85/'5-Yr PCSB Budget Base Case'!I85,0)</f>
        <v>0</v>
      </c>
      <c r="O85" s="69">
        <f>IF('5-Yr PCSB Budget Base Case'!J85,J85/'5-Yr PCSB Budget Base Case'!J85,0)</f>
        <v>0</v>
      </c>
      <c r="P85" s="96">
        <f>IF('5-Yr PCSB Budget Base Case'!K85,K85/'5-Yr PCSB Budget Base Case'!K85,0)</f>
        <v>0</v>
      </c>
    </row>
    <row r="86" spans="1:16" x14ac:dyDescent="0.35">
      <c r="A86" s="14" t="str">
        <f t="shared" si="4"/>
        <v>PCSB 5-Year Budget</v>
      </c>
      <c r="B86" s="151">
        <f t="shared" si="4"/>
        <v>118</v>
      </c>
      <c r="C86" s="14" t="str">
        <f t="shared" si="4"/>
        <v>Early Childhood Academy PCS</v>
      </c>
      <c r="D86" s="5" t="str">
        <f t="shared" si="4"/>
        <v>2026-2027</v>
      </c>
      <c r="E86" s="16" t="s">
        <v>8</v>
      </c>
      <c r="F86" s="165">
        <f>'5-Yr PCSB Budget Base Case'!F86-'5-Yr PCSB Budget Contingency'!F86</f>
        <v>0</v>
      </c>
      <c r="G86" s="21">
        <f>'5-Yr PCSB Budget Base Case'!G86-'5-Yr PCSB Budget Contingency'!G86</f>
        <v>105533</v>
      </c>
      <c r="H86" s="21">
        <f>'5-Yr PCSB Budget Base Case'!H86-'5-Yr PCSB Budget Contingency'!H86</f>
        <v>155802</v>
      </c>
      <c r="I86" s="21">
        <f>'5-Yr PCSB Budget Base Case'!I86-'5-Yr PCSB Budget Contingency'!I86</f>
        <v>164046</v>
      </c>
      <c r="J86" s="21">
        <f>'5-Yr PCSB Budget Base Case'!J86-'5-Yr PCSB Budget Contingency'!J86</f>
        <v>161683</v>
      </c>
      <c r="K86" s="21">
        <f>'5-Yr PCSB Budget Base Case'!K86-'5-Yr PCSB Budget Contingency'!K86</f>
        <v>158887</v>
      </c>
      <c r="L86" s="82">
        <f>IF('5-Yr PCSB Budget Base Case'!G86,G86/'5-Yr PCSB Budget Base Case'!G86,0)</f>
        <v>7.9123006423828746E-2</v>
      </c>
      <c r="M86" s="69">
        <f>IF('5-Yr PCSB Budget Base Case'!H86,H86/'5-Yr PCSB Budget Base Case'!H86,0)</f>
        <v>0.10187545199295381</v>
      </c>
      <c r="N86" s="69">
        <f>IF('5-Yr PCSB Budget Base Case'!I86,I86/'5-Yr PCSB Budget Base Case'!I86,0)</f>
        <v>0.10747072407750136</v>
      </c>
      <c r="O86" s="69">
        <f>IF('5-Yr PCSB Budget Base Case'!J86,J86/'5-Yr PCSB Budget Base Case'!J86,0)</f>
        <v>0.10602636707735165</v>
      </c>
      <c r="P86" s="96">
        <f>IF('5-Yr PCSB Budget Base Case'!K86,K86/'5-Yr PCSB Budget Base Case'!K86,0)</f>
        <v>0.10438512524940494</v>
      </c>
    </row>
    <row r="87" spans="1:16" ht="30" customHeight="1" x14ac:dyDescent="0.35">
      <c r="A87" s="14" t="str">
        <f t="shared" si="4"/>
        <v>PCSB 5-Year Budget</v>
      </c>
      <c r="B87" s="151">
        <f t="shared" si="4"/>
        <v>118</v>
      </c>
      <c r="C87" s="14" t="str">
        <f t="shared" si="4"/>
        <v>Early Childhood Academy PCS</v>
      </c>
      <c r="D87" s="5" t="str">
        <f t="shared" si="4"/>
        <v>2026-2027</v>
      </c>
      <c r="E87" t="s">
        <v>276</v>
      </c>
      <c r="F87" s="165">
        <f>'5-Yr PCSB Budget Base Case'!F87-'5-Yr PCSB Budget Contingency'!F87</f>
        <v>0</v>
      </c>
      <c r="G87" s="11">
        <f>'5-Yr PCSB Budget Base Case'!G87-'5-Yr PCSB Budget Contingency'!G87</f>
        <v>0</v>
      </c>
      <c r="H87" s="11">
        <f>'5-Yr PCSB Budget Base Case'!H87-'5-Yr PCSB Budget Contingency'!H87</f>
        <v>0</v>
      </c>
      <c r="I87" s="11">
        <f>'5-Yr PCSB Budget Base Case'!I87-'5-Yr PCSB Budget Contingency'!I87</f>
        <v>0</v>
      </c>
      <c r="J87" s="11">
        <f>'5-Yr PCSB Budget Base Case'!J87-'5-Yr PCSB Budget Contingency'!J87</f>
        <v>0</v>
      </c>
      <c r="K87" s="11">
        <f>'5-Yr PCSB Budget Base Case'!K87-'5-Yr PCSB Budget Contingency'!K87</f>
        <v>0</v>
      </c>
      <c r="L87" s="76">
        <f>IF('5-Yr PCSB Budget Base Case'!G87,G87/'5-Yr PCSB Budget Base Case'!G87,0)</f>
        <v>0</v>
      </c>
      <c r="M87" s="63">
        <f>IF('5-Yr PCSB Budget Base Case'!H87,H87/'5-Yr PCSB Budget Base Case'!H87,0)</f>
        <v>0</v>
      </c>
      <c r="N87" s="63">
        <f>IF('5-Yr PCSB Budget Base Case'!I87,I87/'5-Yr PCSB Budget Base Case'!I87,0)</f>
        <v>0</v>
      </c>
      <c r="O87" s="63">
        <f>IF('5-Yr PCSB Budget Base Case'!J87,J87/'5-Yr PCSB Budget Base Case'!J87,0)</f>
        <v>0</v>
      </c>
      <c r="P87" s="90">
        <f>IF('5-Yr PCSB Budget Base Case'!K87,K87/'5-Yr PCSB Budget Base Case'!K87,0)</f>
        <v>0</v>
      </c>
    </row>
    <row r="88" spans="1:16" x14ac:dyDescent="0.35">
      <c r="A88" s="14" t="str">
        <f t="shared" si="4"/>
        <v>PCSB 5-Year Budget</v>
      </c>
      <c r="B88" s="151">
        <f t="shared" si="4"/>
        <v>118</v>
      </c>
      <c r="C88" s="14" t="str">
        <f t="shared" si="4"/>
        <v>Early Childhood Academy PCS</v>
      </c>
      <c r="D88" s="5" t="str">
        <f t="shared" si="4"/>
        <v>2026-2027</v>
      </c>
      <c r="E88" t="s">
        <v>277</v>
      </c>
      <c r="F88" s="165">
        <f>'5-Yr PCSB Budget Base Case'!F88-'5-Yr PCSB Budget Contingency'!F88</f>
        <v>0</v>
      </c>
      <c r="G88" s="11">
        <f>'5-Yr PCSB Budget Base Case'!G88-'5-Yr PCSB Budget Contingency'!G88</f>
        <v>0</v>
      </c>
      <c r="H88" s="11">
        <f>'5-Yr PCSB Budget Base Case'!H88-'5-Yr PCSB Budget Contingency'!H88</f>
        <v>0</v>
      </c>
      <c r="I88" s="11">
        <f>'5-Yr PCSB Budget Base Case'!I88-'5-Yr PCSB Budget Contingency'!I88</f>
        <v>0</v>
      </c>
      <c r="J88" s="11">
        <f>'5-Yr PCSB Budget Base Case'!J88-'5-Yr PCSB Budget Contingency'!J88</f>
        <v>0</v>
      </c>
      <c r="K88" s="11">
        <f>'5-Yr PCSB Budget Base Case'!K88-'5-Yr PCSB Budget Contingency'!K88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35">
      <c r="A89" s="14" t="str">
        <f t="shared" si="4"/>
        <v>PCSB 5-Year Budget</v>
      </c>
      <c r="B89" s="151">
        <f t="shared" si="4"/>
        <v>118</v>
      </c>
      <c r="C89" s="14" t="str">
        <f t="shared" si="4"/>
        <v>Early Childhood Academy PCS</v>
      </c>
      <c r="D89" s="5" t="str">
        <f t="shared" si="4"/>
        <v>2026-2027</v>
      </c>
      <c r="E89" t="s">
        <v>9</v>
      </c>
      <c r="F89" s="165">
        <f>'5-Yr PCSB Budget Base Case'!F89-'5-Yr PCSB Budget Contingency'!F89</f>
        <v>0</v>
      </c>
      <c r="G89" s="11">
        <f>'5-Yr PCSB Budget Base Case'!G89-'5-Yr PCSB Budget Contingency'!G89</f>
        <v>0</v>
      </c>
      <c r="H89" s="11">
        <f>'5-Yr PCSB Budget Base Case'!H90-'5-Yr PCSB Budget Contingency'!H89</f>
        <v>844753</v>
      </c>
      <c r="I89" s="11">
        <f>'5-Yr PCSB Budget Base Case'!I89-'5-Yr PCSB Budget Contingency'!I89</f>
        <v>0</v>
      </c>
      <c r="J89" s="11">
        <f>'5-Yr PCSB Budget Base Case'!J89-'5-Yr PCSB Budget Contingency'!J89</f>
        <v>0</v>
      </c>
      <c r="K89" s="11">
        <f>'5-Yr PCSB Budget Base Case'!K89-'5-Yr PCSB Budget Contingency'!K89</f>
        <v>0</v>
      </c>
      <c r="L89" s="76">
        <f>IF('5-Yr PCSB Budget Base Case'!G89,G89/'5-Yr PCSB Budget Base Case'!G89,0)</f>
        <v>0</v>
      </c>
      <c r="M89" s="63">
        <f>IF('5-Yr PCSB Budget Base Case'!H90,H89/'5-Yr PCSB Budget Base Case'!H90,0)</f>
        <v>1</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35">
      <c r="A90" s="14" t="str">
        <f t="shared" si="4"/>
        <v>PCSB 5-Year Budget</v>
      </c>
      <c r="B90" s="151">
        <f t="shared" si="4"/>
        <v>118</v>
      </c>
      <c r="C90" s="14" t="str">
        <f t="shared" si="4"/>
        <v>Early Childhood Academy PCS</v>
      </c>
      <c r="D90" s="5" t="str">
        <f t="shared" si="4"/>
        <v>2026-2027</v>
      </c>
      <c r="E90" t="s">
        <v>10</v>
      </c>
      <c r="F90" s="165">
        <f>'5-Yr PCSB Budget Base Case'!F90-'5-Yr PCSB Budget Contingency'!F90</f>
        <v>0</v>
      </c>
      <c r="G90" s="11">
        <f>'5-Yr PCSB Budget Base Case'!G90-'5-Yr PCSB Budget Contingency'!G90</f>
        <v>399527</v>
      </c>
      <c r="H90" s="11" t="e">
        <f>'5-Yr PCSB Budget Base Case'!#REF!-'5-Yr PCSB Budget Contingency'!H90</f>
        <v>#REF!</v>
      </c>
      <c r="I90" s="11">
        <f>'5-Yr PCSB Budget Base Case'!I90-'5-Yr PCSB Budget Contingency'!I90</f>
        <v>440286</v>
      </c>
      <c r="J90" s="11">
        <f>'5-Yr PCSB Budget Base Case'!J90-'5-Yr PCSB Budget Contingency'!J90</f>
        <v>449092</v>
      </c>
      <c r="K90" s="11">
        <f>'5-Yr PCSB Budget Base Case'!K90-'5-Yr PCSB Budget Contingency'!K90</f>
        <v>458074</v>
      </c>
      <c r="L90" s="76">
        <f>IF('5-Yr PCSB Budget Base Case'!G90,G90/'5-Yr PCSB Budget Base Case'!G90,0)</f>
        <v>0.49659862254467529</v>
      </c>
      <c r="M90" s="63" t="e">
        <f>IF('5-Yr PCSB Budget Base Case'!#REF!,H90/'5-Yr PCSB Budget Base Case'!#REF!,0)</f>
        <v>#REF!</v>
      </c>
      <c r="N90" s="63">
        <f>IF('5-Yr PCSB Budget Base Case'!I90,I90/'5-Yr PCSB Budget Base Case'!I90,0)</f>
        <v>0.51098128237981166</v>
      </c>
      <c r="O90" s="63">
        <f>IF('5-Yr PCSB Budget Base Case'!J90,J90/'5-Yr PCSB Budget Base Case'!J90,0)</f>
        <v>0.51098157771074815</v>
      </c>
      <c r="P90" s="90">
        <f>IF('5-Yr PCSB Budget Base Case'!K90,K90/'5-Yr PCSB Budget Base Case'!K90,0)</f>
        <v>0.51098153959076764</v>
      </c>
    </row>
    <row r="91" spans="1:16" x14ac:dyDescent="0.35">
      <c r="A91" s="14" t="str">
        <f t="shared" si="4"/>
        <v>PCSB 5-Year Budget</v>
      </c>
      <c r="B91" s="151">
        <f t="shared" si="4"/>
        <v>118</v>
      </c>
      <c r="C91" s="14" t="str">
        <f t="shared" si="4"/>
        <v>Early Childhood Academy PCS</v>
      </c>
      <c r="D91" s="5" t="str">
        <f t="shared" si="4"/>
        <v>2026-2027</v>
      </c>
      <c r="E91" s="16" t="s">
        <v>11</v>
      </c>
      <c r="F91" s="165">
        <f>'5-Yr PCSB Budget Base Case'!F91-'5-Yr PCSB Budget Contingency'!F91</f>
        <v>0</v>
      </c>
      <c r="G91" s="21">
        <f>'5-Yr PCSB Budget Base Case'!G91-'5-Yr PCSB Budget Contingency'!G91</f>
        <v>399527</v>
      </c>
      <c r="H91" s="21">
        <f>'5-Yr PCSB Budget Base Case'!H91-'5-Yr PCSB Budget Contingency'!H91</f>
        <v>431653</v>
      </c>
      <c r="I91" s="21">
        <f>'5-Yr PCSB Budget Base Case'!I91-'5-Yr PCSB Budget Contingency'!I91</f>
        <v>440286</v>
      </c>
      <c r="J91" s="21">
        <f>'5-Yr PCSB Budget Base Case'!J91-'5-Yr PCSB Budget Contingency'!J91</f>
        <v>449092</v>
      </c>
      <c r="K91" s="21">
        <f>'5-Yr PCSB Budget Base Case'!K91-'5-Yr PCSB Budget Contingency'!K91</f>
        <v>458074</v>
      </c>
      <c r="L91" s="82">
        <f>IF('5-Yr PCSB Budget Base Case'!G91,G91/'5-Yr PCSB Budget Base Case'!G91,0)</f>
        <v>0.42859840093716711</v>
      </c>
      <c r="M91" s="69">
        <f>IF('5-Yr PCSB Budget Base Case'!H91,H91/'5-Yr PCSB Budget Base Case'!H91,0)</f>
        <v>0.43885148084022219</v>
      </c>
      <c r="N91" s="69">
        <f>IF('5-Yr PCSB Budget Base Case'!I91,I91/'5-Yr PCSB Budget Base Case'!I91,0)</f>
        <v>0.44006948581298</v>
      </c>
      <c r="O91" s="69">
        <f>IF('5-Yr PCSB Budget Base Case'!J91,J91/'5-Yr PCSB Budget Base Case'!J91,0)</f>
        <v>0.4412704807290771</v>
      </c>
      <c r="P91" s="96">
        <f>IF('5-Yr PCSB Budget Base Case'!K91,K91/'5-Yr PCSB Budget Base Case'!K91,0)</f>
        <v>0.44245404485450152</v>
      </c>
    </row>
    <row r="92" spans="1:16" ht="30" customHeight="1" x14ac:dyDescent="0.35">
      <c r="A92" s="14" t="str">
        <f t="shared" si="4"/>
        <v>PCSB 5-Year Budget</v>
      </c>
      <c r="B92" s="151">
        <f t="shared" si="4"/>
        <v>118</v>
      </c>
      <c r="C92" s="14" t="str">
        <f t="shared" si="4"/>
        <v>Early Childhood Academy PCS</v>
      </c>
      <c r="D92" s="5" t="str">
        <f t="shared" si="4"/>
        <v>2026-2027</v>
      </c>
      <c r="E92" s="16" t="s">
        <v>12</v>
      </c>
      <c r="F92" s="165">
        <f>'5-Yr PCSB Budget Base Case'!F92-'5-Yr PCSB Budget Contingency'!F92</f>
        <v>0</v>
      </c>
      <c r="G92" s="21">
        <f>'5-Yr PCSB Budget Base Case'!G92-'5-Yr PCSB Budget Contingency'!G92</f>
        <v>1451529</v>
      </c>
      <c r="H92" s="21">
        <f>'5-Yr PCSB Budget Base Case'!H92-'5-Yr PCSB Budget Contingency'!H92</f>
        <v>1623454</v>
      </c>
      <c r="I92" s="21">
        <f>'5-Yr PCSB Budget Base Case'!I92-'5-Yr PCSB Budget Contingency'!I92</f>
        <v>2109007</v>
      </c>
      <c r="J92" s="21">
        <f>'5-Yr PCSB Budget Base Case'!J92-'5-Yr PCSB Budget Contingency'!J92</f>
        <v>2218909</v>
      </c>
      <c r="K92" s="21">
        <f>'5-Yr PCSB Budget Base Case'!K92-'5-Yr PCSB Budget Contingency'!K92</f>
        <v>2332463</v>
      </c>
      <c r="L92" s="82">
        <f>IF('5-Yr PCSB Budget Base Case'!G92,G92/'5-Yr PCSB Budget Base Case'!G92,0)</f>
        <v>0.13813561096307575</v>
      </c>
      <c r="M92" s="69">
        <f>IF('5-Yr PCSB Budget Base Case'!H92,H92/'5-Yr PCSB Budget Base Case'!H92,0)</f>
        <v>0.14749719647446727</v>
      </c>
      <c r="N92" s="69">
        <f>IF('5-Yr PCSB Budget Base Case'!I92,I92/'5-Yr PCSB Budget Base Case'!I92,0)</f>
        <v>0.1809443496303394</v>
      </c>
      <c r="O92" s="69">
        <f>IF('5-Yr PCSB Budget Base Case'!J92,J92/'5-Yr PCSB Budget Base Case'!J92,0)</f>
        <v>0.18575809068681742</v>
      </c>
      <c r="P92" s="96">
        <f>IF('5-Yr PCSB Budget Base Case'!K92,K92/'5-Yr PCSB Budget Base Case'!K92,0)</f>
        <v>0.1905296170224515</v>
      </c>
    </row>
    <row r="93" spans="1:16" ht="30" customHeight="1" x14ac:dyDescent="0.35">
      <c r="A93" s="14" t="str">
        <f t="shared" si="4"/>
        <v>PCSB 5-Year Budget</v>
      </c>
      <c r="B93" s="151">
        <f t="shared" si="4"/>
        <v>118</v>
      </c>
      <c r="C93" s="14" t="str">
        <f t="shared" si="4"/>
        <v>Early Childhood Academy PCS</v>
      </c>
      <c r="D93" s="5" t="str">
        <f t="shared" si="4"/>
        <v>2026-2027</v>
      </c>
      <c r="E93" s="16" t="s">
        <v>13</v>
      </c>
      <c r="F93" s="165">
        <f>'5-Yr PCSB Budget Base Case'!F93-'5-Yr PCSB Budget Contingency'!F93</f>
        <v>0</v>
      </c>
      <c r="G93" s="20">
        <f>'5-Yr PCSB Budget Base Case'!G93-'5-Yr PCSB Budget Contingency'!G93</f>
        <v>342539.00400000066</v>
      </c>
      <c r="H93" s="20">
        <f>'5-Yr PCSB Budget Base Case'!H93-'5-Yr PCSB Budget Contingency'!H93</f>
        <v>346555.28270000033</v>
      </c>
      <c r="I93" s="20">
        <f>'5-Yr PCSB Budget Base Case'!I93-'5-Yr PCSB Budget Contingency'!I93</f>
        <v>586385.30533070303</v>
      </c>
      <c r="J93" s="20">
        <f>'5-Yr PCSB Budget Base Case'!J93-'5-Yr PCSB Budget Contingency'!J93</f>
        <v>953010.55830435455</v>
      </c>
      <c r="K93" s="20">
        <f>'5-Yr PCSB Budget Base Case'!K93-'5-Yr PCSB Budget Contingency'!K93</f>
        <v>1308874.7189092971</v>
      </c>
      <c r="L93" s="85">
        <f>IF('5-Yr PCSB Budget Base Case'!G93,G93/'5-Yr PCSB Budget Base Case'!G93,0)</f>
        <v>0.93589891803278868</v>
      </c>
      <c r="M93" s="57">
        <f>IF('5-Yr PCSB Budget Base Case'!H93,H93/'5-Yr PCSB Budget Base Case'!H93,0)</f>
        <v>0.63196405696494262</v>
      </c>
      <c r="N93" s="57">
        <f>IF('5-Yr PCSB Budget Base Case'!I93,I93/'5-Yr PCSB Budget Base Case'!I93,0)</f>
        <v>0.98655965092118525</v>
      </c>
      <c r="O93" s="57">
        <f>IF('5-Yr PCSB Budget Base Case'!J93,J93/'5-Yr PCSB Budget Base Case'!J93,0)</f>
        <v>0.87812237991344833</v>
      </c>
      <c r="P93" s="99">
        <f>IF('5-Yr PCSB Budget Base Case'!K93,K93/'5-Yr PCSB Budget Base Case'!K93,0)</f>
        <v>0.90489650760913798</v>
      </c>
    </row>
    <row r="94" spans="1:16" x14ac:dyDescent="0.35">
      <c r="A94" s="14" t="str">
        <f t="shared" si="4"/>
        <v>PCSB 5-Year Budget</v>
      </c>
      <c r="B94" s="151">
        <f t="shared" si="4"/>
        <v>118</v>
      </c>
      <c r="C94" s="14" t="str">
        <f t="shared" si="4"/>
        <v>Early Childhood Academy PCS</v>
      </c>
      <c r="D94" s="5" t="str">
        <f t="shared" si="4"/>
        <v>2026-2027</v>
      </c>
      <c r="E94" s="17" t="s">
        <v>15</v>
      </c>
      <c r="F94" s="165">
        <f>'5-Yr PCSB Budget Base Case'!F94-'5-Yr PCSB Budget Contingency'!F94</f>
        <v>0</v>
      </c>
      <c r="G94" s="11">
        <f>'5-Yr PCSB Budget Base Case'!G94-'5-Yr PCSB Budget Contingency'!G94</f>
        <v>0</v>
      </c>
      <c r="H94" s="11">
        <f>'5-Yr PCSB Budget Base Case'!H94-'5-Yr PCSB Budget Contingency'!H94</f>
        <v>0</v>
      </c>
      <c r="I94" s="11">
        <f>'5-Yr PCSB Budget Base Case'!I94-'5-Yr PCSB Budget Contingency'!I94</f>
        <v>0</v>
      </c>
      <c r="J94" s="11">
        <f>'5-Yr PCSB Budget Base Case'!J94-'5-Yr PCSB Budget Contingency'!J94</f>
        <v>0</v>
      </c>
      <c r="K94" s="11">
        <f>'5-Yr PCSB Budget Base Case'!K94-'5-Yr PCSB Budget Contingency'!K94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35">
      <c r="A95" s="14" t="str">
        <f t="shared" si="4"/>
        <v>PCSB 5-Year Budget</v>
      </c>
      <c r="B95" s="151">
        <f t="shared" si="4"/>
        <v>118</v>
      </c>
      <c r="C95" s="14" t="str">
        <f t="shared" si="4"/>
        <v>Early Childhood Academy PCS</v>
      </c>
      <c r="D95" s="5" t="str">
        <f t="shared" si="4"/>
        <v>2026-2027</v>
      </c>
      <c r="E95" s="17" t="s">
        <v>82</v>
      </c>
      <c r="F95" s="165">
        <f>'5-Yr PCSB Budget Base Case'!F95-'5-Yr PCSB Budget Contingency'!F95</f>
        <v>0</v>
      </c>
      <c r="L95" s="76"/>
      <c r="M95" s="63"/>
      <c r="N95" s="63"/>
      <c r="O95" s="63"/>
      <c r="P95" s="90"/>
    </row>
    <row r="96" spans="1:16" x14ac:dyDescent="0.35">
      <c r="A96" s="14" t="str">
        <f t="shared" si="4"/>
        <v>PCSB 5-Year Budget</v>
      </c>
      <c r="B96" s="151">
        <f t="shared" si="4"/>
        <v>118</v>
      </c>
      <c r="C96" s="14" t="str">
        <f t="shared" si="4"/>
        <v>Early Childhood Academy PCS</v>
      </c>
      <c r="D96" s="5" t="str">
        <f t="shared" si="4"/>
        <v>2026-2027</v>
      </c>
      <c r="E96" s="17" t="s">
        <v>83</v>
      </c>
      <c r="F96" s="165">
        <f>'5-Yr PCSB Budget Base Case'!F96-'5-Yr PCSB Budget Contingency'!F96</f>
        <v>0</v>
      </c>
      <c r="G96" s="11">
        <f>'5-Yr PCSB Budget Base Case'!G96-'5-Yr PCSB Budget Contingency'!G96</f>
        <v>0</v>
      </c>
      <c r="H96" s="11">
        <f>'5-Yr PCSB Budget Base Case'!H96-'5-Yr PCSB Budget Contingency'!H96</f>
        <v>0</v>
      </c>
      <c r="I96" s="11">
        <f>'5-Yr PCSB Budget Base Case'!I96-'5-Yr PCSB Budget Contingency'!I96</f>
        <v>0</v>
      </c>
      <c r="J96" s="11">
        <f>'5-Yr PCSB Budget Base Case'!J96-'5-Yr PCSB Budget Contingency'!J96</f>
        <v>0</v>
      </c>
      <c r="K96" s="11">
        <f>'5-Yr PCSB Budget Base Case'!K96-'5-Yr PCSB Budget Contingency'!K96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35">
      <c r="A97" s="14" t="str">
        <f t="shared" si="4"/>
        <v>PCSB 5-Year Budget</v>
      </c>
      <c r="B97" s="151">
        <f t="shared" si="4"/>
        <v>118</v>
      </c>
      <c r="C97" s="14" t="str">
        <f t="shared" si="4"/>
        <v>Early Childhood Academy PCS</v>
      </c>
      <c r="D97" s="5" t="str">
        <f t="shared" si="4"/>
        <v>2026-2027</v>
      </c>
      <c r="E97" s="17" t="s">
        <v>84</v>
      </c>
      <c r="F97" s="165">
        <f>'5-Yr PCSB Budget Base Case'!F97-'5-Yr PCSB Budget Contingency'!F97</f>
        <v>0</v>
      </c>
      <c r="L97" s="76"/>
      <c r="M97" s="63"/>
      <c r="N97" s="63"/>
      <c r="O97" s="63"/>
      <c r="P97" s="90"/>
    </row>
    <row r="98" spans="1:16" x14ac:dyDescent="0.35">
      <c r="A98" s="14" t="str">
        <f t="shared" si="4"/>
        <v>PCSB 5-Year Budget</v>
      </c>
      <c r="B98" s="151">
        <f t="shared" si="4"/>
        <v>118</v>
      </c>
      <c r="C98" s="14" t="str">
        <f t="shared" si="4"/>
        <v>Early Childhood Academy PCS</v>
      </c>
      <c r="D98" s="5" t="str">
        <f t="shared" si="4"/>
        <v>2026-2027</v>
      </c>
      <c r="E98" s="16" t="s">
        <v>16</v>
      </c>
      <c r="F98" s="165">
        <f>'5-Yr PCSB Budget Base Case'!F98-'5-Yr PCSB Budget Contingency'!F98</f>
        <v>0</v>
      </c>
      <c r="G98" s="21">
        <f>'5-Yr PCSB Budget Base Case'!G98-'5-Yr PCSB Budget Contingency'!G98</f>
        <v>342539.00400000066</v>
      </c>
      <c r="H98" s="21">
        <f>'5-Yr PCSB Budget Base Case'!H98-'5-Yr PCSB Budget Contingency'!H98</f>
        <v>346555.28270000033</v>
      </c>
      <c r="I98" s="21">
        <f>'5-Yr PCSB Budget Base Case'!I98-'5-Yr PCSB Budget Contingency'!I98</f>
        <v>586385.30533070303</v>
      </c>
      <c r="J98" s="21">
        <f>'5-Yr PCSB Budget Base Case'!J98-'5-Yr PCSB Budget Contingency'!J98</f>
        <v>953010.55830435455</v>
      </c>
      <c r="K98" s="21">
        <f>'5-Yr PCSB Budget Base Case'!K98-'5-Yr PCSB Budget Contingency'!K98</f>
        <v>1308874.7189092971</v>
      </c>
      <c r="L98" s="82">
        <f>IF('5-Yr PCSB Budget Base Case'!G98,G98/'5-Yr PCSB Budget Base Case'!G98,0)</f>
        <v>0.93589891803278868</v>
      </c>
      <c r="M98" s="69">
        <f>IF('5-Yr PCSB Budget Base Case'!H98,H98/'5-Yr PCSB Budget Base Case'!H98,0)</f>
        <v>0.63196405696494262</v>
      </c>
      <c r="N98" s="69">
        <f>IF('5-Yr PCSB Budget Base Case'!I98,I98/'5-Yr PCSB Budget Base Case'!I98,0)</f>
        <v>0.98655965092118525</v>
      </c>
      <c r="O98" s="69">
        <f>IF('5-Yr PCSB Budget Base Case'!J98,J98/'5-Yr PCSB Budget Base Case'!J98,0)</f>
        <v>0.87812237991344833</v>
      </c>
      <c r="P98" s="96">
        <f>IF('5-Yr PCSB Budget Base Case'!K98,K98/'5-Yr PCSB Budget Base Case'!K98,0)</f>
        <v>0.90489650760913798</v>
      </c>
    </row>
    <row r="99" spans="1:16" ht="30" customHeight="1" thickBot="1" x14ac:dyDescent="0.4">
      <c r="A99" s="14" t="str">
        <f t="shared" si="4"/>
        <v>PCSB 5-Year Budget</v>
      </c>
      <c r="B99" s="151">
        <f t="shared" si="4"/>
        <v>118</v>
      </c>
      <c r="C99" s="14" t="str">
        <f t="shared" si="4"/>
        <v>Early Childhood Academy PCS</v>
      </c>
      <c r="D99" s="5" t="str">
        <f t="shared" si="4"/>
        <v>2026-2027</v>
      </c>
      <c r="E99" s="16" t="s">
        <v>256</v>
      </c>
      <c r="F99" s="55">
        <f>'5-Yr PCSB Budget Base Case'!F99-'5-Yr PCSB Budget Contingency'!F99</f>
        <v>0</v>
      </c>
      <c r="G99" s="23">
        <f>'5-Yr PCSB Budget Base Case'!G99-'5-Yr PCSB Budget Contingency'!G99</f>
        <v>342539.00400000066</v>
      </c>
      <c r="H99" s="23">
        <f>'5-Yr PCSB Budget Base Case'!H99-'5-Yr PCSB Budget Contingency'!H99</f>
        <v>689094.28670000099</v>
      </c>
      <c r="I99" s="23">
        <f>'5-Yr PCSB Budget Base Case'!I99-'5-Yr PCSB Budget Contingency'!I99</f>
        <v>1275479.592030704</v>
      </c>
      <c r="J99" s="23">
        <f>'5-Yr PCSB Budget Base Case'!J99-'5-Yr PCSB Budget Contingency'!J99</f>
        <v>2228490.1503350586</v>
      </c>
      <c r="K99" s="23">
        <f>'5-Yr PCSB Budget Base Case'!K99-'5-Yr PCSB Budget Contingency'!K99</f>
        <v>3537364.8692443557</v>
      </c>
      <c r="L99" s="86">
        <f>IF('5-Yr PCSB Budget Base Case'!G99,G99/'5-Yr PCSB Budget Base Case'!G99,0)</f>
        <v>2.3762307144009245E-2</v>
      </c>
      <c r="M99" s="60">
        <f>IF('5-Yr PCSB Budget Base Case'!H99,H99/'5-Yr PCSB Budget Base Case'!H99,0)</f>
        <v>4.6051360733542046E-2</v>
      </c>
      <c r="N99" s="60">
        <f>IF('5-Yr PCSB Budget Base Case'!I99,I99/'5-Yr PCSB Budget Base Case'!I99,0)</f>
        <v>8.1982354633905935E-2</v>
      </c>
      <c r="O99" s="60">
        <f>IF('5-Yr PCSB Budget Base Case'!J99,J99/'5-Yr PCSB Budget Base Case'!J99,0)</f>
        <v>0.13389746090150795</v>
      </c>
      <c r="P99" s="100">
        <f>IF('5-Yr PCSB Budget Base Case'!K99,K99/'5-Yr PCSB Budget Base Case'!K99,0)</f>
        <v>0.19554585428881904</v>
      </c>
    </row>
    <row r="100" spans="1:16" ht="30" customHeight="1" thickTop="1" x14ac:dyDescent="0.35">
      <c r="A100" s="14" t="str">
        <f t="shared" si="4"/>
        <v>PCSB 5-Year Budget</v>
      </c>
      <c r="B100" s="151">
        <f t="shared" si="4"/>
        <v>118</v>
      </c>
      <c r="C100" s="14" t="str">
        <f t="shared" si="4"/>
        <v>Early Childhood Academy PCS</v>
      </c>
      <c r="D100" s="5" t="str">
        <f t="shared" si="4"/>
        <v>2026-2027</v>
      </c>
      <c r="E100" t="s">
        <v>85</v>
      </c>
      <c r="F100" s="165">
        <f>'5-Yr PCSB Budget Base Case'!F100-'5-Yr PCSB Budget Contingency'!F100</f>
        <v>0</v>
      </c>
      <c r="G100" s="11">
        <f>'5-Yr PCSB Budget Base Case'!G100-'5-Yr PCSB Budget Contingency'!G100</f>
        <v>342539</v>
      </c>
      <c r="H100" s="11">
        <f>'5-Yr PCSB Budget Base Case'!H100-'5-Yr PCSB Budget Contingency'!H100</f>
        <v>346355</v>
      </c>
      <c r="I100" s="11">
        <f>'5-Yr PCSB Budget Base Case'!I100-'5-Yr PCSB Budget Contingency'!I100</f>
        <v>586385</v>
      </c>
      <c r="J100" s="11">
        <f>'5-Yr PCSB Budget Base Case'!J100-'5-Yr PCSB Budget Contingency'!J100</f>
        <v>953010</v>
      </c>
      <c r="K100" s="11">
        <f>'5-Yr PCSB Budget Base Case'!K100-'5-Yr PCSB Budget Contingency'!K100</f>
        <v>1308875</v>
      </c>
      <c r="L100" s="76">
        <f>IF('5-Yr PCSB Budget Base Case'!G100,G100/'5-Yr PCSB Budget Base Case'!G100,0)</f>
        <v>0.33383296997599599</v>
      </c>
      <c r="M100" s="63">
        <f>IF('5-Yr PCSB Budget Base Case'!H100,H100/'5-Yr PCSB Budget Base Case'!H100,0)</f>
        <v>0.25441893639948965</v>
      </c>
      <c r="N100" s="63">
        <f>IF('5-Yr PCSB Budget Base Case'!I100,I100/'5-Yr PCSB Budget Base Case'!I100,0)</f>
        <v>0.41659887762663289</v>
      </c>
      <c r="O100" s="63">
        <f>IF('5-Yr PCSB Budget Base Case'!J100,J100/'5-Yr PCSB Budget Base Case'!J100,0)</f>
        <v>0.50199082309302112</v>
      </c>
      <c r="P100" s="90">
        <f>IF('5-Yr PCSB Budget Base Case'!K100,K100/'5-Yr PCSB Budget Base Case'!K100,0)</f>
        <v>0.57924690710585658</v>
      </c>
    </row>
    <row r="101" spans="1:16" x14ac:dyDescent="0.35">
      <c r="A101" s="14" t="str">
        <f t="shared" si="4"/>
        <v>PCSB 5-Year Budget</v>
      </c>
      <c r="B101" s="151">
        <f t="shared" si="4"/>
        <v>118</v>
      </c>
      <c r="C101" s="14" t="str">
        <f t="shared" si="4"/>
        <v>Early Childhood Academy PCS</v>
      </c>
      <c r="D101" s="5" t="str">
        <f t="shared" si="4"/>
        <v>2026-2027</v>
      </c>
      <c r="E101" t="s">
        <v>86</v>
      </c>
      <c r="F101" s="165">
        <f>'5-Yr PCSB Budget Base Case'!F101-'5-Yr PCSB Budget Contingency'!F101</f>
        <v>0</v>
      </c>
      <c r="G101" s="11">
        <f>'5-Yr PCSB Budget Base Case'!G101-'5-Yr PCSB Budget Contingency'!G101</f>
        <v>0</v>
      </c>
      <c r="H101" s="11">
        <f>'5-Yr PCSB Budget Base Case'!H101-'5-Yr PCSB Budget Contingency'!H101</f>
        <v>0</v>
      </c>
      <c r="I101" s="11">
        <f>'5-Yr PCSB Budget Base Case'!I101-'5-Yr PCSB Budget Contingency'!I101</f>
        <v>0</v>
      </c>
      <c r="J101" s="11">
        <f>'5-Yr PCSB Budget Base Case'!J101-'5-Yr PCSB Budget Contingency'!J101</f>
        <v>0</v>
      </c>
      <c r="K101" s="11">
        <f>'5-Yr PCSB Budget Base Case'!K101-'5-Yr PCSB Budget Contingency'!K101</f>
        <v>0</v>
      </c>
      <c r="L101" s="76">
        <f>IF('5-Yr PCSB Budget Base Case'!G101,G101/'5-Yr PCSB Budget Base Case'!G101,0)</f>
        <v>0</v>
      </c>
      <c r="M101" s="63">
        <f>IF('5-Yr PCSB Budget Base Case'!H101,H101/'5-Yr PCSB Budget Base Case'!H101,0)</f>
        <v>0</v>
      </c>
      <c r="N101" s="63">
        <f>IF('5-Yr PCSB Budget Base Case'!I101,I101/'5-Yr PCSB Budget Base Case'!I101,0)</f>
        <v>0</v>
      </c>
      <c r="O101" s="63">
        <f>IF('5-Yr PCSB Budget Base Case'!J101,J101/'5-Yr PCSB Budget Base Case'!J101,0)</f>
        <v>0</v>
      </c>
      <c r="P101" s="90">
        <f>IF('5-Yr PCSB Budget Base Case'!K101,K101/'5-Yr PCSB Budget Base Case'!K101,0)</f>
        <v>0</v>
      </c>
    </row>
    <row r="102" spans="1:16" x14ac:dyDescent="0.35">
      <c r="A102" s="14" t="str">
        <f t="shared" si="4"/>
        <v>PCSB 5-Year Budget</v>
      </c>
      <c r="B102" s="151">
        <f t="shared" si="4"/>
        <v>118</v>
      </c>
      <c r="C102" s="14" t="str">
        <f t="shared" si="4"/>
        <v>Early Childhood Academy PCS</v>
      </c>
      <c r="D102" s="5" t="str">
        <f t="shared" si="4"/>
        <v>2026-2027</v>
      </c>
      <c r="E102" t="s">
        <v>87</v>
      </c>
      <c r="F102" s="165">
        <f>'5-Yr PCSB Budget Base Case'!F102-'5-Yr PCSB Budget Contingency'!F102</f>
        <v>0</v>
      </c>
      <c r="G102" s="11">
        <f>'5-Yr PCSB Budget Base Case'!G102-'5-Yr PCSB Budget Contingency'!G102</f>
        <v>0</v>
      </c>
      <c r="H102" s="11">
        <f>'5-Yr PCSB Budget Base Case'!H102-'5-Yr PCSB Budget Contingency'!H102</f>
        <v>0</v>
      </c>
      <c r="I102" s="11">
        <f>'5-Yr PCSB Budget Base Case'!I102-'5-Yr PCSB Budget Contingency'!I102</f>
        <v>0</v>
      </c>
      <c r="J102" s="11">
        <f>'5-Yr PCSB Budget Base Case'!J102-'5-Yr PCSB Budget Contingency'!J102</f>
        <v>0</v>
      </c>
      <c r="K102" s="11">
        <f>'5-Yr PCSB Budget Base Case'!K102-'5-Yr PCSB Budget Contingency'!K102</f>
        <v>0</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0</v>
      </c>
    </row>
    <row r="103" spans="1:16" x14ac:dyDescent="0.35">
      <c r="A103" s="14" t="str">
        <f t="shared" si="4"/>
        <v>PCSB 5-Year Budget</v>
      </c>
      <c r="B103" s="151">
        <f t="shared" si="4"/>
        <v>118</v>
      </c>
      <c r="C103" s="14" t="str">
        <f t="shared" si="4"/>
        <v>Early Childhood Academy PCS</v>
      </c>
      <c r="D103" s="5" t="str">
        <f t="shared" si="4"/>
        <v>2026-2027</v>
      </c>
      <c r="E103" s="16" t="s">
        <v>17</v>
      </c>
      <c r="F103" s="165">
        <f>'5-Yr PCSB Budget Base Case'!F103-'5-Yr PCSB Budget Contingency'!F103</f>
        <v>0</v>
      </c>
      <c r="G103" s="21">
        <f>'5-Yr PCSB Budget Base Case'!G103-'5-Yr PCSB Budget Contingency'!G103</f>
        <v>342539</v>
      </c>
      <c r="H103" s="21">
        <f>'5-Yr PCSB Budget Base Case'!H103-'5-Yr PCSB Budget Contingency'!H103</f>
        <v>346355</v>
      </c>
      <c r="I103" s="21">
        <f>'5-Yr PCSB Budget Base Case'!I103-'5-Yr PCSB Budget Contingency'!I103</f>
        <v>586385</v>
      </c>
      <c r="J103" s="21">
        <f>'5-Yr PCSB Budget Base Case'!J103-'5-Yr PCSB Budget Contingency'!J103</f>
        <v>953010</v>
      </c>
      <c r="K103" s="21">
        <f>'5-Yr PCSB Budget Base Case'!K103-'5-Yr PCSB Budget Contingency'!K103</f>
        <v>1308875</v>
      </c>
      <c r="L103" s="82">
        <f>IF('5-Yr PCSB Budget Base Case'!G103,G103/'5-Yr PCSB Budget Base Case'!G103,0)</f>
        <v>-7.6905806389617262E-2</v>
      </c>
      <c r="M103" s="69">
        <f>IF('5-Yr PCSB Budget Base Case'!H103,H103/'5-Yr PCSB Budget Base Case'!H103,0)</f>
        <v>0.58028062827225135</v>
      </c>
      <c r="N103" s="69">
        <f>IF('5-Yr PCSB Budget Base Case'!I103,I103/'5-Yr PCSB Budget Base Case'!I103,0)</f>
        <v>0.59638518681247155</v>
      </c>
      <c r="O103" s="69">
        <f>IF('5-Yr PCSB Budget Base Case'!J103,J103/'5-Yr PCSB Budget Base Case'!J103,0)</f>
        <v>0.65473499655804002</v>
      </c>
      <c r="P103" s="96">
        <f>IF('5-Yr PCSB Budget Base Case'!K103,K103/'5-Yr PCSB Budget Base Case'!K103,0)</f>
        <v>0.72100778861932824</v>
      </c>
    </row>
    <row r="104" spans="1:16" ht="30" customHeight="1" thickBot="1" x14ac:dyDescent="0.4">
      <c r="A104" s="14" t="str">
        <f t="shared" si="4"/>
        <v>PCSB 5-Year Budget</v>
      </c>
      <c r="B104" s="151">
        <f t="shared" si="4"/>
        <v>118</v>
      </c>
      <c r="C104" s="14" t="str">
        <f t="shared" si="4"/>
        <v>Early Childhood Academy PCS</v>
      </c>
      <c r="D104" s="5" t="str">
        <f t="shared" si="4"/>
        <v>2026-2027</v>
      </c>
      <c r="E104" s="16" t="s">
        <v>92</v>
      </c>
      <c r="F104" s="55">
        <f>'5-Yr PCSB Budget Base Case'!F104-'5-Yr PCSB Budget Contingency'!F104</f>
        <v>0</v>
      </c>
      <c r="G104" s="22">
        <f>'5-Yr PCSB Budget Base Case'!G104-'5-Yr PCSB Budget Contingency'!G104</f>
        <v>342539</v>
      </c>
      <c r="H104" s="22">
        <f>'5-Yr PCSB Budget Base Case'!H104-'5-Yr PCSB Budget Contingency'!H104</f>
        <v>688894</v>
      </c>
      <c r="I104" s="22">
        <f>'5-Yr PCSB Budget Base Case'!I104-'5-Yr PCSB Budget Contingency'!I104</f>
        <v>1275279</v>
      </c>
      <c r="J104" s="22">
        <f>'5-Yr PCSB Budget Base Case'!J104-'5-Yr PCSB Budget Contingency'!J104</f>
        <v>2228289</v>
      </c>
      <c r="K104" s="22">
        <f>'5-Yr PCSB Budget Base Case'!K104-'5-Yr PCSB Budget Contingency'!K104</f>
        <v>3537164</v>
      </c>
      <c r="L104" s="84">
        <f>IF('5-Yr PCSB Budget Base Case'!G104,G104/'5-Yr PCSB Budget Base Case'!G104,0)</f>
        <v>7.2930106634031766E-2</v>
      </c>
      <c r="M104" s="71">
        <f>IF('5-Yr PCSB Budget Base Case'!H104,H104/'5-Yr PCSB Budget Base Case'!H104,0)</f>
        <v>0.1301350079821493</v>
      </c>
      <c r="N104" s="71">
        <f>IF('5-Yr PCSB Budget Base Case'!I104,I104/'5-Yr PCSB Budget Base Case'!I104,0)</f>
        <v>0.20316958049004616</v>
      </c>
      <c r="O104" s="71">
        <f>IF('5-Yr PCSB Budget Base Case'!J104,J104/'5-Yr PCSB Budget Base Case'!J104,0)</f>
        <v>0.28817243098434719</v>
      </c>
      <c r="P104" s="98">
        <f>IF('5-Yr PCSB Budget Base Case'!K104,K104/'5-Yr PCSB Budget Base Case'!K104,0)</f>
        <v>0.37046799973103822</v>
      </c>
    </row>
    <row r="105" spans="1:16" ht="30" customHeight="1" thickTop="1" x14ac:dyDescent="0.35">
      <c r="A105" s="14" t="str">
        <f t="shared" si="4"/>
        <v>PCSB 5-Year Budget</v>
      </c>
      <c r="B105" s="151">
        <f t="shared" si="4"/>
        <v>118</v>
      </c>
      <c r="C105" s="14" t="str">
        <f t="shared" si="4"/>
        <v>Early Childhood Academy PCS</v>
      </c>
      <c r="D105" s="5" t="str">
        <f t="shared" si="4"/>
        <v>2026-2027</v>
      </c>
      <c r="E105" s="27" t="s">
        <v>261</v>
      </c>
      <c r="F105" s="165">
        <f>'5-Yr PCSB Budget Base Case'!F105-'5-Yr PCSB Budget Contingency'!F103</f>
        <v>0</v>
      </c>
      <c r="G105" s="11">
        <f>'5-Yr PCSB Budget Base Case'!G105-'5-Yr PCSB Budget Contingency'!G105</f>
        <v>0</v>
      </c>
      <c r="H105" s="11">
        <f>'5-Yr PCSB Budget Base Case'!H105-'5-Yr PCSB Budget Contingency'!H105</f>
        <v>0</v>
      </c>
      <c r="I105" s="11">
        <f>'5-Yr PCSB Budget Base Case'!I105-'5-Yr PCSB Budget Contingency'!I105</f>
        <v>0</v>
      </c>
      <c r="J105" s="11">
        <f>'5-Yr PCSB Budget Base Case'!J105-'5-Yr PCSB Budget Contingency'!J105</f>
        <v>0</v>
      </c>
      <c r="K105" s="11">
        <f>'5-Yr PCSB Budget Base Case'!K105-'5-Yr PCSB Budget Contingency'!K105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x14ac:dyDescent="0.35">
      <c r="A106" s="14" t="str">
        <f t="shared" si="4"/>
        <v>PCSB 5-Year Budget</v>
      </c>
      <c r="B106" s="151">
        <f t="shared" si="4"/>
        <v>118</v>
      </c>
      <c r="C106" s="14" t="str">
        <f t="shared" si="4"/>
        <v>Early Childhood Academy PCS</v>
      </c>
      <c r="D106" s="5" t="str">
        <f t="shared" si="4"/>
        <v>2026-2027</v>
      </c>
      <c r="E106" s="27" t="s">
        <v>262</v>
      </c>
      <c r="F106" s="165">
        <f>'5-Yr PCSB Budget Base Case'!F106-'5-Yr PCSB Budget Contingency'!F104</f>
        <v>-9150819</v>
      </c>
      <c r="G106" s="11">
        <f>'5-Yr PCSB Budget Base Case'!G106-'5-Yr PCSB Budget Contingency'!G106</f>
        <v>0</v>
      </c>
      <c r="H106" s="11">
        <f>'5-Yr PCSB Budget Base Case'!H106-'5-Yr PCSB Budget Contingency'!H106</f>
        <v>0</v>
      </c>
      <c r="I106" s="11">
        <f>'5-Yr PCSB Budget Base Case'!I106-'5-Yr PCSB Budget Contingency'!I106</f>
        <v>0</v>
      </c>
      <c r="J106" s="11">
        <f>'5-Yr PCSB Budget Base Case'!J106-'5-Yr PCSB Budget Contingency'!J106</f>
        <v>0</v>
      </c>
      <c r="K106" s="11">
        <f>'5-Yr PCSB Budget Base Case'!K106-'5-Yr PCSB Budget Contingency'!K106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4">
      <c r="A107" s="14" t="str">
        <f t="shared" si="4"/>
        <v>PCSB 5-Year Budget</v>
      </c>
      <c r="B107" s="151">
        <f t="shared" si="4"/>
        <v>118</v>
      </c>
      <c r="C107" s="14" t="str">
        <f t="shared" si="4"/>
        <v>Early Childhood Academy PCS</v>
      </c>
      <c r="D107" s="5" t="str">
        <f t="shared" si="4"/>
        <v>2026-2027</v>
      </c>
      <c r="E107" s="27" t="s">
        <v>255</v>
      </c>
      <c r="F107" s="165">
        <f>'5-Yr PCSB Budget Base Case'!F107-'5-Yr PCSB Budget Contingency'!F105</f>
        <v>0</v>
      </c>
      <c r="G107" s="55">
        <f>'5-Yr PCSB Budget Base Case'!G107-'5-Yr PCSB Budget Contingency'!G107</f>
        <v>0</v>
      </c>
      <c r="H107" s="55">
        <f>'5-Yr PCSB Budget Base Case'!H107-'5-Yr PCSB Budget Contingency'!H107</f>
        <v>0</v>
      </c>
      <c r="I107" s="55">
        <f>'5-Yr PCSB Budget Base Case'!I107-'5-Yr PCSB Budget Contingency'!I107</f>
        <v>0</v>
      </c>
      <c r="J107" s="55">
        <f>'5-Yr PCSB Budget Base Case'!J107-'5-Yr PCSB Budget Contingency'!J107</f>
        <v>0</v>
      </c>
      <c r="K107" s="55">
        <f>'5-Yr PCSB Budget Base Case'!K107-'5-Yr PCSB Budget Contingency'!K107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x14ac:dyDescent="0.35">
      <c r="A108" s="14" t="str">
        <f t="shared" si="4"/>
        <v>PCSB 5-Year Budget</v>
      </c>
      <c r="B108" s="151">
        <f t="shared" si="4"/>
        <v>118</v>
      </c>
      <c r="C108" s="14" t="str">
        <f t="shared" si="4"/>
        <v>Early Childhood Academy PCS</v>
      </c>
      <c r="D108" s="5" t="str">
        <f t="shared" si="4"/>
        <v>2026-2027</v>
      </c>
      <c r="E108" s="16" t="s">
        <v>284</v>
      </c>
      <c r="F108" s="165">
        <f>'5-Yr PCSB Budget Base Case'!F108-'5-Yr PCSB Budget Contingency'!F106</f>
        <v>0</v>
      </c>
      <c r="G108" s="101">
        <f>'5-Yr PCSB Budget Base Case'!G108-'5-Yr PCSB Budget Contingency'!G108</f>
        <v>20</v>
      </c>
      <c r="H108" s="101">
        <f>'5-Yr PCSB Budget Base Case'!H108-'5-Yr PCSB Budget Contingency'!H108</f>
        <v>30</v>
      </c>
      <c r="I108" s="101">
        <f>'5-Yr PCSB Budget Base Case'!I108-'5-Yr PCSB Budget Contingency'!I108</f>
        <v>35</v>
      </c>
      <c r="J108" s="101">
        <f>'5-Yr PCSB Budget Base Case'!J108-'5-Yr PCSB Budget Contingency'!J108</f>
        <v>45</v>
      </c>
      <c r="K108" s="101">
        <f>'5-Yr PCSB Budget Base Case'!K108-'5-Yr PCSB Budget Contingency'!K108</f>
        <v>55</v>
      </c>
      <c r="L108" s="82">
        <f>IF('5-Yr PCSB Budget Base Case'!G108,G108/'5-Yr PCSB Budget Base Case'!G108,0)</f>
        <v>8.1632653061224483E-2</v>
      </c>
      <c r="M108" s="69">
        <f>IF('5-Yr PCSB Budget Base Case'!H108,H108/'5-Yr PCSB Budget Base Case'!H108,0)</f>
        <v>0.11764705882352941</v>
      </c>
      <c r="N108" s="69">
        <f>IF('5-Yr PCSB Budget Base Case'!I108,I108/'5-Yr PCSB Budget Base Case'!I108,0)</f>
        <v>0.13461538461538461</v>
      </c>
      <c r="O108" s="69">
        <f>IF('5-Yr PCSB Budget Base Case'!J108,J108/'5-Yr PCSB Budget Base Case'!J108,0)</f>
        <v>0.16666666666666666</v>
      </c>
      <c r="P108" s="96">
        <f>IF('5-Yr PCSB Budget Base Case'!K108,K108/'5-Yr PCSB Budget Base Case'!K108,0)</f>
        <v>0.19642857142857142</v>
      </c>
    </row>
    <row r="109" spans="1:16" x14ac:dyDescent="0.35">
      <c r="A109" s="14" t="str">
        <f t="shared" si="4"/>
        <v>PCSB 5-Year Budget</v>
      </c>
      <c r="B109" s="151">
        <f t="shared" si="4"/>
        <v>118</v>
      </c>
      <c r="C109" s="14" t="str">
        <f t="shared" si="4"/>
        <v>Early Childhood Academy PCS</v>
      </c>
      <c r="D109" s="5" t="str">
        <f t="shared" si="4"/>
        <v>2026-2027</v>
      </c>
      <c r="E109" s="16" t="s">
        <v>278</v>
      </c>
      <c r="F109" s="165">
        <f>'5-Yr PCSB Budget Base Case'!F109-'5-Yr PCSB Budget Contingency'!F107</f>
        <v>0</v>
      </c>
      <c r="G109" s="21">
        <f>'5-Yr PCSB Budget Base Case'!G109-'5-Yr PCSB Budget Contingency'!G109</f>
        <v>361.06920634920607</v>
      </c>
      <c r="H109" s="21">
        <f>'5-Yr PCSB Budget Base Case'!H109-'5-Yr PCSB Budget Contingency'!H109</f>
        <v>-554.95372549019521</v>
      </c>
      <c r="I109" s="21">
        <f>'5-Yr PCSB Budget Base Case'!I109-'5-Yr PCSB Budget Contingency'!I109</f>
        <v>537.29145299145239</v>
      </c>
      <c r="J109" s="21">
        <f>'5-Yr PCSB Budget Base Case'!J109-'5-Yr PCSB Budget Contingency'!J109</f>
        <v>-346.13407407407431</v>
      </c>
      <c r="K109" s="21">
        <f>'5-Yr PCSB Budget Base Case'!K109-'5-Yr PCSB Budget Contingency'!K109</f>
        <v>-1197.0230158730155</v>
      </c>
      <c r="L109" s="82">
        <f>IF('5-Yr PCSB Budget Base Case'!G109,G109/'5-Yr PCSB Budget Base Case'!G109,0)</f>
        <v>1.188596757988662E-2</v>
      </c>
      <c r="M109" s="69">
        <f>IF('5-Yr PCSB Budget Base Case'!H109,H109/'5-Yr PCSB Budget Base Case'!H109,0)</f>
        <v>-1.8460253238004664E-2</v>
      </c>
      <c r="N109" s="69">
        <f>IF('5-Yr PCSB Budget Base Case'!I109,I109/'5-Yr PCSB Budget Base Case'!I109,0)</f>
        <v>1.6913685507545476E-2</v>
      </c>
      <c r="O109" s="69">
        <f>IF('5-Yr PCSB Budget Base Case'!J109,J109/'5-Yr PCSB Budget Base Case'!J109,0)</f>
        <v>-1.0985654005066122E-2</v>
      </c>
      <c r="P109" s="96">
        <f>IF('5-Yr PCSB Budget Base Case'!K109,K109/'5-Yr PCSB Budget Base Case'!K109,0)</f>
        <v>-3.8250853077646772E-2</v>
      </c>
    </row>
    <row r="110" spans="1:16" x14ac:dyDescent="0.35">
      <c r="A110" s="14" t="str">
        <f t="shared" si="4"/>
        <v>PCSB 5-Year Budget</v>
      </c>
      <c r="B110" s="151">
        <f t="shared" si="4"/>
        <v>118</v>
      </c>
      <c r="C110" s="14" t="str">
        <f t="shared" si="4"/>
        <v>Early Childhood Academy PCS</v>
      </c>
      <c r="D110" s="5" t="str">
        <f t="shared" si="4"/>
        <v>2026-2027</v>
      </c>
      <c r="E110" s="16" t="s">
        <v>218</v>
      </c>
      <c r="F110" s="165">
        <f>'5-Yr PCSB Budget Base Case'!F110-'5-Yr PCSB Budget Contingency'!F108</f>
        <v>0</v>
      </c>
      <c r="G110" s="21">
        <f>'5-Yr PCSB Budget Base Case'!G110-'5-Yr PCSB Budget Contingency'!G110</f>
        <v>0</v>
      </c>
      <c r="H110" s="21">
        <f>'5-Yr PCSB Budget Base Case'!H110-'5-Yr PCSB Budget Contingency'!H110</f>
        <v>0</v>
      </c>
      <c r="I110" s="21">
        <f>'5-Yr PCSB Budget Base Case'!I110-'5-Yr PCSB Budget Contingency'!I110</f>
        <v>0</v>
      </c>
      <c r="J110" s="21">
        <f>'5-Yr PCSB Budget Base Case'!J110-'5-Yr PCSB Budget Contingency'!J110</f>
        <v>0</v>
      </c>
      <c r="K110" s="21">
        <f>'5-Yr PCSB Budget Base Case'!K110-'5-Yr PCSB Budget Contingency'!K110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x14ac:dyDescent="0.4">
      <c r="A111" s="14" t="str">
        <f t="shared" si="4"/>
        <v>PCSB 5-Year Budget</v>
      </c>
      <c r="B111" s="151">
        <f t="shared" si="4"/>
        <v>118</v>
      </c>
      <c r="C111" s="14" t="str">
        <f t="shared" si="4"/>
        <v>Early Childhood Academy PCS</v>
      </c>
      <c r="D111" s="5" t="str">
        <f t="shared" si="4"/>
        <v>2026-2027</v>
      </c>
      <c r="E111" s="16" t="s">
        <v>219</v>
      </c>
      <c r="F111" s="165">
        <f>'5-Yr PCSB Budget Base Case'!F111-'5-Yr PCSB Budget Contingency'!F109</f>
        <v>0</v>
      </c>
      <c r="G111" s="23">
        <f>'5-Yr PCSB Budget Base Case'!G111-'5-Yr PCSB Budget Contingency'!G111</f>
        <v>-14.877006802721553</v>
      </c>
      <c r="H111" s="23">
        <f>'5-Yr PCSB Budget Base Case'!H111-'5-Yr PCSB Budget Contingency'!H111</f>
        <v>-107.20052287581711</v>
      </c>
      <c r="I111" s="23">
        <f>'5-Yr PCSB Budget Base Case'!I111-'5-Yr PCSB Budget Contingency'!I111</f>
        <v>-184.15239316239331</v>
      </c>
      <c r="J111" s="23">
        <f>'5-Yr PCSB Budget Base Case'!J111-'5-Yr PCSB Budget Contingency'!J111</f>
        <v>-410.98814814814887</v>
      </c>
      <c r="K111" s="23">
        <f>'5-Yr PCSB Budget Base Case'!K111-'5-Yr PCSB Budget Contingency'!K111</f>
        <v>-622.67309523809581</v>
      </c>
      <c r="L111" s="86">
        <f>IF('5-Yr PCSB Budget Base Case'!G111,G111/'5-Yr PCSB Budget Base Case'!G111,0)</f>
        <v>-2.7327263384976735E-3</v>
      </c>
      <c r="M111" s="60">
        <f>IF('5-Yr PCSB Budget Base Case'!H111,H111/'5-Yr PCSB Budget Base Case'!H111,0)</f>
        <v>-1.7874487741319032E-2</v>
      </c>
      <c r="N111" s="60">
        <f>IF('5-Yr PCSB Budget Base Case'!I111,I111/'5-Yr PCSB Budget Base Case'!I111,0)</f>
        <v>-3.1367163288220687E-2</v>
      </c>
      <c r="O111" s="60">
        <f>IF('5-Yr PCSB Budget Base Case'!J111,J111/'5-Yr PCSB Budget Base Case'!J111,0)</f>
        <v>-7.2768359507178151E-2</v>
      </c>
      <c r="P111" s="100">
        <f>IF('5-Yr PCSB Budget Base Case'!K111,K111/'5-Yr PCSB Budget Base Case'!K111,0)</f>
        <v>-0.11454295524518507</v>
      </c>
    </row>
    <row r="112" spans="1:16" ht="30" customHeight="1" thickTop="1" x14ac:dyDescent="0.35">
      <c r="A112" s="14" t="str">
        <f t="shared" si="4"/>
        <v>PCSB 5-Year Budget</v>
      </c>
      <c r="B112" s="151">
        <f t="shared" si="4"/>
        <v>118</v>
      </c>
      <c r="C112" s="14" t="str">
        <f t="shared" si="4"/>
        <v>Early Childhood Academy PCS</v>
      </c>
      <c r="D112" s="5" t="str">
        <f t="shared" si="4"/>
        <v>2026-2027</v>
      </c>
      <c r="E112" s="27" t="s">
        <v>235</v>
      </c>
      <c r="F112" s="165">
        <f>'5-Yr PCSB Budget Base Case'!F112-'5-Yr PCSB Budget Contingency'!F110</f>
        <v>0</v>
      </c>
      <c r="G112" s="1">
        <f>'5-Yr PCSB Budget Base Case'!G112-'5-Yr PCSB Budget Contingency'!G112</f>
        <v>0</v>
      </c>
      <c r="H112" s="1">
        <f>'5-Yr PCSB Budget Base Case'!H112-'5-Yr PCSB Budget Contingency'!H112</f>
        <v>0</v>
      </c>
      <c r="I112" s="1">
        <f>'5-Yr PCSB Budget Base Case'!I112-'5-Yr PCSB Budget Contingency'!I112</f>
        <v>0</v>
      </c>
      <c r="J112" s="1">
        <f>'5-Yr PCSB Budget Base Case'!J112-'5-Yr PCSB Budget Contingency'!J112</f>
        <v>0</v>
      </c>
      <c r="K112" s="1">
        <f>'5-Yr PCSB Budget Base Case'!K112-'5-Yr PCSB Budget Contingency'!K112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x14ac:dyDescent="0.35">
      <c r="A113" s="14" t="str">
        <f t="shared" si="4"/>
        <v>PCSB 5-Year Budget</v>
      </c>
      <c r="B113" s="151">
        <f t="shared" si="4"/>
        <v>118</v>
      </c>
      <c r="C113" s="14" t="str">
        <f t="shared" si="4"/>
        <v>Early Childhood Academy PCS</v>
      </c>
      <c r="D113" s="5" t="str">
        <f t="shared" si="4"/>
        <v>2026-2027</v>
      </c>
      <c r="E113" s="27" t="s">
        <v>234</v>
      </c>
      <c r="F113" s="165">
        <f>'5-Yr PCSB Budget Base Case'!F113-'5-Yr PCSB Budget Contingency'!F111</f>
        <v>0</v>
      </c>
      <c r="G113" s="1">
        <f>'5-Yr PCSB Budget Base Case'!G113-'5-Yr PCSB Budget Contingency'!G113</f>
        <v>0</v>
      </c>
      <c r="H113" s="1">
        <f>'5-Yr PCSB Budget Base Case'!H113-'5-Yr PCSB Budget Contingency'!H113</f>
        <v>0</v>
      </c>
      <c r="I113" s="1">
        <f>'5-Yr PCSB Budget Base Case'!I113-'5-Yr PCSB Budget Contingency'!I113</f>
        <v>0</v>
      </c>
      <c r="J113" s="1">
        <f>'5-Yr PCSB Budget Base Case'!J113-'5-Yr PCSB Budget Contingency'!J113</f>
        <v>0</v>
      </c>
      <c r="K113" s="1">
        <f>'5-Yr PCSB Budget Base Case'!K113-'5-Yr PCSB Budget Contingency'!K113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x14ac:dyDescent="0.35">
      <c r="A114" s="14" t="str">
        <f t="shared" si="4"/>
        <v>PCSB 5-Year Budget</v>
      </c>
      <c r="B114" s="151">
        <f t="shared" si="4"/>
        <v>118</v>
      </c>
      <c r="C114" s="14" t="str">
        <f t="shared" si="4"/>
        <v>Early Childhood Academy PCS</v>
      </c>
      <c r="D114" s="5" t="str">
        <f t="shared" si="4"/>
        <v>2026-2027</v>
      </c>
      <c r="E114" s="16" t="s">
        <v>252</v>
      </c>
      <c r="F114" s="165">
        <f>'5-Yr PCSB Budget Base Case'!F114-'5-Yr PCSB Budget Contingency'!F112</f>
        <v>0</v>
      </c>
      <c r="G114" s="28">
        <f>'5-Yr PCSB Budget Base Case'!G114-'5-Yr PCSB Budget Contingency'!G114</f>
        <v>0</v>
      </c>
      <c r="H114" s="28">
        <f>'5-Yr PCSB Budget Base Case'!H114-'5-Yr PCSB Budget Contingency'!H114</f>
        <v>0</v>
      </c>
      <c r="I114" s="28">
        <f>'5-Yr PCSB Budget Base Case'!I114-'5-Yr PCSB Budget Contingency'!I114</f>
        <v>0</v>
      </c>
      <c r="J114" s="28">
        <f>'5-Yr PCSB Budget Base Case'!J114-'5-Yr PCSB Budget Contingency'!J114</f>
        <v>0</v>
      </c>
      <c r="K114" s="28">
        <f>'5-Yr PCSB Budget Base Case'!K114-'5-Yr PCSB Budget Contingency'!K114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8.75" thickBot="1" x14ac:dyDescent="0.4">
      <c r="A115" s="14" t="str">
        <f t="shared" ref="A115:D127" si="5">A$2</f>
        <v>PCSB 5-Year Budget</v>
      </c>
      <c r="B115" s="151">
        <f t="shared" si="5"/>
        <v>118</v>
      </c>
      <c r="C115" s="14" t="str">
        <f t="shared" si="5"/>
        <v>Early Childhood Academy PCS</v>
      </c>
      <c r="D115" s="5" t="str">
        <f t="shared" si="5"/>
        <v>2026-2027</v>
      </c>
      <c r="E115" s="16" t="s">
        <v>254</v>
      </c>
      <c r="F115" s="165">
        <f>'5-Yr PCSB Budget Base Case'!F115-'5-Yr PCSB Budget Contingency'!F113</f>
        <v>0</v>
      </c>
      <c r="G115" s="59">
        <f>'5-Yr PCSB Budget Base Case'!G115-'5-Yr PCSB Budget Contingency'!G115</f>
        <v>-19.531609977324251</v>
      </c>
      <c r="H115" s="59">
        <f>'5-Yr PCSB Budget Base Case'!H115-'5-Yr PCSB Budget Contingency'!H115</f>
        <v>-28.148496732026132</v>
      </c>
      <c r="I115" s="59">
        <f>'5-Yr PCSB Budget Base Case'!I115-'5-Yr PCSB Budget Contingency'!I115</f>
        <v>-32.208376068376054</v>
      </c>
      <c r="J115" s="59">
        <f>'5-Yr PCSB Budget Base Case'!J115-'5-Yr PCSB Budget Contingency'!J115</f>
        <v>-39.877037037037042</v>
      </c>
      <c r="K115" s="59">
        <f>'5-Yr PCSB Budget Base Case'!K115-'5-Yr PCSB Budget Contingency'!K115</f>
        <v>-46.997936507936515</v>
      </c>
      <c r="L115" s="102">
        <f>IF('5-Yr PCSB Budget Base Case'!G115,G115/'5-Yr PCSB Budget Base Case'!G115,0)</f>
        <v>-8.8888888888888837E-2</v>
      </c>
      <c r="M115" s="103">
        <f>IF('5-Yr PCSB Budget Base Case'!H115,H115/'5-Yr PCSB Budget Base Case'!H115,0)</f>
        <v>-0.13333333333333328</v>
      </c>
      <c r="N115" s="103">
        <f>IF('5-Yr PCSB Budget Base Case'!I115,I115/'5-Yr PCSB Budget Base Case'!I115,0)</f>
        <v>-0.15555555555555547</v>
      </c>
      <c r="O115" s="103">
        <f>IF('5-Yr PCSB Budget Base Case'!J115,J115/'5-Yr PCSB Budget Base Case'!J115,0)</f>
        <v>-0.20000000000000004</v>
      </c>
      <c r="P115" s="104">
        <f>IF('5-Yr PCSB Budget Base Case'!K115,K115/'5-Yr PCSB Budget Base Case'!K115,0)</f>
        <v>-0.24444444444444449</v>
      </c>
    </row>
    <row r="116" spans="1:16" ht="30" customHeight="1" thickTop="1" x14ac:dyDescent="0.35">
      <c r="A116" s="14" t="str">
        <f t="shared" si="5"/>
        <v>PCSB 5-Year Budget</v>
      </c>
      <c r="B116" s="151">
        <f t="shared" si="5"/>
        <v>118</v>
      </c>
      <c r="C116" s="14" t="str">
        <f t="shared" si="5"/>
        <v>Early Childhood Academy PCS</v>
      </c>
      <c r="D116" s="5" t="str">
        <f t="shared" si="5"/>
        <v>2026-2027</v>
      </c>
      <c r="E116" s="16" t="s">
        <v>236</v>
      </c>
      <c r="F116" s="165">
        <f>'5-Yr PCSB Budget Base Case'!F116-'5-Yr PCSB Budget Contingency'!F114</f>
        <v>0</v>
      </c>
      <c r="G116" s="22">
        <f>'5-Yr PCSB Budget Base Case'!G116-'5-Yr PCSB Budget Contingency'!G116</f>
        <v>1.9603410484080683</v>
      </c>
      <c r="H116" s="22">
        <f>'5-Yr PCSB Budget Base Case'!H116-'5-Yr PCSB Budget Contingency'!H116</f>
        <v>2.8941189582791544</v>
      </c>
      <c r="I116" s="22">
        <f>'5-Yr PCSB Budget Base Case'!I116-'5-Yr PCSB Budget Contingency'!I116</f>
        <v>3.047256380725937</v>
      </c>
      <c r="J116" s="22">
        <f>'5-Yr PCSB Budget Base Case'!J116-'5-Yr PCSB Budget Contingency'!J116</f>
        <v>3.0033621874651715</v>
      </c>
      <c r="K116" s="22">
        <f>'5-Yr PCSB Budget Base Case'!K116-'5-Yr PCSB Budget Contingency'!K116</f>
        <v>2.9514247501578907</v>
      </c>
      <c r="L116" s="84">
        <f>IF('5-Yr PCSB Budget Base Case'!G116,G116/'5-Yr PCSB Budget Base Case'!G116,0)</f>
        <v>7.9123006423828704E-2</v>
      </c>
      <c r="M116" s="71">
        <f>IF('5-Yr PCSB Budget Base Case'!H116,H116/'5-Yr PCSB Budget Base Case'!H116,0)</f>
        <v>0.10187545199295381</v>
      </c>
      <c r="N116" s="71">
        <f>IF('5-Yr PCSB Budget Base Case'!I116,I116/'5-Yr PCSB Budget Base Case'!I116,0)</f>
        <v>0.10747072407750141</v>
      </c>
      <c r="O116" s="71">
        <f>IF('5-Yr PCSB Budget Base Case'!J116,J116/'5-Yr PCSB Budget Base Case'!J116,0)</f>
        <v>0.10602636707735166</v>
      </c>
      <c r="P116" s="98">
        <f>IF('5-Yr PCSB Budget Base Case'!K116,K116/'5-Yr PCSB Budget Base Case'!K116,0)</f>
        <v>0.10438512524940488</v>
      </c>
    </row>
    <row r="117" spans="1:16" x14ac:dyDescent="0.35">
      <c r="A117" s="14" t="str">
        <f t="shared" si="5"/>
        <v>PCSB 5-Year Budget</v>
      </c>
      <c r="B117" s="151">
        <f t="shared" si="5"/>
        <v>118</v>
      </c>
      <c r="C117" s="14" t="str">
        <f t="shared" si="5"/>
        <v>Early Childhood Academy PCS</v>
      </c>
      <c r="D117" s="5" t="str">
        <f t="shared" si="5"/>
        <v>2026-2027</v>
      </c>
      <c r="E117" s="16" t="s">
        <v>237</v>
      </c>
      <c r="F117" s="165">
        <f>'5-Yr PCSB Budget Base Case'!F117-'5-Yr PCSB Budget Contingency'!F115</f>
        <v>0</v>
      </c>
      <c r="G117" s="58">
        <f>'5-Yr PCSB Budget Base Case'!G117-'5-Yr PCSB Budget Contingency'!G117</f>
        <v>0</v>
      </c>
      <c r="H117" s="58">
        <f>'5-Yr PCSB Budget Base Case'!H117-'5-Yr PCSB Budget Contingency'!H117</f>
        <v>0</v>
      </c>
      <c r="I117" s="58">
        <f>'5-Yr PCSB Budget Base Case'!I117-'5-Yr PCSB Budget Contingency'!I117</f>
        <v>0</v>
      </c>
      <c r="J117" s="58">
        <f>'5-Yr PCSB Budget Base Case'!J117-'5-Yr PCSB Budget Contingency'!J117</f>
        <v>0</v>
      </c>
      <c r="K117" s="58">
        <f>'5-Yr PCSB Budget Base Case'!K117-'5-Yr PCSB Budget Contingency'!K117</f>
        <v>0</v>
      </c>
      <c r="L117" s="105">
        <f>IF('5-Yr PCSB Budget Base Case'!G117,G117/'5-Yr PCSB Budget Base Case'!G117,0)</f>
        <v>0</v>
      </c>
      <c r="M117" s="106">
        <f>IF('5-Yr PCSB Budget Base Case'!H117,H117/'5-Yr PCSB Budget Base Case'!H117,0)</f>
        <v>0</v>
      </c>
      <c r="N117" s="106">
        <f>IF('5-Yr PCSB Budget Base Case'!I117,I117/'5-Yr PCSB Budget Base Case'!I117,0)</f>
        <v>0</v>
      </c>
      <c r="O117" s="106">
        <f>IF('5-Yr PCSB Budget Base Case'!J117,J117/'5-Yr PCSB Budget Base Case'!J117,0)</f>
        <v>0</v>
      </c>
      <c r="P117" s="107">
        <f>IF('5-Yr PCSB Budget Base Case'!K117,K117/'5-Yr PCSB Budget Base Case'!K117,0)</f>
        <v>0</v>
      </c>
    </row>
    <row r="118" spans="1:16" x14ac:dyDescent="0.35">
      <c r="A118" s="14" t="str">
        <f t="shared" si="5"/>
        <v>PCSB 5-Year Budget</v>
      </c>
      <c r="B118" s="151">
        <f t="shared" si="5"/>
        <v>118</v>
      </c>
      <c r="C118" s="14" t="str">
        <f t="shared" si="5"/>
        <v>Early Childhood Academy PCS</v>
      </c>
      <c r="D118" s="5" t="str">
        <f t="shared" si="5"/>
        <v>2026-2027</v>
      </c>
      <c r="E118" s="16" t="s">
        <v>253</v>
      </c>
      <c r="F118" s="165">
        <f>'5-Yr PCSB Budget Base Case'!F118-'5-Yr PCSB Budget Contingency'!F116</f>
        <v>0</v>
      </c>
      <c r="G118" s="21">
        <f>'5-Yr PCSB Budget Base Case'!G118-'5-Yr PCSB Budget Contingency'!G118</f>
        <v>1.9603410484080683</v>
      </c>
      <c r="H118" s="21">
        <f>'5-Yr PCSB Budget Base Case'!H118-'5-Yr PCSB Budget Contingency'!H118</f>
        <v>2.8941189582791544</v>
      </c>
      <c r="I118" s="21">
        <f>'5-Yr PCSB Budget Base Case'!I118-'5-Yr PCSB Budget Contingency'!I118</f>
        <v>3.047256380725937</v>
      </c>
      <c r="J118" s="21">
        <f>'5-Yr PCSB Budget Base Case'!J118-'5-Yr PCSB Budget Contingency'!J118</f>
        <v>3.0033621874651715</v>
      </c>
      <c r="K118" s="21">
        <f>'5-Yr PCSB Budget Base Case'!K118-'5-Yr PCSB Budget Contingency'!K118</f>
        <v>2.9514247501578907</v>
      </c>
      <c r="L118" s="82">
        <f>IF('5-Yr PCSB Budget Base Case'!G118,G118/'5-Yr PCSB Budget Base Case'!G118,0)</f>
        <v>7.9123006423828704E-2</v>
      </c>
      <c r="M118" s="69">
        <f>IF('5-Yr PCSB Budget Base Case'!H118,H118/'5-Yr PCSB Budget Base Case'!H118,0)</f>
        <v>0.10187545199295381</v>
      </c>
      <c r="N118" s="69">
        <f>IF('5-Yr PCSB Budget Base Case'!I118,I118/'5-Yr PCSB Budget Base Case'!I118,0)</f>
        <v>0.10747072407750141</v>
      </c>
      <c r="O118" s="69">
        <f>IF('5-Yr PCSB Budget Base Case'!J118,J118/'5-Yr PCSB Budget Base Case'!J118,0)</f>
        <v>0.10602636707735166</v>
      </c>
      <c r="P118" s="96">
        <f>IF('5-Yr PCSB Budget Base Case'!K118,K118/'5-Yr PCSB Budget Base Case'!K118,0)</f>
        <v>0.10438512524940488</v>
      </c>
    </row>
    <row r="119" spans="1:16" ht="18.75" thickBot="1" x14ac:dyDescent="0.4">
      <c r="A119" s="14" t="str">
        <f t="shared" si="5"/>
        <v>PCSB 5-Year Budget</v>
      </c>
      <c r="B119" s="151">
        <f t="shared" si="5"/>
        <v>118</v>
      </c>
      <c r="C119" s="14" t="str">
        <f t="shared" si="5"/>
        <v>Early Childhood Academy PCS</v>
      </c>
      <c r="D119" s="5" t="str">
        <f t="shared" si="5"/>
        <v>2026-2027</v>
      </c>
      <c r="E119" s="16" t="s">
        <v>251</v>
      </c>
      <c r="F119" s="165">
        <f>'5-Yr PCSB Budget Base Case'!F119-'5-Yr PCSB Budget Contingency'!F117</f>
        <v>0</v>
      </c>
      <c r="G119" s="60">
        <f>'5-Yr PCSB Budget Base Case'!G119-'5-Yr PCSB Budget Contingency'!G119</f>
        <v>-3.8641576110962639E-3</v>
      </c>
      <c r="H119" s="60">
        <f>'5-Yr PCSB Budget Base Case'!H119-'5-Yr PCSB Budget Contingency'!H119</f>
        <v>-2.7844291656056175E-2</v>
      </c>
      <c r="I119" s="60">
        <f>'5-Yr PCSB Budget Base Case'!I119-'5-Yr PCSB Budget Contingency'!I119</f>
        <v>-4.7831790431790422E-2</v>
      </c>
      <c r="J119" s="60">
        <f>'5-Yr PCSB Budget Base Case'!J119-'5-Yr PCSB Budget Contingency'!J119</f>
        <v>-0.10675016835016837</v>
      </c>
      <c r="K119" s="60">
        <f>'5-Yr PCSB Budget Base Case'!K119-'5-Yr PCSB Budget Contingency'!K119</f>
        <v>-0.16173327149041428</v>
      </c>
      <c r="L119" s="86">
        <f>IF('5-Yr PCSB Budget Base Case'!G119,G119/'5-Yr PCSB Budget Base Case'!G119,0)</f>
        <v>-2.7327263384975009E-3</v>
      </c>
      <c r="M119" s="60">
        <f>IF('5-Yr PCSB Budget Base Case'!H119,H119/'5-Yr PCSB Budget Base Case'!H119,0)</f>
        <v>-1.787448774131889E-2</v>
      </c>
      <c r="N119" s="60">
        <f>IF('5-Yr PCSB Budget Base Case'!I119,I119/'5-Yr PCSB Budget Base Case'!I119,0)</f>
        <v>-3.1367163288220652E-2</v>
      </c>
      <c r="O119" s="60">
        <f>IF('5-Yr PCSB Budget Base Case'!J119,J119/'5-Yr PCSB Budget Base Case'!J119,0)</f>
        <v>-7.276835950717804E-2</v>
      </c>
      <c r="P119" s="100">
        <f>IF('5-Yr PCSB Budget Base Case'!K119,K119/'5-Yr PCSB Budget Base Case'!K119,0)</f>
        <v>-0.1145429552451849</v>
      </c>
    </row>
    <row r="120" spans="1:16" ht="30" customHeight="1" thickTop="1" x14ac:dyDescent="0.35">
      <c r="A120" s="14" t="str">
        <f t="shared" si="5"/>
        <v>PCSB 5-Year Budget</v>
      </c>
      <c r="B120" s="151">
        <f t="shared" si="5"/>
        <v>118</v>
      </c>
      <c r="C120" s="14" t="str">
        <f t="shared" si="5"/>
        <v>Early Childhood Academy PCS</v>
      </c>
      <c r="D120" s="5" t="str">
        <f t="shared" si="5"/>
        <v>2026-2027</v>
      </c>
      <c r="E120" s="16" t="s">
        <v>245</v>
      </c>
      <c r="F120" s="165">
        <f>'5-Yr PCSB Budget Base Case'!F120-'5-Yr PCSB Budget Contingency'!F118</f>
        <v>0</v>
      </c>
      <c r="G120" s="57">
        <f>'5-Yr PCSB Budget Base Case'!G120-'5-Yr PCSB Budget Contingency'!G120</f>
        <v>3.1074437943328204E-2</v>
      </c>
      <c r="H120" s="57">
        <f>'5-Yr PCSB Budget Base Case'!H120-'5-Yr PCSB Budget Contingency'!H120</f>
        <v>2.6401841737462513E-2</v>
      </c>
      <c r="I120" s="57">
        <f>'5-Yr PCSB Budget Base Case'!I120-'5-Yr PCSB Budget Contingency'!I120</f>
        <v>4.7684491285591268E-2</v>
      </c>
      <c r="J120" s="57">
        <f>'5-Yr PCSB Budget Base Case'!J120-'5-Yr PCSB Budget Contingency'!J120</f>
        <v>6.9871256598368112E-2</v>
      </c>
      <c r="K120" s="57">
        <f>'5-Yr PCSB Budget Base Case'!K120-'5-Yr PCSB Budget Contingency'!K120</f>
        <v>9.1976845779548136E-2</v>
      </c>
      <c r="L120" s="85">
        <f>IF('5-Yr PCSB Budget Base Case'!G120,G120/'5-Yr PCSB Budget Base Case'!G120,0)</f>
        <v>0.92323343769330846</v>
      </c>
      <c r="M120" s="57">
        <f>IF('5-Yr PCSB Budget Base Case'!H120,H120/'5-Yr PCSB Budget Base Case'!H120,0)</f>
        <v>0.55632182907039474</v>
      </c>
      <c r="N120" s="57">
        <f>IF('5-Yr PCSB Budget Base Case'!I120,I120/'5-Yr PCSB Budget Base Case'!I120,0)</f>
        <v>0.98276804791197425</v>
      </c>
      <c r="O120" s="57">
        <f>IF('5-Yr PCSB Budget Base Case'!J120,J120/'5-Yr PCSB Budget Base Case'!J120,0)</f>
        <v>0.8389089746656001</v>
      </c>
      <c r="P120" s="99">
        <f>IF('5-Yr PCSB Budget Base Case'!K120,K120/'5-Yr PCSB Budget Base Case'!K120,0)</f>
        <v>0.87042844189699642</v>
      </c>
    </row>
    <row r="121" spans="1:16" x14ac:dyDescent="0.35">
      <c r="A121" s="14" t="str">
        <f t="shared" si="5"/>
        <v>PCSB 5-Year Budget</v>
      </c>
      <c r="B121" s="151">
        <f t="shared" si="5"/>
        <v>118</v>
      </c>
      <c r="C121" s="14" t="str">
        <f t="shared" si="5"/>
        <v>Early Childhood Academy PCS</v>
      </c>
      <c r="D121" s="5" t="str">
        <f t="shared" si="5"/>
        <v>2026-2027</v>
      </c>
      <c r="E121" s="16" t="s">
        <v>246</v>
      </c>
      <c r="F121" s="165">
        <f>'5-Yr PCSB Budget Base Case'!F121-'5-Yr PCSB Budget Contingency'!F119</f>
        <v>0</v>
      </c>
      <c r="G121" s="57">
        <f>'5-Yr PCSB Budget Base Case'!G121-'5-Yr PCSB Budget Contingency'!G121</f>
        <v>1.9080469317176524E-2</v>
      </c>
      <c r="H121" s="57">
        <f>'5-Yr PCSB Budget Base Case'!H121-'5-Yr PCSB Budget Contingency'!H121</f>
        <v>1.1920513337713795E-2</v>
      </c>
      <c r="I121" s="57">
        <f>'5-Yr PCSB Budget Base Case'!I121-'5-Yr PCSB Budget Contingency'!I121</f>
        <v>2.8957601369569735E-2</v>
      </c>
      <c r="J121" s="57">
        <f>'5-Yr PCSB Budget Base Case'!J121-'5-Yr PCSB Budget Contingency'!J121</f>
        <v>4.9792402201065247E-2</v>
      </c>
      <c r="K121" s="57">
        <f>'5-Yr PCSB Budget Base Case'!K121-'5-Yr PCSB Budget Contingency'!K121</f>
        <v>7.0446430512749958E-2</v>
      </c>
      <c r="L121" s="85">
        <f>IF('5-Yr PCSB Budget Base Case'!G121,G121/'5-Yr PCSB Budget Base Case'!G121,0)</f>
        <v>0.20220765004934077</v>
      </c>
      <c r="M121" s="57">
        <f>IF('5-Yr PCSB Budget Base Case'!H121,H121/'5-Yr PCSB Budget Base Case'!H121,0)</f>
        <v>0.10118006450659697</v>
      </c>
      <c r="N121" s="57">
        <f>IF('5-Yr PCSB Budget Base Case'!I121,I121/'5-Yr PCSB Budget Base Case'!I121,0)</f>
        <v>0.25201792528704126</v>
      </c>
      <c r="O121" s="57">
        <f>IF('5-Yr PCSB Budget Base Case'!J121,J121/'5-Yr PCSB Budget Base Case'!J121,0)</f>
        <v>0.34175930842008589</v>
      </c>
      <c r="P121" s="99">
        <f>IF('5-Yr PCSB Budget Base Case'!K121,K121/'5-Yr PCSB Budget Base Case'!K121,0)</f>
        <v>0.42675466008238588</v>
      </c>
    </row>
    <row r="122" spans="1:16" x14ac:dyDescent="0.35">
      <c r="A122" s="14" t="str">
        <f t="shared" si="5"/>
        <v>PCSB 5-Year Budget</v>
      </c>
      <c r="B122" s="151">
        <f t="shared" si="5"/>
        <v>118</v>
      </c>
      <c r="C122" s="14" t="str">
        <f t="shared" si="5"/>
        <v>Early Childhood Academy PCS</v>
      </c>
      <c r="D122" s="5" t="str">
        <f t="shared" si="5"/>
        <v>2026-2027</v>
      </c>
      <c r="E122" s="16" t="s">
        <v>244</v>
      </c>
      <c r="F122" s="165">
        <f>'5-Yr PCSB Budget Base Case'!F122-'5-Yr PCSB Budget Contingency'!F120</f>
        <v>0</v>
      </c>
      <c r="G122" s="61">
        <f>'5-Yr PCSB Budget Base Case'!G122-'5-Yr PCSB Budget Contingency'!G122</f>
        <v>-10.078501213696001</v>
      </c>
      <c r="H122" s="61">
        <f>'5-Yr PCSB Budget Base Case'!H122-'5-Yr PCSB Budget Contingency'!H122</f>
        <v>-1.2538026441814338</v>
      </c>
      <c r="I122" s="61">
        <f>'5-Yr PCSB Budget Base Case'!I122-'5-Yr PCSB Budget Contingency'!I122</f>
        <v>8.5514093463731058</v>
      </c>
      <c r="J122" s="61">
        <f>'5-Yr PCSB Budget Base Case'!J122-'5-Yr PCSB Budget Contingency'!J122</f>
        <v>34.180069672283821</v>
      </c>
      <c r="K122" s="61">
        <f>'5-Yr PCSB Budget Base Case'!K122-'5-Yr PCSB Budget Contingency'!K122</f>
        <v>69.450852679161159</v>
      </c>
      <c r="L122" s="105">
        <f>IF('5-Yr PCSB Budget Base Case'!G122,G122/'5-Yr PCSB Budget Base Case'!G122,0)</f>
        <v>-6.9324713765681126E-2</v>
      </c>
      <c r="M122" s="106">
        <f>IF('5-Yr PCSB Budget Base Case'!H122,H122/'5-Yr PCSB Budget Base Case'!H122,0)</f>
        <v>-7.7583145104002322E-3</v>
      </c>
      <c r="N122" s="106">
        <f>IF('5-Yr PCSB Budget Base Case'!I122,I122/'5-Yr PCSB Budget Base Case'!I122,0)</f>
        <v>4.6287754576524377E-2</v>
      </c>
      <c r="O122" s="106">
        <f>IF('5-Yr PCSB Budget Base Case'!J122,J122/'5-Yr PCSB Budget Base Case'!J122,0)</f>
        <v>0.15047722521277282</v>
      </c>
      <c r="P122" s="107">
        <f>IF('5-Yr PCSB Budget Base Case'!K122,K122/'5-Yr PCSB Budget Base Case'!K122,0)</f>
        <v>0.24927922799312169</v>
      </c>
    </row>
    <row r="123" spans="1:16" ht="30" customHeight="1" x14ac:dyDescent="0.35">
      <c r="A123" s="14" t="str">
        <f t="shared" si="5"/>
        <v>PCSB 5-Year Budget</v>
      </c>
      <c r="B123" s="151">
        <f t="shared" si="5"/>
        <v>118</v>
      </c>
      <c r="C123" s="14" t="str">
        <f t="shared" si="5"/>
        <v>Early Childhood Academy PCS</v>
      </c>
      <c r="D123" s="5" t="str">
        <f t="shared" si="5"/>
        <v>2026-2027</v>
      </c>
      <c r="E123" s="16" t="s">
        <v>247</v>
      </c>
      <c r="F123" s="165">
        <f>'5-Yr PCSB Budget Base Case'!F123-'5-Yr PCSB Budget Contingency'!F121</f>
        <v>0</v>
      </c>
      <c r="G123" s="57">
        <f>'5-Yr PCSB Budget Base Case'!G123-'5-Yr PCSB Budget Contingency'!G123</f>
        <v>-3.7463350119012584E-2</v>
      </c>
      <c r="H123" s="57">
        <f>'5-Yr PCSB Budget Base Case'!H123-'5-Yr PCSB Budget Contingency'!H123</f>
        <v>-3.7693948938894328E-2</v>
      </c>
      <c r="I123" s="57">
        <f>'5-Yr PCSB Budget Base Case'!I123-'5-Yr PCSB Budget Contingency'!I123</f>
        <v>-2.7418894409880434E-2</v>
      </c>
      <c r="J123" s="57">
        <f>'5-Yr PCSB Budget Base Case'!J123-'5-Yr PCSB Budget Contingency'!J123</f>
        <v>-2.4705635950667881E-2</v>
      </c>
      <c r="K123" s="57">
        <f>'5-Yr PCSB Budget Base Case'!K123-'5-Yr PCSB Budget Contingency'!K123</f>
        <v>-2.1962850826877323E-2</v>
      </c>
      <c r="L123" s="85">
        <f>IF('5-Yr PCSB Budget Base Case'!G123,G123/'5-Yr PCSB Budget Base Case'!G123,0)</f>
        <v>-5.2893789289346675E-2</v>
      </c>
      <c r="M123" s="57">
        <f>IF('5-Yr PCSB Budget Base Case'!H123,H123/'5-Yr PCSB Budget Base Case'!H123,0)</f>
        <v>-5.4121342709428359E-2</v>
      </c>
      <c r="N123" s="57">
        <f>IF('5-Yr PCSB Budget Base Case'!I123,I123/'5-Yr PCSB Budget Base Case'!I123,0)</f>
        <v>-3.8693490207860386E-2</v>
      </c>
      <c r="O123" s="57">
        <f>IF('5-Yr PCSB Budget Base Case'!J123,J123/'5-Yr PCSB Budget Base Case'!J123,0)</f>
        <v>-3.4690102987777909E-2</v>
      </c>
      <c r="P123" s="99">
        <f>IF('5-Yr PCSB Budget Base Case'!K123,K123/'5-Yr PCSB Budget Base Case'!K123,0)</f>
        <v>-3.0684678238869417E-2</v>
      </c>
    </row>
    <row r="124" spans="1:16" x14ac:dyDescent="0.35">
      <c r="A124" s="14" t="str">
        <f t="shared" si="5"/>
        <v>PCSB 5-Year Budget</v>
      </c>
      <c r="B124" s="151">
        <f t="shared" si="5"/>
        <v>118</v>
      </c>
      <c r="C124" s="14" t="str">
        <f t="shared" si="5"/>
        <v>Early Childhood Academy PCS</v>
      </c>
      <c r="D124" s="5" t="str">
        <f t="shared" si="5"/>
        <v>2026-2027</v>
      </c>
      <c r="E124" s="16" t="s">
        <v>248</v>
      </c>
      <c r="F124" s="165">
        <f>'5-Yr PCSB Budget Base Case'!F124-'5-Yr PCSB Budget Contingency'!F122</f>
        <v>0</v>
      </c>
      <c r="G124" s="57">
        <f>'5-Yr PCSB Budget Base Case'!G124-'5-Yr PCSB Budget Contingency'!G124</f>
        <v>1.6257416631215368E-2</v>
      </c>
      <c r="H124" s="57">
        <f>'5-Yr PCSB Budget Base Case'!H124-'5-Yr PCSB Budget Contingency'!H124</f>
        <v>1.4588441100336615E-2</v>
      </c>
      <c r="I124" s="57">
        <f>'5-Yr PCSB Budget Base Case'!I124-'5-Yr PCSB Budget Contingency'!I124</f>
        <v>1.2010117178951035E-2</v>
      </c>
      <c r="J124" s="57">
        <f>'5-Yr PCSB Budget Base Case'!J124-'5-Yr PCSB Budget Contingency'!J124</f>
        <v>1.0470348806602608E-2</v>
      </c>
      <c r="K124" s="57">
        <f>'5-Yr PCSB Budget Base Case'!K124-'5-Yr PCSB Budget Contingency'!K124</f>
        <v>8.8748889048798074E-3</v>
      </c>
      <c r="L124" s="85">
        <f>IF('5-Yr PCSB Budget Base Case'!G124,G124/'5-Yr PCSB Budget Base Case'!G124,0)</f>
        <v>0.21367711951830737</v>
      </c>
      <c r="M124" s="57">
        <f>IF('5-Yr PCSB Budget Base Case'!H124,H124/'5-Yr PCSB Budget Base Case'!H124,0)</f>
        <v>0.19394651486868103</v>
      </c>
      <c r="N124" s="57">
        <f>IF('5-Yr PCSB Budget Base Case'!I124,I124/'5-Yr PCSB Budget Base Case'!I124,0)</f>
        <v>0.16103047071606147</v>
      </c>
      <c r="O124" s="57">
        <f>IF('5-Yr PCSB Budget Base Case'!J124,J124/'5-Yr PCSB Budget Base Case'!J124,0)</f>
        <v>0.1396830063174955</v>
      </c>
      <c r="P124" s="99">
        <f>IF('5-Yr PCSB Budget Base Case'!K124,K124/'5-Yr PCSB Budget Base Case'!K124,0)</f>
        <v>0.11780639997925918</v>
      </c>
    </row>
    <row r="125" spans="1:16" x14ac:dyDescent="0.35">
      <c r="A125" s="14" t="str">
        <f t="shared" si="5"/>
        <v>PCSB 5-Year Budget</v>
      </c>
      <c r="B125" s="151">
        <f t="shared" si="5"/>
        <v>118</v>
      </c>
      <c r="C125" s="14" t="str">
        <f t="shared" si="5"/>
        <v>Early Childhood Academy PCS</v>
      </c>
      <c r="D125" s="5" t="str">
        <f t="shared" si="5"/>
        <v>2026-2027</v>
      </c>
      <c r="E125" s="16" t="s">
        <v>249</v>
      </c>
      <c r="F125" s="165">
        <f>'5-Yr PCSB Budget Base Case'!F125-'5-Yr PCSB Budget Contingency'!F123</f>
        <v>0</v>
      </c>
      <c r="G125" s="57">
        <f>'5-Yr PCSB Budget Base Case'!G125-'5-Yr PCSB Budget Contingency'!G125</f>
        <v>-8.6910307262922926E-3</v>
      </c>
      <c r="H125" s="57">
        <f>'5-Yr PCSB Budget Base Case'!H125-'5-Yr PCSB Budget Contingency'!H125</f>
        <v>-7.4357251726692442E-3</v>
      </c>
      <c r="I125" s="57">
        <f>'5-Yr PCSB Budget Base Case'!I125-'5-Yr PCSB Budget Contingency'!I125</f>
        <v>-1.1747907949196168E-2</v>
      </c>
      <c r="J125" s="57">
        <f>'5-Yr PCSB Budget Base Case'!J125-'5-Yr PCSB Budget Contingency'!J125</f>
        <v>-1.250076023657945E-2</v>
      </c>
      <c r="K125" s="57">
        <f>'5-Yr PCSB Budget Base Case'!K125-'5-Yr PCSB Budget Contingency'!K125</f>
        <v>-1.3231955433127843E-2</v>
      </c>
      <c r="L125" s="85">
        <f>IF('5-Yr PCSB Budget Base Case'!G125,G125/'5-Yr PCSB Budget Base Case'!G125,0)</f>
        <v>-6.847086999984961E-2</v>
      </c>
      <c r="M125" s="57">
        <f>IF('5-Yr PCSB Budget Base Case'!H125,H125/'5-Yr PCSB Budget Base Case'!H125,0)</f>
        <v>-5.3515066804290225E-2</v>
      </c>
      <c r="N125" s="57">
        <f>IF('5-Yr PCSB Budget Base Case'!I125,I125/'5-Yr PCSB Budget Base Case'!I125,0)</f>
        <v>-8.9705291111388419E-2</v>
      </c>
      <c r="O125" s="57">
        <f>IF('5-Yr PCSB Budget Base Case'!J125,J125/'5-Yr PCSB Budget Base Case'!J125,0)</f>
        <v>-9.7921419540686366E-2</v>
      </c>
      <c r="P125" s="99">
        <f>IF('5-Yr PCSB Budget Base Case'!K125,K125/'5-Yr PCSB Budget Base Case'!K125,0)</f>
        <v>-0.10642080746200193</v>
      </c>
    </row>
    <row r="126" spans="1:16" ht="18.75" thickBot="1" x14ac:dyDescent="0.4">
      <c r="A126" s="14" t="str">
        <f t="shared" si="5"/>
        <v>PCSB 5-Year Budget</v>
      </c>
      <c r="B126" s="151">
        <f t="shared" si="5"/>
        <v>118</v>
      </c>
      <c r="C126" s="14" t="str">
        <f t="shared" si="5"/>
        <v>Early Childhood Academy PCS</v>
      </c>
      <c r="D126" s="5" t="str">
        <f t="shared" si="5"/>
        <v>2026-2027</v>
      </c>
      <c r="E126" s="16" t="s">
        <v>250</v>
      </c>
      <c r="F126" s="165">
        <f>'5-Yr PCSB Budget Base Case'!F126-'5-Yr PCSB Budget Contingency'!F124</f>
        <v>0</v>
      </c>
      <c r="G126" s="103">
        <f>'5-Yr PCSB Budget Base Case'!G126-'5-Yr PCSB Budget Contingency'!G126</f>
        <v>2.9896964214089425E-2</v>
      </c>
      <c r="H126" s="103">
        <f>'5-Yr PCSB Budget Base Case'!H126-'5-Yr PCSB Budget Contingency'!H126</f>
        <v>3.0541233011226881E-2</v>
      </c>
      <c r="I126" s="103">
        <f>'5-Yr PCSB Budget Base Case'!I126-'5-Yr PCSB Budget Contingency'!I126</f>
        <v>2.7156685180125553E-2</v>
      </c>
      <c r="J126" s="103">
        <f>'5-Yr PCSB Budget Base Case'!J126-'5-Yr PCSB Budget Contingency'!J126</f>
        <v>2.6736047380644716E-2</v>
      </c>
      <c r="K126" s="103">
        <f>'5-Yr PCSB Budget Base Case'!K126-'5-Yr PCSB Budget Contingency'!K126</f>
        <v>2.6319917355125365E-2</v>
      </c>
      <c r="L126" s="105">
        <f>IF('5-Yr PCSB Budget Base Case'!G126,G126/'5-Yr PCSB Budget Base Case'!G126,0)</f>
        <v>0.33701681339759731</v>
      </c>
      <c r="M126" s="106">
        <f>IF('5-Yr PCSB Budget Base Case'!H126,H126/'5-Yr PCSB Budget Base Case'!H126,0)</f>
        <v>0.34176343251993618</v>
      </c>
      <c r="N126" s="106">
        <f>IF('5-Yr PCSB Budget Base Case'!I126,I126/'5-Yr PCSB Budget Base Case'!I126,0)</f>
        <v>0.31637061055093241</v>
      </c>
      <c r="O126" s="106">
        <f>IF('5-Yr PCSB Budget Base Case'!J126,J126/'5-Yr PCSB Budget Base Case'!J126,0)</f>
        <v>0.31380402693566312</v>
      </c>
      <c r="P126" s="107">
        <f>IF('5-Yr PCSB Budget Base Case'!K126,K126/'5-Yr PCSB Budget Base Case'!K126,0)</f>
        <v>0.31122130361999595</v>
      </c>
    </row>
    <row r="127" spans="1:16" ht="30" customHeight="1" thickTop="1" thickBot="1" x14ac:dyDescent="0.4">
      <c r="A127" s="14" t="str">
        <f t="shared" si="5"/>
        <v>PCSB 5-Year Budget</v>
      </c>
      <c r="B127" s="151">
        <f t="shared" si="5"/>
        <v>118</v>
      </c>
      <c r="C127" s="14" t="str">
        <f t="shared" si="5"/>
        <v>Early Childhood Academy PCS</v>
      </c>
      <c r="D127" s="5" t="str">
        <f t="shared" si="5"/>
        <v>2026-2027</v>
      </c>
      <c r="E127" s="16" t="s">
        <v>257</v>
      </c>
      <c r="F127" s="165">
        <f>'5-Yr PCSB Budget Base Case'!F127-'5-Yr PCSB Budget Contingency'!F125</f>
        <v>0</v>
      </c>
      <c r="G127" s="108">
        <f>'5-Yr PCSB Budget Base Case'!G127-'5-Yr PCSB Budget Contingency'!G127</f>
        <v>-0.18204849422531177</v>
      </c>
      <c r="H127" s="109">
        <f>'5-Yr PCSB Budget Base Case'!H127-'5-Yr PCSB Budget Contingency'!H127</f>
        <v>-0.16177759258332625</v>
      </c>
      <c r="I127" s="109">
        <f>'5-Yr PCSB Budget Base Case'!I127-'5-Yr PCSB Budget Contingency'!I127</f>
        <v>-0.16127801230951455</v>
      </c>
      <c r="J127" s="109">
        <f>'5-Yr PCSB Budget Base Case'!J127-'5-Yr PCSB Budget Contingency'!J127</f>
        <v>-8.8742356859647042E-2</v>
      </c>
      <c r="K127" s="109">
        <f>'5-Yr PCSB Budget Base Case'!K127-'5-Yr PCSB Budget Contingency'!K127</f>
        <v>9.1570605001898286E-3</v>
      </c>
      <c r="L127" s="82">
        <f>IF('5-Yr PCSB Budget Base Case'!G127,G127/'5-Yr PCSB Budget Base Case'!G127,0)</f>
        <v>-0.13270452437055796</v>
      </c>
      <c r="M127" s="69">
        <f>IF('5-Yr PCSB Budget Base Case'!H127,H127/'5-Yr PCSB Budget Base Case'!H127,0)</f>
        <v>-0.11899765645508155</v>
      </c>
      <c r="N127" s="69">
        <f>IF('5-Yr PCSB Budget Base Case'!I127,I127/'5-Yr PCSB Budget Base Case'!I127,0)</f>
        <v>-0.12082450679849346</v>
      </c>
      <c r="O127" s="69">
        <f>IF('5-Yr PCSB Budget Base Case'!J127,J127/'5-Yr PCSB Budget Base Case'!J127,0)</f>
        <v>-6.3691919062547578E-2</v>
      </c>
      <c r="P127" s="96">
        <f>IF('5-Yr PCSB Budget Base Case'!K127,K127/'5-Yr PCSB Budget Base Case'!K127,0)</f>
        <v>6.1969373702294968E-3</v>
      </c>
    </row>
    <row r="128" spans="1:16" ht="18.75" thickTop="1" x14ac:dyDescent="0.35"/>
  </sheetData>
  <sheetProtection algorithmName="SHA-512" hashValue="/v4+txwOtPvl2H7dT8k0EsAPhsxrIHp50s/Vz7MHX2BjZ1hXWac7LxxncTex9SFm59yakihl1/oChQhiDqhp2Q==" saltValue="wmButrTuikS1WTWEympS2A==" spinCount="100000" sheet="1" objects="1" scenarios="1"/>
  <autoFilter ref="A1:K1" xr:uid="{4CC79657-46CE-0E4E-9154-6B27DCE8447C}"/>
  <conditionalFormatting sqref="E62:E64">
    <cfRule type="containsBlanks" dxfId="3" priority="2">
      <formula>LEN(TRIM(E62))=0</formula>
    </cfRule>
  </conditionalFormatting>
  <conditionalFormatting sqref="E108">
    <cfRule type="containsBlanks" dxfId="2" priority="1">
      <formula>LEN(TRIM(E108))=0</formula>
    </cfRule>
  </conditionalFormatting>
  <dataValidations count="3">
    <dataValidation type="whole" allowBlank="1" showInputMessage="1" showErrorMessage="1" error="Enter Whole Number" sqref="G66:P68 G100:P102 G94:P94 G70:P71 G73:P75 G96:P96 G108:P109 G127:P127 G112:P113 F99 F104 G105:K107 G87:P90 G77:P83 G8:P57" xr:uid="{FD433C7C-6907-454F-BA71-0B62BC3CD50F}">
      <formula1>-1000000000</formula1>
      <formula2>1000000000</formula2>
    </dataValidation>
    <dataValidation type="list" allowBlank="1" showInputMessage="1" showErrorMessage="1" sqref="D2" xr:uid="{2F661BC5-10DA-E243-A631-606CABDA0647}">
      <formula1>"2022-2023,2023-2024,2024-2025,2025-2026,2026-2027,2027-2028"</formula1>
    </dataValidation>
    <dataValidation type="whole" allowBlank="1" showInputMessage="1" showErrorMessage="1" sqref="G59:P64" xr:uid="{771D7C90-2783-D941-9176-B0E07A8C5B10}">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BD0912-9DF4-1441-91E9-68E97B20AF1E}">
          <x14:formula1>
            <xm:f>_xlfn.ANCHORARRAY('LEA and Campus Lists'!$F$2)</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4F-0496-464B-82BD-DB90E0393DAF}">
  <sheetPr>
    <tabColor theme="1"/>
  </sheetPr>
  <dimension ref="A1:P128"/>
  <sheetViews>
    <sheetView zoomScaleNormal="100" workbookViewId="0">
      <pane xSplit="5" ySplit="1" topLeftCell="H2" activePane="bottomRight" state="frozen"/>
      <selection activeCell="F114" sqref="F114"/>
      <selection pane="topRight" activeCell="F114" sqref="F114"/>
      <selection pane="bottomLeft" activeCell="F114" sqref="F114"/>
      <selection pane="bottomRight" activeCell="F2" sqref="F2"/>
    </sheetView>
  </sheetViews>
  <sheetFormatPr defaultColWidth="10.59765625" defaultRowHeight="18" x14ac:dyDescent="0.35"/>
  <cols>
    <col min="1" max="1" width="17.09765625" bestFit="1" customWidth="1"/>
    <col min="2" max="2" width="6.09765625" style="147" bestFit="1" customWidth="1"/>
    <col min="3" max="3" width="57.09765625" bestFit="1" customWidth="1"/>
    <col min="4" max="4" width="9.59765625" style="1" bestFit="1" customWidth="1"/>
    <col min="5" max="5" width="63.09765625" bestFit="1" customWidth="1"/>
    <col min="6" max="6" width="15.3984375" style="3" customWidth="1"/>
    <col min="7" max="11" width="15.3984375" style="11" customWidth="1"/>
    <col min="12" max="16" width="9.59765625" style="1" customWidth="1"/>
    <col min="17" max="16384" width="10.59765625" style="1"/>
  </cols>
  <sheetData>
    <row r="1" spans="1:16" s="2" customFormat="1" ht="80.099999999999994" customHeight="1" x14ac:dyDescent="0.3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35">
      <c r="A2" s="17" t="s">
        <v>212</v>
      </c>
      <c r="B2" s="151">
        <f>VLOOKUP(C2,LEA_and_Campus_List[],2,FALSE)</f>
        <v>118</v>
      </c>
      <c r="C2" s="56" t="str">
        <f>'5-Yr PCSB Budget Contingency'!C2</f>
        <v>Early Childhood Academy PCS</v>
      </c>
      <c r="D2" s="5" t="str">
        <f>'5-Yr PCSB Budget Contingency'!D2</f>
        <v>2026-2027</v>
      </c>
      <c r="E2" s="42" t="s">
        <v>224</v>
      </c>
      <c r="F2" s="35">
        <f>'5-Yr PCSB Budget Contingency'!F2-'5-Yr PCSB Budget No Expansion'!F2</f>
        <v>0</v>
      </c>
      <c r="G2" s="35">
        <f>'5-Yr PCSB Budget Contingency'!G2-'5-Yr PCSB Budget No Expansion'!G2</f>
        <v>4.9999999999994493E-5</v>
      </c>
      <c r="H2" s="50">
        <f>'5-Yr PCSB Budget Contingency'!H2-'5-Yr PCSB Budget No Expansion'!H2</f>
        <v>-4.9999999999999975E-3</v>
      </c>
      <c r="I2" s="50">
        <f>'5-Yr PCSB Budget Contingency'!I2-'5-Yr PCSB Budget No Expansion'!I2</f>
        <v>-4.9999999999999975E-3</v>
      </c>
      <c r="J2" s="50">
        <f>'5-Yr PCSB Budget Contingency'!J2-'5-Yr PCSB Budget No Expansion'!J2</f>
        <v>-4.9999999999999975E-3</v>
      </c>
      <c r="K2" s="50">
        <f>'5-Yr PCSB Budget Contingency'!K2-'5-Yr PCSB Budget No Expansion'!K2</f>
        <v>-4.9999999999999975E-3</v>
      </c>
      <c r="L2" s="74">
        <f>IF('5-Yr PCSB Budget Contingency'!G2,G2/'5-Yr PCSB Budget Contingency'!G2,0)</f>
        <v>1.3020833333331901E-3</v>
      </c>
      <c r="M2" s="50">
        <f>IF('5-Yr PCSB Budget Contingency'!H2,H2/'5-Yr PCSB Budget Contingency'!H2,0)</f>
        <v>-0.1999999999999999</v>
      </c>
      <c r="N2" s="50">
        <f>IF('5-Yr PCSB Budget Contingency'!I2,I2/'5-Yr PCSB Budget Contingency'!I2,0)</f>
        <v>-0.1999999999999999</v>
      </c>
      <c r="O2" s="50">
        <f>IF('5-Yr PCSB Budget Contingency'!J2,J2/'5-Yr PCSB Budget Contingency'!J2,0)</f>
        <v>-0.1999999999999999</v>
      </c>
      <c r="P2" s="88">
        <f>IF('5-Yr PCSB Budget Contingency'!K2,K2/'5-Yr PCSB Budget Contingency'!K2,0)</f>
        <v>-0.1999999999999999</v>
      </c>
    </row>
    <row r="3" spans="1:16" x14ac:dyDescent="0.35">
      <c r="A3" s="14" t="str">
        <f t="shared" ref="A3:D18" si="2">A$2</f>
        <v>PCSB 5-Year Budget</v>
      </c>
      <c r="B3" s="151">
        <f t="shared" si="2"/>
        <v>118</v>
      </c>
      <c r="C3" s="14" t="str">
        <f t="shared" si="2"/>
        <v>Early Childhood Academy PCS</v>
      </c>
      <c r="D3" s="5" t="str">
        <f t="shared" si="2"/>
        <v>2026-2027</v>
      </c>
      <c r="E3" s="42" t="s">
        <v>225</v>
      </c>
      <c r="F3" s="44">
        <f>'5-Yr PCSB Budget Contingency'!F3-'5-Yr PCSB Budget No Expansion'!F3</f>
        <v>0</v>
      </c>
      <c r="G3" s="44">
        <f>'5-Yr PCSB Budget Contingency'!G3-'5-Yr PCSB Budget No Expansion'!G3</f>
        <v>1</v>
      </c>
      <c r="H3" s="44">
        <f>'5-Yr PCSB Budget Contingency'!H3-'5-Yr PCSB Budget No Expansion'!H3</f>
        <v>-77.215000000001965</v>
      </c>
      <c r="I3" s="44">
        <f>'5-Yr PCSB Budget Contingency'!I3-'5-Yr PCSB Budget No Expansion'!I3</f>
        <v>-159.73257500000545</v>
      </c>
      <c r="J3" s="44">
        <f>'5-Yr PCSB Budget Contingency'!J3-'5-Yr PCSB Budget No Expansion'!J3</f>
        <v>-246.73070537500826</v>
      </c>
      <c r="K3" s="44">
        <f>'5-Yr PCSB Budget Contingency'!K3-'5-Yr PCSB Budget No Expansion'!K3</f>
        <v>-338.39393348938756</v>
      </c>
      <c r="L3" s="75">
        <f>IF('5-Yr PCSB Budget Contingency'!G3,G3/'5-Yr PCSB Budget Contingency'!G3,0)</f>
        <v>6.3901846763371467E-5</v>
      </c>
      <c r="M3" s="62">
        <f>IF('5-Yr PCSB Budget Contingency'!H3,H3/'5-Yr PCSB Budget Contingency'!H3,0)</f>
        <v>-4.8138352173988817E-3</v>
      </c>
      <c r="N3" s="62">
        <f>IF('5-Yr PCSB Budget Contingency'!I3,I3/'5-Yr PCSB Budget Contingency'!I3,0)</f>
        <v>-9.715366120898598E-3</v>
      </c>
      <c r="O3" s="62">
        <f>IF('5-Yr PCSB Budget Contingency'!J3,J3/'5-Yr PCSB Budget Contingency'!J3,0)</f>
        <v>-1.4640806931244605E-2</v>
      </c>
      <c r="P3" s="89">
        <f>IF('5-Yr PCSB Budget Contingency'!K3,K3/'5-Yr PCSB Budget Contingency'!K3,0)</f>
        <v>-1.9590274282128964E-2</v>
      </c>
    </row>
    <row r="4" spans="1:16" x14ac:dyDescent="0.35">
      <c r="A4" s="14" t="str">
        <f t="shared" si="2"/>
        <v>PCSB 5-Year Budget</v>
      </c>
      <c r="B4" s="151">
        <f t="shared" si="2"/>
        <v>118</v>
      </c>
      <c r="C4" s="14" t="str">
        <f t="shared" si="2"/>
        <v>Early Childhood Academy PCS</v>
      </c>
      <c r="D4" s="5" t="str">
        <f t="shared" si="2"/>
        <v>2026-2027</v>
      </c>
      <c r="E4" s="41" t="s">
        <v>226</v>
      </c>
      <c r="F4" s="35">
        <f>'5-Yr PCSB Budget Contingency'!F4-'5-Yr PCSB Budget No Expansion'!F4</f>
        <v>0</v>
      </c>
      <c r="G4" s="35">
        <f>'5-Yr PCSB Budget Contingency'!G4-'5-Yr PCSB Budget No Expansion'!G4</f>
        <v>0</v>
      </c>
      <c r="H4" s="50">
        <f>'5-Yr PCSB Budget Contingency'!H4-'5-Yr PCSB Budget No Expansion'!H4</f>
        <v>0</v>
      </c>
      <c r="I4" s="50">
        <f>'5-Yr PCSB Budget Contingency'!I4-'5-Yr PCSB Budget No Expansion'!I4</f>
        <v>0</v>
      </c>
      <c r="J4" s="50">
        <f>'5-Yr PCSB Budget Contingency'!J4-'5-Yr PCSB Budget No Expansion'!J4</f>
        <v>0</v>
      </c>
      <c r="K4" s="50">
        <f>'5-Yr PCSB Budget Contingency'!K4-'5-Yr PCSB Budget No Expansion'!K4</f>
        <v>0</v>
      </c>
      <c r="L4" s="76">
        <f>IF('5-Yr PCSB Budget Contingency'!G4,G4/'5-Yr PCSB Budget Contingency'!G4,0)</f>
        <v>0</v>
      </c>
      <c r="M4" s="63">
        <f>IF('5-Yr PCSB Budget Contingency'!H4,H4/'5-Yr PCSB Budget Contingency'!H4,0)</f>
        <v>0</v>
      </c>
      <c r="N4" s="63">
        <f>IF('5-Yr PCSB Budget Contingency'!I4,I4/'5-Yr PCSB Budget Contingency'!I4,0)</f>
        <v>0</v>
      </c>
      <c r="O4" s="63">
        <f>IF('5-Yr PCSB Budget Contingency'!J4,J4/'5-Yr PCSB Budget Contingency'!J4,0)</f>
        <v>0</v>
      </c>
      <c r="P4" s="90">
        <f>IF('5-Yr PCSB Budget Contingency'!K4,K4/'5-Yr PCSB Budget Contingency'!K4,0)</f>
        <v>0</v>
      </c>
    </row>
    <row r="5" spans="1:16" x14ac:dyDescent="0.35">
      <c r="A5" s="14" t="str">
        <f t="shared" si="2"/>
        <v>PCSB 5-Year Budget</v>
      </c>
      <c r="B5" s="151">
        <f t="shared" si="2"/>
        <v>118</v>
      </c>
      <c r="C5" s="14" t="str">
        <f t="shared" si="2"/>
        <v>Early Childhood Academy PCS</v>
      </c>
      <c r="D5" s="5" t="str">
        <f t="shared" si="2"/>
        <v>2026-2027</v>
      </c>
      <c r="E5" s="41" t="s">
        <v>220</v>
      </c>
      <c r="F5" s="44">
        <f>'5-Yr PCSB Budget Contingency'!F5-'5-Yr PCSB Budget No Expansion'!F5</f>
        <v>0</v>
      </c>
      <c r="G5" s="44">
        <f>'5-Yr PCSB Budget Contingency'!G5-'5-Yr PCSB Budget No Expansion'!G5</f>
        <v>0</v>
      </c>
      <c r="H5" s="44">
        <f>'5-Yr PCSB Budget Contingency'!H5-'5-Yr PCSB Budget No Expansion'!H5</f>
        <v>0</v>
      </c>
      <c r="I5" s="44">
        <f>'5-Yr PCSB Budget Contingency'!I5-'5-Yr PCSB Budget No Expansion'!I5</f>
        <v>0</v>
      </c>
      <c r="J5" s="44">
        <f>'5-Yr PCSB Budget Contingency'!J5-'5-Yr PCSB Budget No Expansion'!J5</f>
        <v>0</v>
      </c>
      <c r="K5" s="44">
        <f>'5-Yr PCSB Budget Contingency'!K5-'5-Yr PCSB Budget No Expansion'!K5</f>
        <v>0</v>
      </c>
      <c r="L5" s="75">
        <f>IF('5-Yr PCSB Budget Contingency'!G5,G5/'5-Yr PCSB Budget Contingency'!G5,0)</f>
        <v>0</v>
      </c>
      <c r="M5" s="62">
        <f>IF('5-Yr PCSB Budget Contingency'!H5,H5/'5-Yr PCSB Budget Contingency'!H5,0)</f>
        <v>0</v>
      </c>
      <c r="N5" s="62">
        <f>IF('5-Yr PCSB Budget Contingency'!I5,I5/'5-Yr PCSB Budget Contingency'!I5,0)</f>
        <v>0</v>
      </c>
      <c r="O5" s="62">
        <f>IF('5-Yr PCSB Budget Contingency'!J5,J5/'5-Yr PCSB Budget Contingency'!J5,0)</f>
        <v>0</v>
      </c>
      <c r="P5" s="89">
        <f>IF('5-Yr PCSB Budget Contingency'!K5,K5/'5-Yr PCSB Budget Contingency'!K5,0)</f>
        <v>0</v>
      </c>
    </row>
    <row r="6" spans="1:16" x14ac:dyDescent="0.35">
      <c r="A6" s="14" t="str">
        <f t="shared" si="2"/>
        <v>PCSB 5-Year Budget</v>
      </c>
      <c r="B6" s="151">
        <f t="shared" si="2"/>
        <v>118</v>
      </c>
      <c r="C6" s="14" t="str">
        <f t="shared" si="2"/>
        <v>Early Childhood Academy PCS</v>
      </c>
      <c r="D6" s="5" t="str">
        <f t="shared" si="2"/>
        <v>2026-2027</v>
      </c>
      <c r="E6" s="41" t="s">
        <v>227</v>
      </c>
      <c r="F6" s="35">
        <f>'5-Yr PCSB Budget Contingency'!F6-'5-Yr PCSB Budget No Expansion'!F6</f>
        <v>0</v>
      </c>
      <c r="G6" s="35">
        <f>'5-Yr PCSB Budget Contingency'!G6-'5-Yr PCSB Budget No Expansion'!G6</f>
        <v>0</v>
      </c>
      <c r="H6" s="50">
        <f>'5-Yr PCSB Budget Contingency'!H6-'5-Yr PCSB Budget No Expansion'!H6</f>
        <v>0</v>
      </c>
      <c r="I6" s="50">
        <f>'5-Yr PCSB Budget Contingency'!I6-'5-Yr PCSB Budget No Expansion'!I6</f>
        <v>0</v>
      </c>
      <c r="J6" s="50">
        <f>'5-Yr PCSB Budget Contingency'!J6-'5-Yr PCSB Budget No Expansion'!J6</f>
        <v>0</v>
      </c>
      <c r="K6" s="50">
        <f>'5-Yr PCSB Budget Contingency'!K6-'5-Yr PCSB Budget No Expansion'!K6</f>
        <v>0</v>
      </c>
      <c r="L6" s="76">
        <f>IF('5-Yr PCSB Budget Contingency'!G6,G6/'5-Yr PCSB Budget Contingency'!G6,0)</f>
        <v>0</v>
      </c>
      <c r="M6" s="63">
        <f>IF('5-Yr PCSB Budget Contingency'!H6,H6/'5-Yr PCSB Budget Contingency'!H6,0)</f>
        <v>0</v>
      </c>
      <c r="N6" s="63">
        <f>IF('5-Yr PCSB Budget Contingency'!I6,I6/'5-Yr PCSB Budget Contingency'!I6,0)</f>
        <v>0</v>
      </c>
      <c r="O6" s="63">
        <f>IF('5-Yr PCSB Budget Contingency'!J6,J6/'5-Yr PCSB Budget Contingency'!J6,0)</f>
        <v>0</v>
      </c>
      <c r="P6" s="90">
        <f>IF('5-Yr PCSB Budget Contingency'!K6,K6/'5-Yr PCSB Budget Contingency'!K6,0)</f>
        <v>0</v>
      </c>
    </row>
    <row r="7" spans="1:16" ht="18.75" thickBot="1" x14ac:dyDescent="0.4">
      <c r="A7" s="14" t="str">
        <f t="shared" si="2"/>
        <v>PCSB 5-Year Budget</v>
      </c>
      <c r="B7" s="151">
        <f t="shared" si="2"/>
        <v>118</v>
      </c>
      <c r="C7" s="14" t="str">
        <f t="shared" si="2"/>
        <v>Early Childhood Academy PCS</v>
      </c>
      <c r="D7" s="5" t="str">
        <f t="shared" si="2"/>
        <v>2026-2027</v>
      </c>
      <c r="E7" s="41" t="s">
        <v>221</v>
      </c>
      <c r="F7" s="43">
        <f>'5-Yr PCSB Budget Contingency'!F7-'5-Yr PCSB Budget No Expansion'!F7</f>
        <v>0</v>
      </c>
      <c r="G7" s="43">
        <f>'5-Yr PCSB Budget Contingency'!G7-'5-Yr PCSB Budget No Expansion'!G7</f>
        <v>0</v>
      </c>
      <c r="H7" s="43">
        <f>'5-Yr PCSB Budget Contingency'!H7-'5-Yr PCSB Budget No Expansion'!H7</f>
        <v>0</v>
      </c>
      <c r="I7" s="43">
        <f>'5-Yr PCSB Budget Contingency'!I7-'5-Yr PCSB Budget No Expansion'!I7</f>
        <v>0</v>
      </c>
      <c r="J7" s="43">
        <f>'5-Yr PCSB Budget Contingency'!J7-'5-Yr PCSB Budget No Expansion'!J7</f>
        <v>0</v>
      </c>
      <c r="K7" s="43">
        <f>'5-Yr PCSB Budget Contingency'!K7-'5-Yr PCSB Budget No Expansion'!K7</f>
        <v>0</v>
      </c>
      <c r="L7" s="77">
        <f>IF('5-Yr PCSB Budget Contingency'!G7,G7/'5-Yr PCSB Budget Contingency'!G7,0)</f>
        <v>0</v>
      </c>
      <c r="M7" s="64">
        <f>IF('5-Yr PCSB Budget Contingency'!H7,H7/'5-Yr PCSB Budget Contingency'!H7,0)</f>
        <v>0</v>
      </c>
      <c r="N7" s="64">
        <f>IF('5-Yr PCSB Budget Contingency'!I7,I7/'5-Yr PCSB Budget Contingency'!I7,0)</f>
        <v>0</v>
      </c>
      <c r="O7" s="64">
        <f>IF('5-Yr PCSB Budget Contingency'!J7,J7/'5-Yr PCSB Budget Contingency'!J7,0)</f>
        <v>0</v>
      </c>
      <c r="P7" s="91">
        <f>IF('5-Yr PCSB Budget Contingency'!K7,K7/'5-Yr PCSB Budget Contingency'!K7,0)</f>
        <v>0</v>
      </c>
    </row>
    <row r="8" spans="1:16" ht="30" customHeight="1" thickTop="1" x14ac:dyDescent="0.35">
      <c r="A8" s="14" t="str">
        <f t="shared" si="2"/>
        <v>PCSB 5-Year Budget</v>
      </c>
      <c r="B8" s="151">
        <f t="shared" si="2"/>
        <v>118</v>
      </c>
      <c r="C8" s="14" t="str">
        <f t="shared" si="2"/>
        <v>Early Childhood Academy PCS</v>
      </c>
      <c r="D8" s="5" t="str">
        <f t="shared" si="2"/>
        <v>2026-2027</v>
      </c>
      <c r="E8" s="38" t="s">
        <v>211</v>
      </c>
      <c r="F8" s="36">
        <f>'5-Yr PCSB Budget Contingency'!F8</f>
        <v>1.34</v>
      </c>
      <c r="G8" s="51">
        <f>'5-Yr PCSB Budget Contingency'!G8-'5-Yr PCSB Budget No Expansion'!G8</f>
        <v>35</v>
      </c>
      <c r="H8" s="51">
        <f>'5-Yr PCSB Budget Contingency'!H8-'5-Yr PCSB Budget No Expansion'!H8</f>
        <v>35</v>
      </c>
      <c r="I8" s="51">
        <f>'5-Yr PCSB Budget Contingency'!I8-'5-Yr PCSB Budget No Expansion'!I8</f>
        <v>35</v>
      </c>
      <c r="J8" s="51">
        <f>'5-Yr PCSB Budget Contingency'!J8-'5-Yr PCSB Budget No Expansion'!J8</f>
        <v>35</v>
      </c>
      <c r="K8" s="51">
        <f>'5-Yr PCSB Budget Contingency'!K8-'5-Yr PCSB Budget No Expansion'!K8</f>
        <v>35</v>
      </c>
      <c r="L8" s="78">
        <f>IF('5-Yr PCSB Budget Contingency'!G8,G8/'5-Yr PCSB Budget Contingency'!G8,0)</f>
        <v>1</v>
      </c>
      <c r="M8" s="65">
        <f>IF('5-Yr PCSB Budget Contingency'!H8,H8/'5-Yr PCSB Budget Contingency'!H8,0)</f>
        <v>1</v>
      </c>
      <c r="N8" s="65">
        <f>IF('5-Yr PCSB Budget Contingency'!I8,I8/'5-Yr PCSB Budget Contingency'!I8,0)</f>
        <v>1</v>
      </c>
      <c r="O8" s="65">
        <f>IF('5-Yr PCSB Budget Contingency'!J8,J8/'5-Yr PCSB Budget Contingency'!J8,0)</f>
        <v>1</v>
      </c>
      <c r="P8" s="92">
        <f>IF('5-Yr PCSB Budget Contingency'!K8,K8/'5-Yr PCSB Budget Contingency'!K8,0)</f>
        <v>1</v>
      </c>
    </row>
    <row r="9" spans="1:16" x14ac:dyDescent="0.35">
      <c r="A9" s="14" t="str">
        <f t="shared" si="2"/>
        <v>PCSB 5-Year Budget</v>
      </c>
      <c r="B9" s="151">
        <f t="shared" si="2"/>
        <v>118</v>
      </c>
      <c r="C9" s="14" t="str">
        <f t="shared" si="2"/>
        <v>Early Childhood Academy PCS</v>
      </c>
      <c r="D9" s="5" t="str">
        <f t="shared" si="2"/>
        <v>2026-2027</v>
      </c>
      <c r="E9" s="38" t="s">
        <v>210</v>
      </c>
      <c r="F9" s="36">
        <f>'5-Yr PCSB Budget Contingency'!F9</f>
        <v>1.3</v>
      </c>
      <c r="G9" s="51">
        <f>'5-Yr PCSB Budget Contingency'!G9-'5-Yr PCSB Budget No Expansion'!G9</f>
        <v>35</v>
      </c>
      <c r="H9" s="51">
        <f>'5-Yr PCSB Budget Contingency'!H9-'5-Yr PCSB Budget No Expansion'!H9</f>
        <v>35</v>
      </c>
      <c r="I9" s="51">
        <f>'5-Yr PCSB Budget Contingency'!I9-'5-Yr PCSB Budget No Expansion'!I9</f>
        <v>35</v>
      </c>
      <c r="J9" s="51">
        <f>'5-Yr PCSB Budget Contingency'!J9-'5-Yr PCSB Budget No Expansion'!J9</f>
        <v>35</v>
      </c>
      <c r="K9" s="51">
        <f>'5-Yr PCSB Budget Contingency'!K9-'5-Yr PCSB Budget No Expansion'!K9</f>
        <v>35</v>
      </c>
      <c r="L9" s="78">
        <f>IF('5-Yr PCSB Budget Contingency'!G9,G9/'5-Yr PCSB Budget Contingency'!G9,0)</f>
        <v>1</v>
      </c>
      <c r="M9" s="65">
        <f>IF('5-Yr PCSB Budget Contingency'!H9,H9/'5-Yr PCSB Budget Contingency'!H9,0)</f>
        <v>1</v>
      </c>
      <c r="N9" s="65">
        <f>IF('5-Yr PCSB Budget Contingency'!I9,I9/'5-Yr PCSB Budget Contingency'!I9,0)</f>
        <v>1</v>
      </c>
      <c r="O9" s="65">
        <f>IF('5-Yr PCSB Budget Contingency'!J9,J9/'5-Yr PCSB Budget Contingency'!J9,0)</f>
        <v>1</v>
      </c>
      <c r="P9" s="92">
        <f>IF('5-Yr PCSB Budget Contingency'!K9,K9/'5-Yr PCSB Budget Contingency'!K9,0)</f>
        <v>1</v>
      </c>
    </row>
    <row r="10" spans="1:16" x14ac:dyDescent="0.35">
      <c r="A10" s="14" t="str">
        <f t="shared" si="2"/>
        <v>PCSB 5-Year Budget</v>
      </c>
      <c r="B10" s="151">
        <f t="shared" si="2"/>
        <v>118</v>
      </c>
      <c r="C10" s="14" t="str">
        <f t="shared" si="2"/>
        <v>Early Childhood Academy PCS</v>
      </c>
      <c r="D10" s="5" t="str">
        <f t="shared" si="2"/>
        <v>2026-2027</v>
      </c>
      <c r="E10" s="38" t="s">
        <v>209</v>
      </c>
      <c r="F10" s="36">
        <f>'5-Yr PCSB Budget Contingency'!F10</f>
        <v>1.3</v>
      </c>
      <c r="G10" s="51">
        <f>'5-Yr PCSB Budget Contingency'!G10-'5-Yr PCSB Budget No Expansion'!G10</f>
        <v>47</v>
      </c>
      <c r="H10" s="51">
        <f>'5-Yr PCSB Budget Contingency'!H10-'5-Yr PCSB Budget No Expansion'!H10</f>
        <v>47</v>
      </c>
      <c r="I10" s="51">
        <f>'5-Yr PCSB Budget Contingency'!I10-'5-Yr PCSB Budget No Expansion'!I10</f>
        <v>47</v>
      </c>
      <c r="J10" s="51">
        <f>'5-Yr PCSB Budget Contingency'!J10-'5-Yr PCSB Budget No Expansion'!J10</f>
        <v>47</v>
      </c>
      <c r="K10" s="51">
        <f>'5-Yr PCSB Budget Contingency'!K10-'5-Yr PCSB Budget No Expansion'!K10</f>
        <v>47</v>
      </c>
      <c r="L10" s="78">
        <f>IF('5-Yr PCSB Budget Contingency'!G10,G10/'5-Yr PCSB Budget Contingency'!G10,0)</f>
        <v>1</v>
      </c>
      <c r="M10" s="65">
        <f>IF('5-Yr PCSB Budget Contingency'!H10,H10/'5-Yr PCSB Budget Contingency'!H10,0)</f>
        <v>1</v>
      </c>
      <c r="N10" s="65">
        <f>IF('5-Yr PCSB Budget Contingency'!I10,I10/'5-Yr PCSB Budget Contingency'!I10,0)</f>
        <v>1</v>
      </c>
      <c r="O10" s="65">
        <f>IF('5-Yr PCSB Budget Contingency'!J10,J10/'5-Yr PCSB Budget Contingency'!J10,0)</f>
        <v>1</v>
      </c>
      <c r="P10" s="92">
        <f>IF('5-Yr PCSB Budget Contingency'!K10,K10/'5-Yr PCSB Budget Contingency'!K10,0)</f>
        <v>1</v>
      </c>
    </row>
    <row r="11" spans="1:16" x14ac:dyDescent="0.35">
      <c r="A11" s="14" t="str">
        <f t="shared" si="2"/>
        <v>PCSB 5-Year Budget</v>
      </c>
      <c r="B11" s="151">
        <f t="shared" si="2"/>
        <v>118</v>
      </c>
      <c r="C11" s="14" t="str">
        <f t="shared" si="2"/>
        <v>Early Childhood Academy PCS</v>
      </c>
      <c r="D11" s="5" t="str">
        <f t="shared" si="2"/>
        <v>2026-2027</v>
      </c>
      <c r="E11" s="39">
        <v>1</v>
      </c>
      <c r="F11" s="36">
        <f>'5-Yr PCSB Budget Contingency'!F11</f>
        <v>1</v>
      </c>
      <c r="G11" s="51">
        <f>'5-Yr PCSB Budget Contingency'!G11-'5-Yr PCSB Budget No Expansion'!G11</f>
        <v>38</v>
      </c>
      <c r="H11" s="51">
        <f>'5-Yr PCSB Budget Contingency'!H11-'5-Yr PCSB Budget No Expansion'!H11</f>
        <v>38</v>
      </c>
      <c r="I11" s="51">
        <f>'5-Yr PCSB Budget Contingency'!I11-'5-Yr PCSB Budget No Expansion'!I11</f>
        <v>38</v>
      </c>
      <c r="J11" s="51">
        <f>'5-Yr PCSB Budget Contingency'!J11-'5-Yr PCSB Budget No Expansion'!J11</f>
        <v>38</v>
      </c>
      <c r="K11" s="51">
        <f>'5-Yr PCSB Budget Contingency'!K11-'5-Yr PCSB Budget No Expansion'!K11</f>
        <v>38</v>
      </c>
      <c r="L11" s="78">
        <f>IF('5-Yr PCSB Budget Contingency'!G11,G11/'5-Yr PCSB Budget Contingency'!G11,0)</f>
        <v>1</v>
      </c>
      <c r="M11" s="65">
        <f>IF('5-Yr PCSB Budget Contingency'!H11,H11/'5-Yr PCSB Budget Contingency'!H11,0)</f>
        <v>1</v>
      </c>
      <c r="N11" s="65">
        <f>IF('5-Yr PCSB Budget Contingency'!I11,I11/'5-Yr PCSB Budget Contingency'!I11,0)</f>
        <v>1</v>
      </c>
      <c r="O11" s="65">
        <f>IF('5-Yr PCSB Budget Contingency'!J11,J11/'5-Yr PCSB Budget Contingency'!J11,0)</f>
        <v>1</v>
      </c>
      <c r="P11" s="92">
        <f>IF('5-Yr PCSB Budget Contingency'!K11,K11/'5-Yr PCSB Budget Contingency'!K11,0)</f>
        <v>1</v>
      </c>
    </row>
    <row r="12" spans="1:16" x14ac:dyDescent="0.35">
      <c r="A12" s="14" t="str">
        <f t="shared" si="2"/>
        <v>PCSB 5-Year Budget</v>
      </c>
      <c r="B12" s="151">
        <f t="shared" si="2"/>
        <v>118</v>
      </c>
      <c r="C12" s="14" t="str">
        <f t="shared" si="2"/>
        <v>Early Childhood Academy PCS</v>
      </c>
      <c r="D12" s="5" t="str">
        <f t="shared" si="2"/>
        <v>2026-2027</v>
      </c>
      <c r="E12" s="39">
        <v>2</v>
      </c>
      <c r="F12" s="36">
        <f>'5-Yr PCSB Budget Contingency'!F12</f>
        <v>1</v>
      </c>
      <c r="G12" s="51">
        <f>'5-Yr PCSB Budget Contingency'!G12-'5-Yr PCSB Budget No Expansion'!G12</f>
        <v>36</v>
      </c>
      <c r="H12" s="51">
        <f>'5-Yr PCSB Budget Contingency'!H12-'5-Yr PCSB Budget No Expansion'!H12</f>
        <v>36</v>
      </c>
      <c r="I12" s="51">
        <f>'5-Yr PCSB Budget Contingency'!I12-'5-Yr PCSB Budget No Expansion'!I12</f>
        <v>36</v>
      </c>
      <c r="J12" s="51">
        <f>'5-Yr PCSB Budget Contingency'!J12-'5-Yr PCSB Budget No Expansion'!J12</f>
        <v>36</v>
      </c>
      <c r="K12" s="51">
        <f>'5-Yr PCSB Budget Contingency'!K12-'5-Yr PCSB Budget No Expansion'!K12</f>
        <v>36</v>
      </c>
      <c r="L12" s="78">
        <f>IF('5-Yr PCSB Budget Contingency'!G12,G12/'5-Yr PCSB Budget Contingency'!G12,0)</f>
        <v>1</v>
      </c>
      <c r="M12" s="65">
        <f>IF('5-Yr PCSB Budget Contingency'!H12,H12/'5-Yr PCSB Budget Contingency'!H12,0)</f>
        <v>1</v>
      </c>
      <c r="N12" s="65">
        <f>IF('5-Yr PCSB Budget Contingency'!I12,I12/'5-Yr PCSB Budget Contingency'!I12,0)</f>
        <v>1</v>
      </c>
      <c r="O12" s="65">
        <f>IF('5-Yr PCSB Budget Contingency'!J12,J12/'5-Yr PCSB Budget Contingency'!J12,0)</f>
        <v>1</v>
      </c>
      <c r="P12" s="92">
        <f>IF('5-Yr PCSB Budget Contingency'!K12,K12/'5-Yr PCSB Budget Contingency'!K12,0)</f>
        <v>1</v>
      </c>
    </row>
    <row r="13" spans="1:16" x14ac:dyDescent="0.35">
      <c r="A13" s="14" t="str">
        <f t="shared" si="2"/>
        <v>PCSB 5-Year Budget</v>
      </c>
      <c r="B13" s="151">
        <f t="shared" si="2"/>
        <v>118</v>
      </c>
      <c r="C13" s="14" t="str">
        <f t="shared" si="2"/>
        <v>Early Childhood Academy PCS</v>
      </c>
      <c r="D13" s="5" t="str">
        <f t="shared" si="2"/>
        <v>2026-2027</v>
      </c>
      <c r="E13" s="39">
        <v>3</v>
      </c>
      <c r="F13" s="36">
        <f>'5-Yr PCSB Budget Contingency'!F13</f>
        <v>1</v>
      </c>
      <c r="G13" s="51">
        <f>'5-Yr PCSB Budget Contingency'!G13-'5-Yr PCSB Budget No Expansion'!G13</f>
        <v>34</v>
      </c>
      <c r="H13" s="51">
        <f>'5-Yr PCSB Budget Contingency'!H13-'5-Yr PCSB Budget No Expansion'!H13</f>
        <v>34</v>
      </c>
      <c r="I13" s="51">
        <f>'5-Yr PCSB Budget Contingency'!I13-'5-Yr PCSB Budget No Expansion'!I13</f>
        <v>34</v>
      </c>
      <c r="J13" s="51">
        <f>'5-Yr PCSB Budget Contingency'!J13-'5-Yr PCSB Budget No Expansion'!J13</f>
        <v>34</v>
      </c>
      <c r="K13" s="51">
        <f>'5-Yr PCSB Budget Contingency'!K13-'5-Yr PCSB Budget No Expansion'!K13</f>
        <v>34</v>
      </c>
      <c r="L13" s="78">
        <f>IF('5-Yr PCSB Budget Contingency'!G13,G13/'5-Yr PCSB Budget Contingency'!G13,0)</f>
        <v>1</v>
      </c>
      <c r="M13" s="65">
        <f>IF('5-Yr PCSB Budget Contingency'!H13,H13/'5-Yr PCSB Budget Contingency'!H13,0)</f>
        <v>1</v>
      </c>
      <c r="N13" s="65">
        <f>IF('5-Yr PCSB Budget Contingency'!I13,I13/'5-Yr PCSB Budget Contingency'!I13,0)</f>
        <v>1</v>
      </c>
      <c r="O13" s="65">
        <f>IF('5-Yr PCSB Budget Contingency'!J13,J13/'5-Yr PCSB Budget Contingency'!J13,0)</f>
        <v>1</v>
      </c>
      <c r="P13" s="92">
        <f>IF('5-Yr PCSB Budget Contingency'!K13,K13/'5-Yr PCSB Budget Contingency'!K13,0)</f>
        <v>1</v>
      </c>
    </row>
    <row r="14" spans="1:16" x14ac:dyDescent="0.35">
      <c r="A14" s="14" t="str">
        <f t="shared" si="2"/>
        <v>PCSB 5-Year Budget</v>
      </c>
      <c r="B14" s="151">
        <f t="shared" si="2"/>
        <v>118</v>
      </c>
      <c r="C14" s="14" t="str">
        <f t="shared" si="2"/>
        <v>Early Childhood Academy PCS</v>
      </c>
      <c r="D14" s="5" t="str">
        <f t="shared" si="2"/>
        <v>2026-2027</v>
      </c>
      <c r="E14" s="39">
        <v>4</v>
      </c>
      <c r="F14" s="36">
        <f>'5-Yr PCSB Budget Contingency'!F14</f>
        <v>1</v>
      </c>
      <c r="G14" s="51">
        <f>'5-Yr PCSB Budget Contingency'!G14-'5-Yr PCSB Budget No Expansion'!G14</f>
        <v>0</v>
      </c>
      <c r="H14" s="51">
        <f>'5-Yr PCSB Budget Contingency'!H14-'5-Yr PCSB Budget No Expansion'!H14</f>
        <v>0</v>
      </c>
      <c r="I14" s="51">
        <f>'5-Yr PCSB Budget Contingency'!I14-'5-Yr PCSB Budget No Expansion'!I14</f>
        <v>0</v>
      </c>
      <c r="J14" s="51">
        <f>'5-Yr PCSB Budget Contingency'!J14-'5-Yr PCSB Budget No Expansion'!J14</f>
        <v>0</v>
      </c>
      <c r="K14" s="51">
        <f>'5-Yr PCSB Budget Contingency'!K14-'5-Yr PCSB Budget No Expansion'!K14</f>
        <v>0</v>
      </c>
      <c r="L14" s="78">
        <f>IF('5-Yr PCSB Budget Contingency'!G14,G14/'5-Yr PCSB Budget Contingency'!G14,0)</f>
        <v>0</v>
      </c>
      <c r="M14" s="65">
        <f>IF('5-Yr PCSB Budget Contingency'!H14,H14/'5-Yr PCSB Budget Contingency'!H14,0)</f>
        <v>0</v>
      </c>
      <c r="N14" s="65">
        <f>IF('5-Yr PCSB Budget Contingency'!I14,I14/'5-Yr PCSB Budget Contingency'!I14,0)</f>
        <v>0</v>
      </c>
      <c r="O14" s="65">
        <f>IF('5-Yr PCSB Budget Contingency'!J14,J14/'5-Yr PCSB Budget Contingency'!J14,0)</f>
        <v>0</v>
      </c>
      <c r="P14" s="92">
        <f>IF('5-Yr PCSB Budget Contingency'!K14,K14/'5-Yr PCSB Budget Contingency'!K14,0)</f>
        <v>0</v>
      </c>
    </row>
    <row r="15" spans="1:16" x14ac:dyDescent="0.35">
      <c r="A15" s="14" t="str">
        <f t="shared" si="2"/>
        <v>PCSB 5-Year Budget</v>
      </c>
      <c r="B15" s="151">
        <f t="shared" si="2"/>
        <v>118</v>
      </c>
      <c r="C15" s="14" t="str">
        <f t="shared" si="2"/>
        <v>Early Childhood Academy PCS</v>
      </c>
      <c r="D15" s="5" t="str">
        <f t="shared" si="2"/>
        <v>2026-2027</v>
      </c>
      <c r="E15" s="39">
        <v>5</v>
      </c>
      <c r="F15" s="36">
        <f>'5-Yr PCSB Budget Contingency'!F15</f>
        <v>1</v>
      </c>
      <c r="G15" s="51">
        <f>'5-Yr PCSB Budget Contingency'!G15-'5-Yr PCSB Budget No Expansion'!G15</f>
        <v>0</v>
      </c>
      <c r="H15" s="51">
        <f>'5-Yr PCSB Budget Contingency'!H15-'5-Yr PCSB Budget No Expansion'!H15</f>
        <v>0</v>
      </c>
      <c r="I15" s="51">
        <f>'5-Yr PCSB Budget Contingency'!I15-'5-Yr PCSB Budget No Expansion'!I15</f>
        <v>0</v>
      </c>
      <c r="J15" s="51">
        <f>'5-Yr PCSB Budget Contingency'!J15-'5-Yr PCSB Budget No Expansion'!J15</f>
        <v>0</v>
      </c>
      <c r="K15" s="51">
        <f>'5-Yr PCSB Budget Contingency'!K15-'5-Yr PCSB Budget No Expansion'!K15</f>
        <v>0</v>
      </c>
      <c r="L15" s="78">
        <f>IF('5-Yr PCSB Budget Contingency'!G15,G15/'5-Yr PCSB Budget Contingency'!G15,0)</f>
        <v>0</v>
      </c>
      <c r="M15" s="65">
        <f>IF('5-Yr PCSB Budget Contingency'!H15,H15/'5-Yr PCSB Budget Contingency'!H15,0)</f>
        <v>0</v>
      </c>
      <c r="N15" s="65">
        <f>IF('5-Yr PCSB Budget Contingency'!I15,I15/'5-Yr PCSB Budget Contingency'!I15,0)</f>
        <v>0</v>
      </c>
      <c r="O15" s="65">
        <f>IF('5-Yr PCSB Budget Contingency'!J15,J15/'5-Yr PCSB Budget Contingency'!J15,0)</f>
        <v>0</v>
      </c>
      <c r="P15" s="92">
        <f>IF('5-Yr PCSB Budget Contingency'!K15,K15/'5-Yr PCSB Budget Contingency'!K15,0)</f>
        <v>0</v>
      </c>
    </row>
    <row r="16" spans="1:16" x14ac:dyDescent="0.35">
      <c r="A16" s="14" t="str">
        <f t="shared" si="2"/>
        <v>PCSB 5-Year Budget</v>
      </c>
      <c r="B16" s="151">
        <f t="shared" si="2"/>
        <v>118</v>
      </c>
      <c r="C16" s="14" t="str">
        <f t="shared" si="2"/>
        <v>Early Childhood Academy PCS</v>
      </c>
      <c r="D16" s="5" t="str">
        <f t="shared" si="2"/>
        <v>2026-2027</v>
      </c>
      <c r="E16" s="39">
        <v>6</v>
      </c>
      <c r="F16" s="36">
        <f>'5-Yr PCSB Budget Contingency'!F16</f>
        <v>1.08</v>
      </c>
      <c r="G16" s="51">
        <f>'5-Yr PCSB Budget Contingency'!G16-'5-Yr PCSB Budget No Expansion'!G16</f>
        <v>0</v>
      </c>
      <c r="H16" s="51">
        <f>'5-Yr PCSB Budget Contingency'!H16-'5-Yr PCSB Budget No Expansion'!H16</f>
        <v>0</v>
      </c>
      <c r="I16" s="51">
        <f>'5-Yr PCSB Budget Contingency'!I16-'5-Yr PCSB Budget No Expansion'!I16</f>
        <v>0</v>
      </c>
      <c r="J16" s="51">
        <f>'5-Yr PCSB Budget Contingency'!J16-'5-Yr PCSB Budget No Expansion'!J16</f>
        <v>0</v>
      </c>
      <c r="K16" s="51">
        <f>'5-Yr PCSB Budget Contingency'!K16-'5-Yr PCSB Budget No Expansion'!K16</f>
        <v>0</v>
      </c>
      <c r="L16" s="78">
        <f>IF('5-Yr PCSB Budget Contingency'!G16,G16/'5-Yr PCSB Budget Contingency'!G16,0)</f>
        <v>0</v>
      </c>
      <c r="M16" s="65">
        <f>IF('5-Yr PCSB Budget Contingency'!H16,H16/'5-Yr PCSB Budget Contingency'!H16,0)</f>
        <v>0</v>
      </c>
      <c r="N16" s="65">
        <f>IF('5-Yr PCSB Budget Contingency'!I16,I16/'5-Yr PCSB Budget Contingency'!I16,0)</f>
        <v>0</v>
      </c>
      <c r="O16" s="65">
        <f>IF('5-Yr PCSB Budget Contingency'!J16,J16/'5-Yr PCSB Budget Contingency'!J16,0)</f>
        <v>0</v>
      </c>
      <c r="P16" s="92">
        <f>IF('5-Yr PCSB Budget Contingency'!K16,K16/'5-Yr PCSB Budget Contingency'!K16,0)</f>
        <v>0</v>
      </c>
    </row>
    <row r="17" spans="1:16" x14ac:dyDescent="0.35">
      <c r="A17" s="14" t="str">
        <f t="shared" si="2"/>
        <v>PCSB 5-Year Budget</v>
      </c>
      <c r="B17" s="151">
        <f t="shared" si="2"/>
        <v>118</v>
      </c>
      <c r="C17" s="14" t="str">
        <f t="shared" si="2"/>
        <v>Early Childhood Academy PCS</v>
      </c>
      <c r="D17" s="5" t="str">
        <f t="shared" si="2"/>
        <v>2026-2027</v>
      </c>
      <c r="E17" s="39">
        <v>7</v>
      </c>
      <c r="F17" s="36">
        <f>'5-Yr PCSB Budget Contingency'!F17</f>
        <v>1.08</v>
      </c>
      <c r="G17" s="51">
        <f>'5-Yr PCSB Budget Contingency'!G17-'5-Yr PCSB Budget No Expansion'!G17</f>
        <v>0</v>
      </c>
      <c r="H17" s="51">
        <f>'5-Yr PCSB Budget Contingency'!H17-'5-Yr PCSB Budget No Expansion'!H17</f>
        <v>0</v>
      </c>
      <c r="I17" s="51">
        <f>'5-Yr PCSB Budget Contingency'!I17-'5-Yr PCSB Budget No Expansion'!I17</f>
        <v>0</v>
      </c>
      <c r="J17" s="51">
        <f>'5-Yr PCSB Budget Contingency'!J17-'5-Yr PCSB Budget No Expansion'!J17</f>
        <v>0</v>
      </c>
      <c r="K17" s="51">
        <f>'5-Yr PCSB Budget Contingency'!K17-'5-Yr PCSB Budget No Expansion'!K17</f>
        <v>0</v>
      </c>
      <c r="L17" s="78">
        <f>IF('5-Yr PCSB Budget Contingency'!G17,G17/'5-Yr PCSB Budget Contingency'!G17,0)</f>
        <v>0</v>
      </c>
      <c r="M17" s="65">
        <f>IF('5-Yr PCSB Budget Contingency'!H17,H17/'5-Yr PCSB Budget Contingency'!H17,0)</f>
        <v>0</v>
      </c>
      <c r="N17" s="65">
        <f>IF('5-Yr PCSB Budget Contingency'!I17,I17/'5-Yr PCSB Budget Contingency'!I17,0)</f>
        <v>0</v>
      </c>
      <c r="O17" s="65">
        <f>IF('5-Yr PCSB Budget Contingency'!J17,J17/'5-Yr PCSB Budget Contingency'!J17,0)</f>
        <v>0</v>
      </c>
      <c r="P17" s="92">
        <f>IF('5-Yr PCSB Budget Contingency'!K17,K17/'5-Yr PCSB Budget Contingency'!K17,0)</f>
        <v>0</v>
      </c>
    </row>
    <row r="18" spans="1:16" x14ac:dyDescent="0.35">
      <c r="A18" s="14" t="str">
        <f t="shared" si="2"/>
        <v>PCSB 5-Year Budget</v>
      </c>
      <c r="B18" s="151">
        <f t="shared" si="2"/>
        <v>118</v>
      </c>
      <c r="C18" s="14" t="str">
        <f t="shared" si="2"/>
        <v>Early Childhood Academy PCS</v>
      </c>
      <c r="D18" s="5" t="str">
        <f t="shared" si="2"/>
        <v>2026-2027</v>
      </c>
      <c r="E18" s="39">
        <v>8</v>
      </c>
      <c r="F18" s="36">
        <f>'5-Yr PCSB Budget Contingency'!F18</f>
        <v>1.08</v>
      </c>
      <c r="G18" s="51">
        <f>'5-Yr PCSB Budget Contingency'!G18-'5-Yr PCSB Budget No Expansion'!G18</f>
        <v>0</v>
      </c>
      <c r="H18" s="51">
        <f>'5-Yr PCSB Budget Contingency'!H18-'5-Yr PCSB Budget No Expansion'!H18</f>
        <v>0</v>
      </c>
      <c r="I18" s="51">
        <f>'5-Yr PCSB Budget Contingency'!I18-'5-Yr PCSB Budget No Expansion'!I18</f>
        <v>0</v>
      </c>
      <c r="J18" s="51">
        <f>'5-Yr PCSB Budget Contingency'!J18-'5-Yr PCSB Budget No Expansion'!J18</f>
        <v>0</v>
      </c>
      <c r="K18" s="51">
        <f>'5-Yr PCSB Budget Contingency'!K18-'5-Yr PCSB Budget No Expansion'!K18</f>
        <v>0</v>
      </c>
      <c r="L18" s="78">
        <f>IF('5-Yr PCSB Budget Contingency'!G18,G18/'5-Yr PCSB Budget Contingency'!G18,0)</f>
        <v>0</v>
      </c>
      <c r="M18" s="65">
        <f>IF('5-Yr PCSB Budget Contingency'!H18,H18/'5-Yr PCSB Budget Contingency'!H18,0)</f>
        <v>0</v>
      </c>
      <c r="N18" s="65">
        <f>IF('5-Yr PCSB Budget Contingency'!I18,I18/'5-Yr PCSB Budget Contingency'!I18,0)</f>
        <v>0</v>
      </c>
      <c r="O18" s="65">
        <f>IF('5-Yr PCSB Budget Contingency'!J18,J18/'5-Yr PCSB Budget Contingency'!J18,0)</f>
        <v>0</v>
      </c>
      <c r="P18" s="92">
        <f>IF('5-Yr PCSB Budget Contingency'!K18,K18/'5-Yr PCSB Budget Contingency'!K18,0)</f>
        <v>0</v>
      </c>
    </row>
    <row r="19" spans="1:16" x14ac:dyDescent="0.35">
      <c r="A19" s="14" t="str">
        <f t="shared" ref="A19:D61" si="3">A$2</f>
        <v>PCSB 5-Year Budget</v>
      </c>
      <c r="B19" s="151">
        <f t="shared" si="3"/>
        <v>118</v>
      </c>
      <c r="C19" s="14" t="str">
        <f t="shared" si="3"/>
        <v>Early Childhood Academy PCS</v>
      </c>
      <c r="D19" s="5" t="str">
        <f t="shared" si="3"/>
        <v>2026-2027</v>
      </c>
      <c r="E19" s="39">
        <v>9</v>
      </c>
      <c r="F19" s="36">
        <f>'5-Yr PCSB Budget Contingency'!F19</f>
        <v>1.22</v>
      </c>
      <c r="G19" s="51">
        <f>'5-Yr PCSB Budget Contingency'!G19-'5-Yr PCSB Budget No Expansion'!G19</f>
        <v>0</v>
      </c>
      <c r="H19" s="51">
        <f>'5-Yr PCSB Budget Contingency'!H19-'5-Yr PCSB Budget No Expansion'!H19</f>
        <v>0</v>
      </c>
      <c r="I19" s="51">
        <f>'5-Yr PCSB Budget Contingency'!I19-'5-Yr PCSB Budget No Expansion'!I19</f>
        <v>0</v>
      </c>
      <c r="J19" s="51">
        <f>'5-Yr PCSB Budget Contingency'!J19-'5-Yr PCSB Budget No Expansion'!J19</f>
        <v>0</v>
      </c>
      <c r="K19" s="51">
        <f>'5-Yr PCSB Budget Contingency'!K19-'5-Yr PCSB Budget No Expansion'!K19</f>
        <v>0</v>
      </c>
      <c r="L19" s="78">
        <f>IF('5-Yr PCSB Budget Contingency'!G19,G19/'5-Yr PCSB Budget Contingency'!G19,0)</f>
        <v>0</v>
      </c>
      <c r="M19" s="65">
        <f>IF('5-Yr PCSB Budget Contingency'!H19,H19/'5-Yr PCSB Budget Contingency'!H19,0)</f>
        <v>0</v>
      </c>
      <c r="N19" s="65">
        <f>IF('5-Yr PCSB Budget Contingency'!I19,I19/'5-Yr PCSB Budget Contingency'!I19,0)</f>
        <v>0</v>
      </c>
      <c r="O19" s="65">
        <f>IF('5-Yr PCSB Budget Contingency'!J19,J19/'5-Yr PCSB Budget Contingency'!J19,0)</f>
        <v>0</v>
      </c>
      <c r="P19" s="92">
        <f>IF('5-Yr PCSB Budget Contingency'!K19,K19/'5-Yr PCSB Budget Contingency'!K19,0)</f>
        <v>0</v>
      </c>
    </row>
    <row r="20" spans="1:16" x14ac:dyDescent="0.35">
      <c r="A20" s="14" t="str">
        <f t="shared" si="3"/>
        <v>PCSB 5-Year Budget</v>
      </c>
      <c r="B20" s="151">
        <f t="shared" si="3"/>
        <v>118</v>
      </c>
      <c r="C20" s="14" t="str">
        <f t="shared" si="3"/>
        <v>Early Childhood Academy PCS</v>
      </c>
      <c r="D20" s="5" t="str">
        <f t="shared" si="3"/>
        <v>2026-2027</v>
      </c>
      <c r="E20" s="39">
        <v>10</v>
      </c>
      <c r="F20" s="36">
        <f>'5-Yr PCSB Budget Contingency'!F20</f>
        <v>1.22</v>
      </c>
      <c r="G20" s="51">
        <f>'5-Yr PCSB Budget Contingency'!G20-'5-Yr PCSB Budget No Expansion'!G20</f>
        <v>0</v>
      </c>
      <c r="H20" s="51">
        <f>'5-Yr PCSB Budget Contingency'!H20-'5-Yr PCSB Budget No Expansion'!H20</f>
        <v>0</v>
      </c>
      <c r="I20" s="51">
        <f>'5-Yr PCSB Budget Contingency'!I20-'5-Yr PCSB Budget No Expansion'!I20</f>
        <v>0</v>
      </c>
      <c r="J20" s="51">
        <f>'5-Yr PCSB Budget Contingency'!J20-'5-Yr PCSB Budget No Expansion'!J20</f>
        <v>0</v>
      </c>
      <c r="K20" s="51">
        <f>'5-Yr PCSB Budget Contingency'!K20-'5-Yr PCSB Budget No Expansion'!K20</f>
        <v>0</v>
      </c>
      <c r="L20" s="78">
        <f>IF('5-Yr PCSB Budget Contingency'!G20,G20/'5-Yr PCSB Budget Contingency'!G20,0)</f>
        <v>0</v>
      </c>
      <c r="M20" s="65">
        <f>IF('5-Yr PCSB Budget Contingency'!H20,H20/'5-Yr PCSB Budget Contingency'!H20,0)</f>
        <v>0</v>
      </c>
      <c r="N20" s="65">
        <f>IF('5-Yr PCSB Budget Contingency'!I20,I20/'5-Yr PCSB Budget Contingency'!I20,0)</f>
        <v>0</v>
      </c>
      <c r="O20" s="65">
        <f>IF('5-Yr PCSB Budget Contingency'!J20,J20/'5-Yr PCSB Budget Contingency'!J20,0)</f>
        <v>0</v>
      </c>
      <c r="P20" s="92">
        <f>IF('5-Yr PCSB Budget Contingency'!K20,K20/'5-Yr PCSB Budget Contingency'!K20,0)</f>
        <v>0</v>
      </c>
    </row>
    <row r="21" spans="1:16" x14ac:dyDescent="0.35">
      <c r="A21" s="14" t="str">
        <f t="shared" si="3"/>
        <v>PCSB 5-Year Budget</v>
      </c>
      <c r="B21" s="151">
        <f t="shared" si="3"/>
        <v>118</v>
      </c>
      <c r="C21" s="14" t="str">
        <f t="shared" si="3"/>
        <v>Early Childhood Academy PCS</v>
      </c>
      <c r="D21" s="5" t="str">
        <f t="shared" si="3"/>
        <v>2026-2027</v>
      </c>
      <c r="E21" s="39">
        <v>11</v>
      </c>
      <c r="F21" s="36">
        <f>'5-Yr PCSB Budget Contingency'!F21</f>
        <v>1.22</v>
      </c>
      <c r="G21" s="51">
        <f>'5-Yr PCSB Budget Contingency'!G21-'5-Yr PCSB Budget No Expansion'!G21</f>
        <v>0</v>
      </c>
      <c r="H21" s="51">
        <f>'5-Yr PCSB Budget Contingency'!H21-'5-Yr PCSB Budget No Expansion'!H21</f>
        <v>0</v>
      </c>
      <c r="I21" s="51">
        <f>'5-Yr PCSB Budget Contingency'!I21-'5-Yr PCSB Budget No Expansion'!I21</f>
        <v>0</v>
      </c>
      <c r="J21" s="51">
        <f>'5-Yr PCSB Budget Contingency'!J21-'5-Yr PCSB Budget No Expansion'!J21</f>
        <v>0</v>
      </c>
      <c r="K21" s="51">
        <f>'5-Yr PCSB Budget Contingency'!K21-'5-Yr PCSB Budget No Expansion'!K21</f>
        <v>0</v>
      </c>
      <c r="L21" s="78">
        <f>IF('5-Yr PCSB Budget Contingency'!G21,G21/'5-Yr PCSB Budget Contingency'!G21,0)</f>
        <v>0</v>
      </c>
      <c r="M21" s="65">
        <f>IF('5-Yr PCSB Budget Contingency'!H21,H21/'5-Yr PCSB Budget Contingency'!H21,0)</f>
        <v>0</v>
      </c>
      <c r="N21" s="65">
        <f>IF('5-Yr PCSB Budget Contingency'!I21,I21/'5-Yr PCSB Budget Contingency'!I21,0)</f>
        <v>0</v>
      </c>
      <c r="O21" s="65">
        <f>IF('5-Yr PCSB Budget Contingency'!J21,J21/'5-Yr PCSB Budget Contingency'!J21,0)</f>
        <v>0</v>
      </c>
      <c r="P21" s="92">
        <f>IF('5-Yr PCSB Budget Contingency'!K21,K21/'5-Yr PCSB Budget Contingency'!K21,0)</f>
        <v>0</v>
      </c>
    </row>
    <row r="22" spans="1:16" x14ac:dyDescent="0.35">
      <c r="A22" s="14" t="str">
        <f t="shared" si="3"/>
        <v>PCSB 5-Year Budget</v>
      </c>
      <c r="B22" s="151">
        <f t="shared" si="3"/>
        <v>118</v>
      </c>
      <c r="C22" s="14" t="str">
        <f t="shared" si="3"/>
        <v>Early Childhood Academy PCS</v>
      </c>
      <c r="D22" s="5" t="str">
        <f t="shared" si="3"/>
        <v>2026-2027</v>
      </c>
      <c r="E22" s="39">
        <v>12</v>
      </c>
      <c r="F22" s="36">
        <f>'5-Yr PCSB Budget Contingency'!F22</f>
        <v>1.22</v>
      </c>
      <c r="G22" s="51">
        <f>'5-Yr PCSB Budget Contingency'!G22-'5-Yr PCSB Budget No Expansion'!G22</f>
        <v>0</v>
      </c>
      <c r="H22" s="51">
        <f>'5-Yr PCSB Budget Contingency'!H22-'5-Yr PCSB Budget No Expansion'!H22</f>
        <v>0</v>
      </c>
      <c r="I22" s="51">
        <f>'5-Yr PCSB Budget Contingency'!I22-'5-Yr PCSB Budget No Expansion'!I22</f>
        <v>0</v>
      </c>
      <c r="J22" s="51">
        <f>'5-Yr PCSB Budget Contingency'!J22-'5-Yr PCSB Budget No Expansion'!J22</f>
        <v>0</v>
      </c>
      <c r="K22" s="51">
        <f>'5-Yr PCSB Budget Contingency'!K22-'5-Yr PCSB Budget No Expansion'!K22</f>
        <v>0</v>
      </c>
      <c r="L22" s="78">
        <f>IF('5-Yr PCSB Budget Contingency'!G22,G22/'5-Yr PCSB Budget Contingency'!G22,0)</f>
        <v>0</v>
      </c>
      <c r="M22" s="65">
        <f>IF('5-Yr PCSB Budget Contingency'!H22,H22/'5-Yr PCSB Budget Contingency'!H22,0)</f>
        <v>0</v>
      </c>
      <c r="N22" s="65">
        <f>IF('5-Yr PCSB Budget Contingency'!I22,I22/'5-Yr PCSB Budget Contingency'!I22,0)</f>
        <v>0</v>
      </c>
      <c r="O22" s="65">
        <f>IF('5-Yr PCSB Budget Contingency'!J22,J22/'5-Yr PCSB Budget Contingency'!J22,0)</f>
        <v>0</v>
      </c>
      <c r="P22" s="92">
        <f>IF('5-Yr PCSB Budget Contingency'!K22,K22/'5-Yr PCSB Budget Contingency'!K22,0)</f>
        <v>0</v>
      </c>
    </row>
    <row r="23" spans="1:16" x14ac:dyDescent="0.35">
      <c r="A23" s="14" t="str">
        <f t="shared" si="3"/>
        <v>PCSB 5-Year Budget</v>
      </c>
      <c r="B23" s="151">
        <f t="shared" si="3"/>
        <v>118</v>
      </c>
      <c r="C23" s="14" t="str">
        <f t="shared" si="3"/>
        <v>Early Childhood Academy PCS</v>
      </c>
      <c r="D23" s="5" t="str">
        <f t="shared" si="3"/>
        <v>2026-2027</v>
      </c>
      <c r="E23" s="38" t="s">
        <v>208</v>
      </c>
      <c r="F23" s="36">
        <f>'5-Yr PCSB Budget Contingency'!F23</f>
        <v>1.58</v>
      </c>
      <c r="G23" s="51">
        <f>'5-Yr PCSB Budget Contingency'!G23-'5-Yr PCSB Budget No Expansion'!G23</f>
        <v>0</v>
      </c>
      <c r="H23" s="51">
        <f>'5-Yr PCSB Budget Contingency'!H23-'5-Yr PCSB Budget No Expansion'!H23</f>
        <v>0</v>
      </c>
      <c r="I23" s="51">
        <f>'5-Yr PCSB Budget Contingency'!I23-'5-Yr PCSB Budget No Expansion'!I23</f>
        <v>0</v>
      </c>
      <c r="J23" s="51">
        <f>'5-Yr PCSB Budget Contingency'!J23-'5-Yr PCSB Budget No Expansion'!J23</f>
        <v>0</v>
      </c>
      <c r="K23" s="51">
        <f>'5-Yr PCSB Budget Contingency'!K23-'5-Yr PCSB Budget No Expansion'!K23</f>
        <v>0</v>
      </c>
      <c r="L23" s="78">
        <f>IF('5-Yr PCSB Budget Contingency'!G23,G23/'5-Yr PCSB Budget Contingency'!G23,0)</f>
        <v>0</v>
      </c>
      <c r="M23" s="65">
        <f>IF('5-Yr PCSB Budget Contingency'!H23,H23/'5-Yr PCSB Budget Contingency'!H23,0)</f>
        <v>0</v>
      </c>
      <c r="N23" s="65">
        <f>IF('5-Yr PCSB Budget Contingency'!I23,I23/'5-Yr PCSB Budget Contingency'!I23,0)</f>
        <v>0</v>
      </c>
      <c r="O23" s="65">
        <f>IF('5-Yr PCSB Budget Contingency'!J23,J23/'5-Yr PCSB Budget Contingency'!J23,0)</f>
        <v>0</v>
      </c>
      <c r="P23" s="92">
        <f>IF('5-Yr PCSB Budget Contingency'!K23,K23/'5-Yr PCSB Budget Contingency'!K23,0)</f>
        <v>0</v>
      </c>
    </row>
    <row r="24" spans="1:16" x14ac:dyDescent="0.35">
      <c r="A24" s="14" t="str">
        <f t="shared" si="3"/>
        <v>PCSB 5-Year Budget</v>
      </c>
      <c r="B24" s="151">
        <f t="shared" si="3"/>
        <v>118</v>
      </c>
      <c r="C24" s="14" t="str">
        <f t="shared" si="3"/>
        <v>Early Childhood Academy PCS</v>
      </c>
      <c r="D24" s="5" t="str">
        <f t="shared" si="3"/>
        <v>2026-2027</v>
      </c>
      <c r="E24" s="38" t="s">
        <v>207</v>
      </c>
      <c r="F24" s="36">
        <f>'5-Yr PCSB Budget Contingency'!F24</f>
        <v>1.17</v>
      </c>
      <c r="G24" s="51">
        <f>'5-Yr PCSB Budget Contingency'!G24-'5-Yr PCSB Budget No Expansion'!G24</f>
        <v>0</v>
      </c>
      <c r="H24" s="51">
        <f>'5-Yr PCSB Budget Contingency'!H24-'5-Yr PCSB Budget No Expansion'!H24</f>
        <v>0</v>
      </c>
      <c r="I24" s="51">
        <f>'5-Yr PCSB Budget Contingency'!I24-'5-Yr PCSB Budget No Expansion'!I24</f>
        <v>0</v>
      </c>
      <c r="J24" s="51">
        <f>'5-Yr PCSB Budget Contingency'!J24-'5-Yr PCSB Budget No Expansion'!J24</f>
        <v>0</v>
      </c>
      <c r="K24" s="51">
        <f>'5-Yr PCSB Budget Contingency'!K24-'5-Yr PCSB Budget No Expansion'!K24</f>
        <v>0</v>
      </c>
      <c r="L24" s="78">
        <f>IF('5-Yr PCSB Budget Contingency'!G24,G24/'5-Yr PCSB Budget Contingency'!G24,0)</f>
        <v>0</v>
      </c>
      <c r="M24" s="65">
        <f>IF('5-Yr PCSB Budget Contingency'!H24,H24/'5-Yr PCSB Budget Contingency'!H24,0)</f>
        <v>0</v>
      </c>
      <c r="N24" s="65">
        <f>IF('5-Yr PCSB Budget Contingency'!I24,I24/'5-Yr PCSB Budget Contingency'!I24,0)</f>
        <v>0</v>
      </c>
      <c r="O24" s="65">
        <f>IF('5-Yr PCSB Budget Contingency'!J24,J24/'5-Yr PCSB Budget Contingency'!J24,0)</f>
        <v>0</v>
      </c>
      <c r="P24" s="92">
        <f>IF('5-Yr PCSB Budget Contingency'!K24,K24/'5-Yr PCSB Budget Contingency'!K24,0)</f>
        <v>0</v>
      </c>
    </row>
    <row r="25" spans="1:16" x14ac:dyDescent="0.35">
      <c r="A25" s="14" t="str">
        <f t="shared" si="3"/>
        <v>PCSB 5-Year Budget</v>
      </c>
      <c r="B25" s="151">
        <f t="shared" si="3"/>
        <v>118</v>
      </c>
      <c r="C25" s="14" t="str">
        <f t="shared" si="3"/>
        <v>Early Childhood Academy PCS</v>
      </c>
      <c r="D25" s="5" t="str">
        <f t="shared" si="3"/>
        <v>2026-2027</v>
      </c>
      <c r="E25" s="38" t="s">
        <v>206</v>
      </c>
      <c r="F25" s="45">
        <f>'5-Yr PCSB Budget Contingency'!F25</f>
        <v>1</v>
      </c>
      <c r="G25" s="52">
        <f>'5-Yr PCSB Budget Contingency'!G25-'5-Yr PCSB Budget No Expansion'!G25</f>
        <v>0</v>
      </c>
      <c r="H25" s="52">
        <f>'5-Yr PCSB Budget Contingency'!H25-'5-Yr PCSB Budget No Expansion'!H25</f>
        <v>0</v>
      </c>
      <c r="I25" s="52">
        <f>'5-Yr PCSB Budget Contingency'!I25-'5-Yr PCSB Budget No Expansion'!I25</f>
        <v>0</v>
      </c>
      <c r="J25" s="52">
        <f>'5-Yr PCSB Budget Contingency'!J25-'5-Yr PCSB Budget No Expansion'!J25</f>
        <v>0</v>
      </c>
      <c r="K25" s="52">
        <f>'5-Yr PCSB Budget Contingency'!K25-'5-Yr PCSB Budget No Expansion'!K25</f>
        <v>0</v>
      </c>
      <c r="L25" s="79">
        <f>IF('5-Yr PCSB Budget Contingency'!G25,G25/'5-Yr PCSB Budget Contingency'!G25,0)</f>
        <v>0</v>
      </c>
      <c r="M25" s="66">
        <f>IF('5-Yr PCSB Budget Contingency'!H25,H25/'5-Yr PCSB Budget Contingency'!H25,0)</f>
        <v>0</v>
      </c>
      <c r="N25" s="66">
        <f>IF('5-Yr PCSB Budget Contingency'!I25,I25/'5-Yr PCSB Budget Contingency'!I25,0)</f>
        <v>0</v>
      </c>
      <c r="O25" s="66">
        <f>IF('5-Yr PCSB Budget Contingency'!J25,J25/'5-Yr PCSB Budget Contingency'!J25,0)</f>
        <v>0</v>
      </c>
      <c r="P25" s="93">
        <f>IF('5-Yr PCSB Budget Contingency'!K25,K25/'5-Yr PCSB Budget Contingency'!K25,0)</f>
        <v>0</v>
      </c>
    </row>
    <row r="26" spans="1:16" ht="30" customHeight="1" x14ac:dyDescent="0.35">
      <c r="A26" s="14" t="str">
        <f t="shared" si="3"/>
        <v>PCSB 5-Year Budget</v>
      </c>
      <c r="B26" s="151">
        <f t="shared" si="3"/>
        <v>118</v>
      </c>
      <c r="C26" s="14" t="str">
        <f t="shared" si="3"/>
        <v>Early Childhood Academy PCS</v>
      </c>
      <c r="D26" s="5" t="str">
        <f t="shared" si="3"/>
        <v>2026-2027</v>
      </c>
      <c r="E26" s="40" t="s">
        <v>205</v>
      </c>
      <c r="F26" s="36">
        <f>'5-Yr PCSB Budget Contingency'!F26</f>
        <v>0.97</v>
      </c>
      <c r="G26" s="51">
        <f>'5-Yr PCSB Budget Contingency'!G26-'5-Yr PCSB Budget No Expansion'!G26</f>
        <v>36</v>
      </c>
      <c r="H26" s="51">
        <f>'5-Yr PCSB Budget Contingency'!H26-'5-Yr PCSB Budget No Expansion'!H26</f>
        <v>36</v>
      </c>
      <c r="I26" s="51">
        <f>'5-Yr PCSB Budget Contingency'!I26-'5-Yr PCSB Budget No Expansion'!I26</f>
        <v>36</v>
      </c>
      <c r="J26" s="51">
        <f>'5-Yr PCSB Budget Contingency'!J26-'5-Yr PCSB Budget No Expansion'!J26</f>
        <v>36</v>
      </c>
      <c r="K26" s="51">
        <f>'5-Yr PCSB Budget Contingency'!K26-'5-Yr PCSB Budget No Expansion'!K26</f>
        <v>36</v>
      </c>
      <c r="L26" s="78">
        <f>IF('5-Yr PCSB Budget Contingency'!G26,G26/'5-Yr PCSB Budget Contingency'!G26,0)</f>
        <v>1</v>
      </c>
      <c r="M26" s="65">
        <f>IF('5-Yr PCSB Budget Contingency'!H26,H26/'5-Yr PCSB Budget Contingency'!H26,0)</f>
        <v>1</v>
      </c>
      <c r="N26" s="65">
        <f>IF('5-Yr PCSB Budget Contingency'!I26,I26/'5-Yr PCSB Budget Contingency'!I26,0)</f>
        <v>1</v>
      </c>
      <c r="O26" s="65">
        <f>IF('5-Yr PCSB Budget Contingency'!J26,J26/'5-Yr PCSB Budget Contingency'!J26,0)</f>
        <v>1</v>
      </c>
      <c r="P26" s="92">
        <f>IF('5-Yr PCSB Budget Contingency'!K26,K26/'5-Yr PCSB Budget Contingency'!K26,0)</f>
        <v>1</v>
      </c>
    </row>
    <row r="27" spans="1:16" x14ac:dyDescent="0.35">
      <c r="A27" s="14" t="str">
        <f t="shared" si="3"/>
        <v>PCSB 5-Year Budget</v>
      </c>
      <c r="B27" s="151">
        <f t="shared" si="3"/>
        <v>118</v>
      </c>
      <c r="C27" s="14" t="str">
        <f t="shared" si="3"/>
        <v>Early Childhood Academy PCS</v>
      </c>
      <c r="D27" s="5" t="str">
        <f t="shared" si="3"/>
        <v>2026-2027</v>
      </c>
      <c r="E27" s="40" t="s">
        <v>204</v>
      </c>
      <c r="F27" s="36">
        <f>'5-Yr PCSB Budget Contingency'!F27</f>
        <v>1.2</v>
      </c>
      <c r="G27" s="51">
        <f>'5-Yr PCSB Budget Contingency'!G27-'5-Yr PCSB Budget No Expansion'!G27</f>
        <v>9</v>
      </c>
      <c r="H27" s="51">
        <f>'5-Yr PCSB Budget Contingency'!H27-'5-Yr PCSB Budget No Expansion'!H27</f>
        <v>9</v>
      </c>
      <c r="I27" s="51">
        <f>'5-Yr PCSB Budget Contingency'!I27-'5-Yr PCSB Budget No Expansion'!I27</f>
        <v>9</v>
      </c>
      <c r="J27" s="51">
        <f>'5-Yr PCSB Budget Contingency'!J27-'5-Yr PCSB Budget No Expansion'!J27</f>
        <v>9</v>
      </c>
      <c r="K27" s="51">
        <f>'5-Yr PCSB Budget Contingency'!K27-'5-Yr PCSB Budget No Expansion'!K27</f>
        <v>9</v>
      </c>
      <c r="L27" s="78">
        <f>IF('5-Yr PCSB Budget Contingency'!G27,G27/'5-Yr PCSB Budget Contingency'!G27,0)</f>
        <v>1</v>
      </c>
      <c r="M27" s="65">
        <f>IF('5-Yr PCSB Budget Contingency'!H27,H27/'5-Yr PCSB Budget Contingency'!H27,0)</f>
        <v>1</v>
      </c>
      <c r="N27" s="65">
        <f>IF('5-Yr PCSB Budget Contingency'!I27,I27/'5-Yr PCSB Budget Contingency'!I27,0)</f>
        <v>1</v>
      </c>
      <c r="O27" s="65">
        <f>IF('5-Yr PCSB Budget Contingency'!J27,J27/'5-Yr PCSB Budget Contingency'!J27,0)</f>
        <v>1</v>
      </c>
      <c r="P27" s="92">
        <f>IF('5-Yr PCSB Budget Contingency'!K27,K27/'5-Yr PCSB Budget Contingency'!K27,0)</f>
        <v>1</v>
      </c>
    </row>
    <row r="28" spans="1:16" x14ac:dyDescent="0.35">
      <c r="A28" s="14" t="str">
        <f t="shared" si="3"/>
        <v>PCSB 5-Year Budget</v>
      </c>
      <c r="B28" s="151">
        <f t="shared" si="3"/>
        <v>118</v>
      </c>
      <c r="C28" s="14" t="str">
        <f t="shared" si="3"/>
        <v>Early Childhood Academy PCS</v>
      </c>
      <c r="D28" s="5" t="str">
        <f t="shared" si="3"/>
        <v>2026-2027</v>
      </c>
      <c r="E28" s="40" t="s">
        <v>203</v>
      </c>
      <c r="F28" s="36">
        <f>'5-Yr PCSB Budget Contingency'!F28</f>
        <v>1.97</v>
      </c>
      <c r="G28" s="51">
        <f>'5-Yr PCSB Budget Contingency'!G28-'5-Yr PCSB Budget No Expansion'!G28</f>
        <v>5</v>
      </c>
      <c r="H28" s="51">
        <f>'5-Yr PCSB Budget Contingency'!H28-'5-Yr PCSB Budget No Expansion'!H28</f>
        <v>5</v>
      </c>
      <c r="I28" s="51">
        <f>'5-Yr PCSB Budget Contingency'!I28-'5-Yr PCSB Budget No Expansion'!I28</f>
        <v>5</v>
      </c>
      <c r="J28" s="51">
        <f>'5-Yr PCSB Budget Contingency'!J28-'5-Yr PCSB Budget No Expansion'!J28</f>
        <v>5</v>
      </c>
      <c r="K28" s="51">
        <f>'5-Yr PCSB Budget Contingency'!K28-'5-Yr PCSB Budget No Expansion'!K28</f>
        <v>5</v>
      </c>
      <c r="L28" s="78">
        <f>IF('5-Yr PCSB Budget Contingency'!G28,G28/'5-Yr PCSB Budget Contingency'!G28,0)</f>
        <v>1</v>
      </c>
      <c r="M28" s="65">
        <f>IF('5-Yr PCSB Budget Contingency'!H28,H28/'5-Yr PCSB Budget Contingency'!H28,0)</f>
        <v>1</v>
      </c>
      <c r="N28" s="65">
        <f>IF('5-Yr PCSB Budget Contingency'!I28,I28/'5-Yr PCSB Budget Contingency'!I28,0)</f>
        <v>1</v>
      </c>
      <c r="O28" s="65">
        <f>IF('5-Yr PCSB Budget Contingency'!J28,J28/'5-Yr PCSB Budget Contingency'!J28,0)</f>
        <v>1</v>
      </c>
      <c r="P28" s="92">
        <f>IF('5-Yr PCSB Budget Contingency'!K28,K28/'5-Yr PCSB Budget Contingency'!K28,0)</f>
        <v>1</v>
      </c>
    </row>
    <row r="29" spans="1:16" x14ac:dyDescent="0.35">
      <c r="A29" s="14" t="str">
        <f t="shared" si="3"/>
        <v>PCSB 5-Year Budget</v>
      </c>
      <c r="B29" s="151">
        <f t="shared" si="3"/>
        <v>118</v>
      </c>
      <c r="C29" s="14" t="str">
        <f t="shared" si="3"/>
        <v>Early Childhood Academy PCS</v>
      </c>
      <c r="D29" s="5" t="str">
        <f t="shared" si="3"/>
        <v>2026-2027</v>
      </c>
      <c r="E29" s="40" t="s">
        <v>202</v>
      </c>
      <c r="F29" s="36">
        <f>'5-Yr PCSB Budget Contingency'!F29</f>
        <v>3.49</v>
      </c>
      <c r="G29" s="51">
        <f>'5-Yr PCSB Budget Contingency'!G29-'5-Yr PCSB Budget No Expansion'!G29</f>
        <v>16</v>
      </c>
      <c r="H29" s="51">
        <f>'5-Yr PCSB Budget Contingency'!H29-'5-Yr PCSB Budget No Expansion'!H29</f>
        <v>16</v>
      </c>
      <c r="I29" s="51">
        <f>'5-Yr PCSB Budget Contingency'!I29-'5-Yr PCSB Budget No Expansion'!I29</f>
        <v>16</v>
      </c>
      <c r="J29" s="51">
        <f>'5-Yr PCSB Budget Contingency'!J29-'5-Yr PCSB Budget No Expansion'!J29</f>
        <v>16</v>
      </c>
      <c r="K29" s="51">
        <f>'5-Yr PCSB Budget Contingency'!K29-'5-Yr PCSB Budget No Expansion'!K29</f>
        <v>16</v>
      </c>
      <c r="L29" s="78">
        <f>IF('5-Yr PCSB Budget Contingency'!G29,G29/'5-Yr PCSB Budget Contingency'!G29,0)</f>
        <v>1</v>
      </c>
      <c r="M29" s="65">
        <f>IF('5-Yr PCSB Budget Contingency'!H29,H29/'5-Yr PCSB Budget Contingency'!H29,0)</f>
        <v>1</v>
      </c>
      <c r="N29" s="65">
        <f>IF('5-Yr PCSB Budget Contingency'!I29,I29/'5-Yr PCSB Budget Contingency'!I29,0)</f>
        <v>1</v>
      </c>
      <c r="O29" s="65">
        <f>IF('5-Yr PCSB Budget Contingency'!J29,J29/'5-Yr PCSB Budget Contingency'!J29,0)</f>
        <v>1</v>
      </c>
      <c r="P29" s="92">
        <f>IF('5-Yr PCSB Budget Contingency'!K29,K29/'5-Yr PCSB Budget Contingency'!K29,0)</f>
        <v>1</v>
      </c>
    </row>
    <row r="30" spans="1:16" x14ac:dyDescent="0.35">
      <c r="A30" s="14" t="str">
        <f t="shared" si="3"/>
        <v>PCSB 5-Year Budget</v>
      </c>
      <c r="B30" s="151">
        <f t="shared" si="3"/>
        <v>118</v>
      </c>
      <c r="C30" s="14" t="str">
        <f t="shared" si="3"/>
        <v>Early Childhood Academy PCS</v>
      </c>
      <c r="D30" s="5" t="str">
        <f t="shared" si="3"/>
        <v>2026-2027</v>
      </c>
      <c r="E30" s="40" t="s">
        <v>295</v>
      </c>
      <c r="F30" s="36">
        <v>9.9000000000000005E-2</v>
      </c>
      <c r="G30" s="51">
        <f>'5-Yr PCSB Budget Contingency'!G30-'5-Yr PCSB Budget No Expansion'!G30</f>
        <v>68</v>
      </c>
      <c r="H30" s="51">
        <f>'5-Yr PCSB Budget Contingency'!H30-'5-Yr PCSB Budget No Expansion'!H30</f>
        <v>68</v>
      </c>
      <c r="I30" s="51">
        <f>'5-Yr PCSB Budget Contingency'!I30-'5-Yr PCSB Budget No Expansion'!I30</f>
        <v>68</v>
      </c>
      <c r="J30" s="51">
        <f>'5-Yr PCSB Budget Contingency'!J30-'5-Yr PCSB Budget No Expansion'!J30</f>
        <v>68</v>
      </c>
      <c r="K30" s="51">
        <f>'5-Yr PCSB Budget Contingency'!K30-'5-Yr PCSB Budget No Expansion'!K30</f>
        <v>68</v>
      </c>
      <c r="L30" s="78">
        <f>IF('5-Yr PCSB Budget Contingency'!G30,G30/'5-Yr PCSB Budget Contingency'!G30,0)</f>
        <v>1</v>
      </c>
      <c r="M30" s="65">
        <f>IF('5-Yr PCSB Budget Contingency'!H30,H30/'5-Yr PCSB Budget Contingency'!H30,0)</f>
        <v>1</v>
      </c>
      <c r="N30" s="65">
        <f>IF('5-Yr PCSB Budget Contingency'!I30,I30/'5-Yr PCSB Budget Contingency'!I30,0)</f>
        <v>1</v>
      </c>
      <c r="O30" s="65">
        <f>IF('5-Yr PCSB Budget Contingency'!J30,J30/'5-Yr PCSB Budget Contingency'!J30,0)</f>
        <v>1</v>
      </c>
      <c r="P30" s="92">
        <f>IF('5-Yr PCSB Budget Contingency'!K30,K30/'5-Yr PCSB Budget Contingency'!K30,0)</f>
        <v>1</v>
      </c>
    </row>
    <row r="31" spans="1:16" x14ac:dyDescent="0.35">
      <c r="A31" s="14" t="str">
        <f t="shared" si="3"/>
        <v>PCSB 5-Year Budget</v>
      </c>
      <c r="B31" s="151">
        <f t="shared" si="3"/>
        <v>118</v>
      </c>
      <c r="C31" s="14" t="str">
        <f t="shared" si="3"/>
        <v>Early Childhood Academy PCS</v>
      </c>
      <c r="D31" s="5" t="str">
        <f t="shared" si="3"/>
        <v>2026-2027</v>
      </c>
      <c r="E31" s="40" t="s">
        <v>296</v>
      </c>
      <c r="F31" s="36">
        <v>8.8999999999999996E-2</v>
      </c>
      <c r="G31" s="51">
        <f>'5-Yr PCSB Budget Contingency'!G31-'5-Yr PCSB Budget No Expansion'!G31</f>
        <v>68</v>
      </c>
      <c r="H31" s="51">
        <f>'5-Yr PCSB Budget Contingency'!H31-'5-Yr PCSB Budget No Expansion'!H31</f>
        <v>68</v>
      </c>
      <c r="I31" s="51">
        <f>'5-Yr PCSB Budget Contingency'!I31-'5-Yr PCSB Budget No Expansion'!I31</f>
        <v>68</v>
      </c>
      <c r="J31" s="51">
        <f>'5-Yr PCSB Budget Contingency'!J31-'5-Yr PCSB Budget No Expansion'!J31</f>
        <v>68</v>
      </c>
      <c r="K31" s="51">
        <f>'5-Yr PCSB Budget Contingency'!K31-'5-Yr PCSB Budget No Expansion'!K31</f>
        <v>68</v>
      </c>
      <c r="L31" s="78">
        <f>IF('5-Yr PCSB Budget Contingency'!G31,G31/'5-Yr PCSB Budget Contingency'!G31,0)</f>
        <v>1</v>
      </c>
      <c r="M31" s="65">
        <f>IF('5-Yr PCSB Budget Contingency'!H31,H31/'5-Yr PCSB Budget Contingency'!H31,0)</f>
        <v>1</v>
      </c>
      <c r="N31" s="65">
        <f>IF('5-Yr PCSB Budget Contingency'!I31,I31/'5-Yr PCSB Budget Contingency'!I31,0)</f>
        <v>1</v>
      </c>
      <c r="O31" s="65">
        <f>IF('5-Yr PCSB Budget Contingency'!J31,J31/'5-Yr PCSB Budget Contingency'!J31,0)</f>
        <v>1</v>
      </c>
      <c r="P31" s="92">
        <f>IF('5-Yr PCSB Budget Contingency'!K31,K31/'5-Yr PCSB Budget Contingency'!K31,0)</f>
        <v>1</v>
      </c>
    </row>
    <row r="32" spans="1:16" x14ac:dyDescent="0.35">
      <c r="A32" s="14" t="str">
        <f t="shared" si="3"/>
        <v>PCSB 5-Year Budget</v>
      </c>
      <c r="B32" s="151">
        <f t="shared" si="3"/>
        <v>118</v>
      </c>
      <c r="C32" s="14" t="str">
        <f t="shared" si="3"/>
        <v>Early Childhood Academy PCS</v>
      </c>
      <c r="D32" s="5" t="str">
        <f t="shared" si="3"/>
        <v>2026-2027</v>
      </c>
      <c r="E32" s="40" t="s">
        <v>201</v>
      </c>
      <c r="F32" s="36">
        <f>'5-Yr PCSB Budget Contingency'!F32</f>
        <v>0.06</v>
      </c>
      <c r="G32" s="51">
        <f>'5-Yr PCSB Budget Contingency'!G32-'5-Yr PCSB Budget No Expansion'!G32</f>
        <v>0</v>
      </c>
      <c r="H32" s="51">
        <f>'5-Yr PCSB Budget Contingency'!H32-'5-Yr PCSB Budget No Expansion'!H32</f>
        <v>0</v>
      </c>
      <c r="I32" s="51">
        <f>'5-Yr PCSB Budget Contingency'!I32-'5-Yr PCSB Budget No Expansion'!I32</f>
        <v>0</v>
      </c>
      <c r="J32" s="51">
        <f>'5-Yr PCSB Budget Contingency'!J32-'5-Yr PCSB Budget No Expansion'!J32</f>
        <v>0</v>
      </c>
      <c r="K32" s="51">
        <f>'5-Yr PCSB Budget Contingency'!K32-'5-Yr PCSB Budget No Expansion'!K32</f>
        <v>0</v>
      </c>
      <c r="L32" s="78">
        <f>IF('5-Yr PCSB Budget Contingency'!G32,G32/'5-Yr PCSB Budget Contingency'!G32,0)</f>
        <v>0</v>
      </c>
      <c r="M32" s="65">
        <f>IF('5-Yr PCSB Budget Contingency'!H32,H32/'5-Yr PCSB Budget Contingency'!H32,0)</f>
        <v>0</v>
      </c>
      <c r="N32" s="65">
        <f>IF('5-Yr PCSB Budget Contingency'!I32,I32/'5-Yr PCSB Budget Contingency'!I32,0)</f>
        <v>0</v>
      </c>
      <c r="O32" s="65">
        <f>IF('5-Yr PCSB Budget Contingency'!J32,J32/'5-Yr PCSB Budget Contingency'!J32,0)</f>
        <v>0</v>
      </c>
      <c r="P32" s="92">
        <f>IF('5-Yr PCSB Budget Contingency'!K32,K32/'5-Yr PCSB Budget Contingency'!K32,0)</f>
        <v>0</v>
      </c>
    </row>
    <row r="33" spans="1:16" x14ac:dyDescent="0.35">
      <c r="A33" s="14" t="str">
        <f t="shared" si="3"/>
        <v>PCSB 5-Year Budget</v>
      </c>
      <c r="B33" s="151">
        <f t="shared" si="3"/>
        <v>118</v>
      </c>
      <c r="C33" s="14" t="str">
        <f t="shared" si="3"/>
        <v>Early Childhood Academy PCS</v>
      </c>
      <c r="D33" s="5" t="str">
        <f t="shared" si="3"/>
        <v>2026-2027</v>
      </c>
      <c r="E33" s="40" t="s">
        <v>285</v>
      </c>
      <c r="F33" s="36">
        <f>'5-Yr PCSB Budget Contingency'!F33</f>
        <v>0.3</v>
      </c>
      <c r="G33" s="51">
        <f>'5-Yr PCSB Budget Contingency'!G33-'5-Yr PCSB Budget No Expansion'!G33</f>
        <v>180</v>
      </c>
      <c r="H33" s="51">
        <f>'5-Yr PCSB Budget Contingency'!H33-'5-Yr PCSB Budget No Expansion'!H33</f>
        <v>180</v>
      </c>
      <c r="I33" s="51">
        <f>'5-Yr PCSB Budget Contingency'!I33-'5-Yr PCSB Budget No Expansion'!I33</f>
        <v>180</v>
      </c>
      <c r="J33" s="51">
        <f>'5-Yr PCSB Budget Contingency'!J33-'5-Yr PCSB Budget No Expansion'!J33</f>
        <v>180</v>
      </c>
      <c r="K33" s="51">
        <f>'5-Yr PCSB Budget Contingency'!K33-'5-Yr PCSB Budget No Expansion'!K33</f>
        <v>180</v>
      </c>
      <c r="L33" s="78">
        <f>IF('5-Yr PCSB Budget Contingency'!G33,G33/'5-Yr PCSB Budget Contingency'!G33,0)</f>
        <v>1</v>
      </c>
      <c r="M33" s="65">
        <f>IF('5-Yr PCSB Budget Contingency'!H33,H33/'5-Yr PCSB Budget Contingency'!H33,0)</f>
        <v>1</v>
      </c>
      <c r="N33" s="65">
        <f>IF('5-Yr PCSB Budget Contingency'!I33,I33/'5-Yr PCSB Budget Contingency'!I33,0)</f>
        <v>1</v>
      </c>
      <c r="O33" s="65">
        <f>IF('5-Yr PCSB Budget Contingency'!J33,J33/'5-Yr PCSB Budget Contingency'!J33,0)</f>
        <v>1</v>
      </c>
      <c r="P33" s="92">
        <f>IF('5-Yr PCSB Budget Contingency'!K33,K33/'5-Yr PCSB Budget Contingency'!K33,0)</f>
        <v>1</v>
      </c>
    </row>
    <row r="34" spans="1:16" x14ac:dyDescent="0.35">
      <c r="A34" s="14" t="str">
        <f t="shared" si="3"/>
        <v>PCSB 5-Year Budget</v>
      </c>
      <c r="B34" s="151">
        <f t="shared" si="3"/>
        <v>118</v>
      </c>
      <c r="C34" s="14" t="str">
        <f t="shared" si="3"/>
        <v>Early Childhood Academy PCS</v>
      </c>
      <c r="D34" s="5" t="str">
        <f t="shared" si="3"/>
        <v>2026-2027</v>
      </c>
      <c r="E34" s="40" t="s">
        <v>297</v>
      </c>
      <c r="F34" s="36">
        <v>7.0000000000000007E-2</v>
      </c>
      <c r="G34" s="51">
        <f>'5-Yr PCSB Budget Contingency'!G34-'5-Yr PCSB Budget No Expansion'!G34</f>
        <v>90</v>
      </c>
      <c r="H34" s="51">
        <f>'5-Yr PCSB Budget Contingency'!H34-'5-Yr PCSB Budget No Expansion'!H34</f>
        <v>90</v>
      </c>
      <c r="I34" s="51">
        <f>'5-Yr PCSB Budget Contingency'!I34-'5-Yr PCSB Budget No Expansion'!I34</f>
        <v>90</v>
      </c>
      <c r="J34" s="51">
        <f>'5-Yr PCSB Budget Contingency'!J34-'5-Yr PCSB Budget No Expansion'!J34</f>
        <v>90</v>
      </c>
      <c r="K34" s="51">
        <f>'5-Yr PCSB Budget Contingency'!K34-'5-Yr PCSB Budget No Expansion'!K34</f>
        <v>90</v>
      </c>
      <c r="L34" s="78">
        <f>IF('5-Yr PCSB Budget Contingency'!G34,G34/'5-Yr PCSB Budget Contingency'!G34,0)</f>
        <v>1</v>
      </c>
      <c r="M34" s="65">
        <f>IF('5-Yr PCSB Budget Contingency'!H34,H34/'5-Yr PCSB Budget Contingency'!H34,0)</f>
        <v>1</v>
      </c>
      <c r="N34" s="65">
        <f>IF('5-Yr PCSB Budget Contingency'!I34,I34/'5-Yr PCSB Budget Contingency'!I34,0)</f>
        <v>1</v>
      </c>
      <c r="O34" s="65">
        <f>IF('5-Yr PCSB Budget Contingency'!J34,J34/'5-Yr PCSB Budget Contingency'!J34,0)</f>
        <v>1</v>
      </c>
      <c r="P34" s="92">
        <f>IF('5-Yr PCSB Budget Contingency'!K34,K34/'5-Yr PCSB Budget Contingency'!K34,0)</f>
        <v>1</v>
      </c>
    </row>
    <row r="35" spans="1:16" x14ac:dyDescent="0.35">
      <c r="A35" s="14" t="str">
        <f t="shared" si="3"/>
        <v>PCSB 5-Year Budget</v>
      </c>
      <c r="B35" s="151">
        <f t="shared" si="3"/>
        <v>118</v>
      </c>
      <c r="C35" s="14" t="str">
        <f t="shared" si="3"/>
        <v>Early Childhood Academy PCS</v>
      </c>
      <c r="D35" s="5" t="str">
        <f t="shared" si="3"/>
        <v>2026-2027</v>
      </c>
      <c r="E35" s="40" t="s">
        <v>298</v>
      </c>
      <c r="F35" s="36">
        <v>7.0000000000000007E-2</v>
      </c>
      <c r="G35" s="51">
        <f>'5-Yr PCSB Budget Contingency'!G35-'5-Yr PCSB Budget No Expansion'!G35</f>
        <v>23</v>
      </c>
      <c r="H35" s="51">
        <f>'5-Yr PCSB Budget Contingency'!H35-'5-Yr PCSB Budget No Expansion'!H35</f>
        <v>23</v>
      </c>
      <c r="I35" s="51">
        <f>'5-Yr PCSB Budget Contingency'!I35-'5-Yr PCSB Budget No Expansion'!I35</f>
        <v>23</v>
      </c>
      <c r="J35" s="51">
        <f>'5-Yr PCSB Budget Contingency'!J35-'5-Yr PCSB Budget No Expansion'!J35</f>
        <v>23</v>
      </c>
      <c r="K35" s="51">
        <f>'5-Yr PCSB Budget Contingency'!K35-'5-Yr PCSB Budget No Expansion'!K35</f>
        <v>23</v>
      </c>
      <c r="L35" s="78">
        <f>IF('5-Yr PCSB Budget Contingency'!G35,G35/'5-Yr PCSB Budget Contingency'!G35,0)</f>
        <v>1</v>
      </c>
      <c r="M35" s="65">
        <f>IF('5-Yr PCSB Budget Contingency'!H35,H35/'5-Yr PCSB Budget Contingency'!H35,0)</f>
        <v>1</v>
      </c>
      <c r="N35" s="65">
        <f>IF('5-Yr PCSB Budget Contingency'!I35,I35/'5-Yr PCSB Budget Contingency'!I35,0)</f>
        <v>1</v>
      </c>
      <c r="O35" s="65">
        <f>IF('5-Yr PCSB Budget Contingency'!J35,J35/'5-Yr PCSB Budget Contingency'!J35,0)</f>
        <v>1</v>
      </c>
      <c r="P35" s="92">
        <f>IF('5-Yr PCSB Budget Contingency'!K35,K35/'5-Yr PCSB Budget Contingency'!K35,0)</f>
        <v>1</v>
      </c>
    </row>
    <row r="36" spans="1:16" x14ac:dyDescent="0.35">
      <c r="A36" s="14" t="str">
        <f t="shared" si="3"/>
        <v>PCSB 5-Year Budget</v>
      </c>
      <c r="B36" s="151">
        <f t="shared" si="3"/>
        <v>118</v>
      </c>
      <c r="C36" s="14" t="str">
        <f t="shared" si="3"/>
        <v>Early Childhood Academy PCS</v>
      </c>
      <c r="D36" s="5" t="str">
        <f t="shared" si="3"/>
        <v>2026-2027</v>
      </c>
      <c r="E36" s="40" t="s">
        <v>200</v>
      </c>
      <c r="F36" s="36">
        <f>'5-Yr PCSB Budget Contingency'!F36</f>
        <v>0.75</v>
      </c>
      <c r="G36" s="51">
        <f>'5-Yr PCSB Budget Contingency'!G36-'5-Yr PCSB Budget No Expansion'!G36</f>
        <v>0</v>
      </c>
      <c r="H36" s="51">
        <f>'5-Yr PCSB Budget Contingency'!H36-'5-Yr PCSB Budget No Expansion'!H36</f>
        <v>0</v>
      </c>
      <c r="I36" s="51">
        <f>'5-Yr PCSB Budget Contingency'!I36-'5-Yr PCSB Budget No Expansion'!I36</f>
        <v>0</v>
      </c>
      <c r="J36" s="51">
        <f>'5-Yr PCSB Budget Contingency'!J36-'5-Yr PCSB Budget No Expansion'!J36</f>
        <v>0</v>
      </c>
      <c r="K36" s="51">
        <f>'5-Yr PCSB Budget Contingency'!K36-'5-Yr PCSB Budget No Expansion'!K36</f>
        <v>0</v>
      </c>
      <c r="L36" s="78">
        <f>IF('5-Yr PCSB Budget Contingency'!G36,G36/'5-Yr PCSB Budget Contingency'!G36,0)</f>
        <v>0</v>
      </c>
      <c r="M36" s="65">
        <f>IF('5-Yr PCSB Budget Contingency'!H36,H36/'5-Yr PCSB Budget Contingency'!H36,0)</f>
        <v>0</v>
      </c>
      <c r="N36" s="65">
        <f>IF('5-Yr PCSB Budget Contingency'!I36,I36/'5-Yr PCSB Budget Contingency'!I36,0)</f>
        <v>0</v>
      </c>
      <c r="O36" s="65">
        <f>IF('5-Yr PCSB Budget Contingency'!J36,J36/'5-Yr PCSB Budget Contingency'!J36,0)</f>
        <v>0</v>
      </c>
      <c r="P36" s="92">
        <f>IF('5-Yr PCSB Budget Contingency'!K36,K36/'5-Yr PCSB Budget Contingency'!K36,0)</f>
        <v>0</v>
      </c>
    </row>
    <row r="37" spans="1:16" x14ac:dyDescent="0.35">
      <c r="A37" s="14" t="str">
        <f t="shared" si="3"/>
        <v>PCSB 5-Year Budget</v>
      </c>
      <c r="B37" s="151">
        <f t="shared" si="3"/>
        <v>118</v>
      </c>
      <c r="C37" s="14" t="str">
        <f t="shared" si="3"/>
        <v>Early Childhood Academy PCS</v>
      </c>
      <c r="D37" s="5" t="str">
        <f t="shared" si="3"/>
        <v>2026-2027</v>
      </c>
      <c r="E37" s="40" t="s">
        <v>199</v>
      </c>
      <c r="F37" s="36">
        <f>'5-Yr PCSB Budget Contingency'!F37</f>
        <v>0.5</v>
      </c>
      <c r="G37" s="51">
        <f>'5-Yr PCSB Budget Contingency'!G37-'5-Yr PCSB Budget No Expansion'!G37</f>
        <v>0</v>
      </c>
      <c r="H37" s="51">
        <f>'5-Yr PCSB Budget Contingency'!H37-'5-Yr PCSB Budget No Expansion'!H37</f>
        <v>0</v>
      </c>
      <c r="I37" s="51">
        <f>'5-Yr PCSB Budget Contingency'!I37-'5-Yr PCSB Budget No Expansion'!I37</f>
        <v>0</v>
      </c>
      <c r="J37" s="51">
        <f>'5-Yr PCSB Budget Contingency'!J37-'5-Yr PCSB Budget No Expansion'!J37</f>
        <v>0</v>
      </c>
      <c r="K37" s="51">
        <f>'5-Yr PCSB Budget Contingency'!K37-'5-Yr PCSB Budget No Expansion'!K37</f>
        <v>0</v>
      </c>
      <c r="L37" s="78">
        <f>IF('5-Yr PCSB Budget Contingency'!G37,G37/'5-Yr PCSB Budget Contingency'!G37,0)</f>
        <v>0</v>
      </c>
      <c r="M37" s="65">
        <f>IF('5-Yr PCSB Budget Contingency'!H37,H37/'5-Yr PCSB Budget Contingency'!H37,0)</f>
        <v>0</v>
      </c>
      <c r="N37" s="65">
        <f>IF('5-Yr PCSB Budget Contingency'!I37,I37/'5-Yr PCSB Budget Contingency'!I37,0)</f>
        <v>0</v>
      </c>
      <c r="O37" s="65">
        <f>IF('5-Yr PCSB Budget Contingency'!J37,J37/'5-Yr PCSB Budget Contingency'!J37,0)</f>
        <v>0</v>
      </c>
      <c r="P37" s="92">
        <f>IF('5-Yr PCSB Budget Contingency'!K37,K37/'5-Yr PCSB Budget Contingency'!K37,0)</f>
        <v>0</v>
      </c>
    </row>
    <row r="38" spans="1:16" x14ac:dyDescent="0.35">
      <c r="A38" s="14" t="str">
        <f t="shared" si="3"/>
        <v>PCSB 5-Year Budget</v>
      </c>
      <c r="B38" s="151">
        <f t="shared" si="3"/>
        <v>118</v>
      </c>
      <c r="C38" s="14" t="str">
        <f t="shared" si="3"/>
        <v>Early Childhood Academy PCS</v>
      </c>
      <c r="D38" s="5" t="str">
        <f t="shared" si="3"/>
        <v>2026-2027</v>
      </c>
      <c r="E38" s="40" t="s">
        <v>198</v>
      </c>
      <c r="F38" s="36">
        <f>'5-Yr PCSB Budget Contingency'!F38</f>
        <v>1.67</v>
      </c>
      <c r="G38" s="51">
        <f>'5-Yr PCSB Budget Contingency'!G38-'5-Yr PCSB Budget No Expansion'!G38</f>
        <v>0</v>
      </c>
      <c r="H38" s="51">
        <f>'5-Yr PCSB Budget Contingency'!H38-'5-Yr PCSB Budget No Expansion'!H38</f>
        <v>0</v>
      </c>
      <c r="I38" s="51">
        <f>'5-Yr PCSB Budget Contingency'!I38-'5-Yr PCSB Budget No Expansion'!I38</f>
        <v>0</v>
      </c>
      <c r="J38" s="51">
        <f>'5-Yr PCSB Budget Contingency'!J38-'5-Yr PCSB Budget No Expansion'!J38</f>
        <v>0</v>
      </c>
      <c r="K38" s="51">
        <f>'5-Yr PCSB Budget Contingency'!K38-'5-Yr PCSB Budget No Expansion'!K38</f>
        <v>0</v>
      </c>
      <c r="L38" s="78">
        <f>IF('5-Yr PCSB Budget Contingency'!G38,G38/'5-Yr PCSB Budget Contingency'!G38,0)</f>
        <v>0</v>
      </c>
      <c r="M38" s="65">
        <f>IF('5-Yr PCSB Budget Contingency'!H38,H38/'5-Yr PCSB Budget Contingency'!H38,0)</f>
        <v>0</v>
      </c>
      <c r="N38" s="65">
        <f>IF('5-Yr PCSB Budget Contingency'!I38,I38/'5-Yr PCSB Budget Contingency'!I38,0)</f>
        <v>0</v>
      </c>
      <c r="O38" s="65">
        <f>IF('5-Yr PCSB Budget Contingency'!J38,J38/'5-Yr PCSB Budget Contingency'!J38,0)</f>
        <v>0</v>
      </c>
      <c r="P38" s="92">
        <f>IF('5-Yr PCSB Budget Contingency'!K38,K38/'5-Yr PCSB Budget Contingency'!K38,0)</f>
        <v>0</v>
      </c>
    </row>
    <row r="39" spans="1:16" x14ac:dyDescent="0.35">
      <c r="A39" s="14" t="str">
        <f t="shared" si="3"/>
        <v>PCSB 5-Year Budget</v>
      </c>
      <c r="B39" s="151">
        <f t="shared" si="3"/>
        <v>118</v>
      </c>
      <c r="C39" s="14" t="str">
        <f t="shared" si="3"/>
        <v>Early Childhood Academy PCS</v>
      </c>
      <c r="D39" s="5" t="str">
        <f t="shared" si="3"/>
        <v>2026-2027</v>
      </c>
      <c r="E39" s="40" t="s">
        <v>197</v>
      </c>
      <c r="F39" s="36">
        <f>'5-Yr PCSB Budget Contingency'!F39</f>
        <v>0.37</v>
      </c>
      <c r="G39" s="51">
        <f>'5-Yr PCSB Budget Contingency'!G39-'5-Yr PCSB Budget No Expansion'!G39</f>
        <v>0</v>
      </c>
      <c r="H39" s="51">
        <f>'5-Yr PCSB Budget Contingency'!H39-'5-Yr PCSB Budget No Expansion'!H39</f>
        <v>0</v>
      </c>
      <c r="I39" s="51">
        <f>'5-Yr PCSB Budget Contingency'!I39-'5-Yr PCSB Budget No Expansion'!I39</f>
        <v>0</v>
      </c>
      <c r="J39" s="51">
        <f>'5-Yr PCSB Budget Contingency'!J39-'5-Yr PCSB Budget No Expansion'!J39</f>
        <v>0</v>
      </c>
      <c r="K39" s="51">
        <f>'5-Yr PCSB Budget Contingency'!K39-'5-Yr PCSB Budget No Expansion'!K39</f>
        <v>0</v>
      </c>
      <c r="L39" s="78">
        <f>IF('5-Yr PCSB Budget Contingency'!G39,G39/'5-Yr PCSB Budget Contingency'!G39,0)</f>
        <v>0</v>
      </c>
      <c r="M39" s="65">
        <f>IF('5-Yr PCSB Budget Contingency'!H39,H39/'5-Yr PCSB Budget Contingency'!H39,0)</f>
        <v>0</v>
      </c>
      <c r="N39" s="65">
        <f>IF('5-Yr PCSB Budget Contingency'!I39,I39/'5-Yr PCSB Budget Contingency'!I39,0)</f>
        <v>0</v>
      </c>
      <c r="O39" s="65">
        <f>IF('5-Yr PCSB Budget Contingency'!J39,J39/'5-Yr PCSB Budget Contingency'!J39,0)</f>
        <v>0</v>
      </c>
      <c r="P39" s="92">
        <f>IF('5-Yr PCSB Budget Contingency'!K39,K39/'5-Yr PCSB Budget Contingency'!K39,0)</f>
        <v>0</v>
      </c>
    </row>
    <row r="40" spans="1:16" x14ac:dyDescent="0.35">
      <c r="A40" s="14" t="str">
        <f t="shared" si="3"/>
        <v>PCSB 5-Year Budget</v>
      </c>
      <c r="B40" s="151">
        <f t="shared" si="3"/>
        <v>118</v>
      </c>
      <c r="C40" s="14" t="str">
        <f t="shared" si="3"/>
        <v>Early Childhood Academy PCS</v>
      </c>
      <c r="D40" s="5" t="str">
        <f t="shared" si="3"/>
        <v>2026-2027</v>
      </c>
      <c r="E40" s="40" t="s">
        <v>196</v>
      </c>
      <c r="F40" s="36">
        <f>'5-Yr PCSB Budget Contingency'!F40</f>
        <v>1.34</v>
      </c>
      <c r="G40" s="51">
        <f>'5-Yr PCSB Budget Contingency'!G40-'5-Yr PCSB Budget No Expansion'!G40</f>
        <v>0</v>
      </c>
      <c r="H40" s="51">
        <f>'5-Yr PCSB Budget Contingency'!H40-'5-Yr PCSB Budget No Expansion'!H40</f>
        <v>0</v>
      </c>
      <c r="I40" s="51">
        <f>'5-Yr PCSB Budget Contingency'!I40-'5-Yr PCSB Budget No Expansion'!I40</f>
        <v>0</v>
      </c>
      <c r="J40" s="51">
        <f>'5-Yr PCSB Budget Contingency'!J40-'5-Yr PCSB Budget No Expansion'!J40</f>
        <v>0</v>
      </c>
      <c r="K40" s="51">
        <f>'5-Yr PCSB Budget Contingency'!K40-'5-Yr PCSB Budget No Expansion'!K40</f>
        <v>0</v>
      </c>
      <c r="L40" s="78">
        <f>IF('5-Yr PCSB Budget Contingency'!G40,G40/'5-Yr PCSB Budget Contingency'!G40,0)</f>
        <v>0</v>
      </c>
      <c r="M40" s="65">
        <f>IF('5-Yr PCSB Budget Contingency'!H40,H40/'5-Yr PCSB Budget Contingency'!H40,0)</f>
        <v>0</v>
      </c>
      <c r="N40" s="65">
        <f>IF('5-Yr PCSB Budget Contingency'!I40,I40/'5-Yr PCSB Budget Contingency'!I40,0)</f>
        <v>0</v>
      </c>
      <c r="O40" s="65">
        <f>IF('5-Yr PCSB Budget Contingency'!J40,J40/'5-Yr PCSB Budget Contingency'!J40,0)</f>
        <v>0</v>
      </c>
      <c r="P40" s="92">
        <f>IF('5-Yr PCSB Budget Contingency'!K40,K40/'5-Yr PCSB Budget Contingency'!K40,0)</f>
        <v>0</v>
      </c>
    </row>
    <row r="41" spans="1:16" x14ac:dyDescent="0.35">
      <c r="A41" s="14" t="str">
        <f t="shared" si="3"/>
        <v>PCSB 5-Year Budget</v>
      </c>
      <c r="B41" s="151">
        <f t="shared" si="3"/>
        <v>118</v>
      </c>
      <c r="C41" s="14" t="str">
        <f t="shared" si="3"/>
        <v>Early Childhood Academy PCS</v>
      </c>
      <c r="D41" s="5" t="str">
        <f t="shared" si="3"/>
        <v>2026-2027</v>
      </c>
      <c r="E41" s="40" t="s">
        <v>195</v>
      </c>
      <c r="F41" s="36">
        <f>'5-Yr PCSB Budget Contingency'!F41</f>
        <v>2.89</v>
      </c>
      <c r="G41" s="51">
        <f>'5-Yr PCSB Budget Contingency'!G41-'5-Yr PCSB Budget No Expansion'!G41</f>
        <v>0</v>
      </c>
      <c r="H41" s="51">
        <f>'5-Yr PCSB Budget Contingency'!H41-'5-Yr PCSB Budget No Expansion'!H41</f>
        <v>0</v>
      </c>
      <c r="I41" s="51">
        <f>'5-Yr PCSB Budget Contingency'!I41-'5-Yr PCSB Budget No Expansion'!I41</f>
        <v>0</v>
      </c>
      <c r="J41" s="51">
        <f>'5-Yr PCSB Budget Contingency'!J41-'5-Yr PCSB Budget No Expansion'!J41</f>
        <v>0</v>
      </c>
      <c r="K41" s="51">
        <f>'5-Yr PCSB Budget Contingency'!K41-'5-Yr PCSB Budget No Expansion'!K41</f>
        <v>0</v>
      </c>
      <c r="L41" s="78">
        <f>IF('5-Yr PCSB Budget Contingency'!G41,G41/'5-Yr PCSB Budget Contingency'!G41,0)</f>
        <v>0</v>
      </c>
      <c r="M41" s="65">
        <f>IF('5-Yr PCSB Budget Contingency'!H41,H41/'5-Yr PCSB Budget Contingency'!H41,0)</f>
        <v>0</v>
      </c>
      <c r="N41" s="65">
        <f>IF('5-Yr PCSB Budget Contingency'!I41,I41/'5-Yr PCSB Budget Contingency'!I41,0)</f>
        <v>0</v>
      </c>
      <c r="O41" s="65">
        <f>IF('5-Yr PCSB Budget Contingency'!J41,J41/'5-Yr PCSB Budget Contingency'!J41,0)</f>
        <v>0</v>
      </c>
      <c r="P41" s="92">
        <f>IF('5-Yr PCSB Budget Contingency'!K41,K41/'5-Yr PCSB Budget Contingency'!K41,0)</f>
        <v>0</v>
      </c>
    </row>
    <row r="42" spans="1:16" x14ac:dyDescent="0.35">
      <c r="A42" s="14" t="str">
        <f t="shared" si="3"/>
        <v>PCSB 5-Year Budget</v>
      </c>
      <c r="B42" s="151">
        <f t="shared" si="3"/>
        <v>118</v>
      </c>
      <c r="C42" s="14" t="str">
        <f t="shared" si="3"/>
        <v>Early Childhood Academy PCS</v>
      </c>
      <c r="D42" s="5" t="str">
        <f t="shared" si="3"/>
        <v>2026-2027</v>
      </c>
      <c r="E42" s="40" t="s">
        <v>194</v>
      </c>
      <c r="F42" s="36">
        <f>'5-Yr PCSB Budget Contingency'!F42</f>
        <v>2.89</v>
      </c>
      <c r="G42" s="51">
        <f>'5-Yr PCSB Budget Contingency'!G42-'5-Yr PCSB Budget No Expansion'!G42</f>
        <v>0</v>
      </c>
      <c r="H42" s="51">
        <f>'5-Yr PCSB Budget Contingency'!H42-'5-Yr PCSB Budget No Expansion'!H42</f>
        <v>0</v>
      </c>
      <c r="I42" s="51">
        <f>'5-Yr PCSB Budget Contingency'!I42-'5-Yr PCSB Budget No Expansion'!I42</f>
        <v>0</v>
      </c>
      <c r="J42" s="51">
        <f>'5-Yr PCSB Budget Contingency'!J42-'5-Yr PCSB Budget No Expansion'!J42</f>
        <v>0</v>
      </c>
      <c r="K42" s="51">
        <f>'5-Yr PCSB Budget Contingency'!K42-'5-Yr PCSB Budget No Expansion'!K42</f>
        <v>0</v>
      </c>
      <c r="L42" s="78">
        <f>IF('5-Yr PCSB Budget Contingency'!G42,G42/'5-Yr PCSB Budget Contingency'!G42,0)</f>
        <v>0</v>
      </c>
      <c r="M42" s="65">
        <f>IF('5-Yr PCSB Budget Contingency'!H42,H42/'5-Yr PCSB Budget Contingency'!H42,0)</f>
        <v>0</v>
      </c>
      <c r="N42" s="65">
        <f>IF('5-Yr PCSB Budget Contingency'!I42,I42/'5-Yr PCSB Budget Contingency'!I42,0)</f>
        <v>0</v>
      </c>
      <c r="O42" s="65">
        <f>IF('5-Yr PCSB Budget Contingency'!J42,J42/'5-Yr PCSB Budget Contingency'!J42,0)</f>
        <v>0</v>
      </c>
      <c r="P42" s="92">
        <f>IF('5-Yr PCSB Budget Contingency'!K42,K42/'5-Yr PCSB Budget Contingency'!K42,0)</f>
        <v>0</v>
      </c>
    </row>
    <row r="43" spans="1:16" x14ac:dyDescent="0.35">
      <c r="A43" s="14" t="str">
        <f t="shared" si="3"/>
        <v>PCSB 5-Year Budget</v>
      </c>
      <c r="B43" s="151">
        <f t="shared" si="3"/>
        <v>118</v>
      </c>
      <c r="C43" s="14" t="str">
        <f t="shared" si="3"/>
        <v>Early Childhood Academy PCS</v>
      </c>
      <c r="D43" s="5" t="str">
        <f t="shared" si="3"/>
        <v>2026-2027</v>
      </c>
      <c r="E43" s="40" t="s">
        <v>240</v>
      </c>
      <c r="F43" s="36">
        <f>'5-Yr PCSB Budget Contingency'!F43</f>
        <v>0.66800000000000004</v>
      </c>
      <c r="G43" s="51">
        <f>'5-Yr PCSB Budget Contingency'!G43-'5-Yr PCSB Budget No Expansion'!G43</f>
        <v>0</v>
      </c>
      <c r="H43" s="51">
        <f>'5-Yr PCSB Budget Contingency'!H43-'5-Yr PCSB Budget No Expansion'!H43</f>
        <v>0</v>
      </c>
      <c r="I43" s="51">
        <f>'5-Yr PCSB Budget Contingency'!I43-'5-Yr PCSB Budget No Expansion'!I43</f>
        <v>0</v>
      </c>
      <c r="J43" s="51">
        <f>'5-Yr PCSB Budget Contingency'!J43-'5-Yr PCSB Budget No Expansion'!J43</f>
        <v>0</v>
      </c>
      <c r="K43" s="51">
        <f>'5-Yr PCSB Budget Contingency'!K43-'5-Yr PCSB Budget No Expansion'!K43</f>
        <v>0</v>
      </c>
      <c r="L43" s="78">
        <f>IF('5-Yr PCSB Budget Contingency'!G43,G43/'5-Yr PCSB Budget Contingency'!G43,0)</f>
        <v>0</v>
      </c>
      <c r="M43" s="65">
        <f>IF('5-Yr PCSB Budget Contingency'!H43,H43/'5-Yr PCSB Budget Contingency'!H43,0)</f>
        <v>0</v>
      </c>
      <c r="N43" s="65">
        <f>IF('5-Yr PCSB Budget Contingency'!I43,I43/'5-Yr PCSB Budget Contingency'!I43,0)</f>
        <v>0</v>
      </c>
      <c r="O43" s="65">
        <f>IF('5-Yr PCSB Budget Contingency'!J43,J43/'5-Yr PCSB Budget Contingency'!J43,0)</f>
        <v>0</v>
      </c>
      <c r="P43" s="92">
        <f>IF('5-Yr PCSB Budget Contingency'!K43,K43/'5-Yr PCSB Budget Contingency'!K43,0)</f>
        <v>0</v>
      </c>
    </row>
    <row r="44" spans="1:16" x14ac:dyDescent="0.35">
      <c r="A44" s="14" t="str">
        <f t="shared" si="3"/>
        <v>PCSB 5-Year Budget</v>
      </c>
      <c r="B44" s="151">
        <f t="shared" si="3"/>
        <v>118</v>
      </c>
      <c r="C44" s="14" t="str">
        <f t="shared" si="3"/>
        <v>Early Childhood Academy PCS</v>
      </c>
      <c r="D44" s="5" t="str">
        <f t="shared" si="3"/>
        <v>2026-2027</v>
      </c>
      <c r="E44" s="40" t="s">
        <v>193</v>
      </c>
      <c r="F44" s="36">
        <f>'5-Yr PCSB Budget Contingency'!F44</f>
        <v>6.3E-2</v>
      </c>
      <c r="G44" s="51">
        <f>'5-Yr PCSB Budget Contingency'!G44-'5-Yr PCSB Budget No Expansion'!G44</f>
        <v>0</v>
      </c>
      <c r="H44" s="51">
        <f>'5-Yr PCSB Budget Contingency'!H44-'5-Yr PCSB Budget No Expansion'!H44</f>
        <v>0</v>
      </c>
      <c r="I44" s="51">
        <f>'5-Yr PCSB Budget Contingency'!I44-'5-Yr PCSB Budget No Expansion'!I44</f>
        <v>0</v>
      </c>
      <c r="J44" s="51">
        <f>'5-Yr PCSB Budget Contingency'!J44-'5-Yr PCSB Budget No Expansion'!J44</f>
        <v>0</v>
      </c>
      <c r="K44" s="51">
        <f>'5-Yr PCSB Budget Contingency'!K44-'5-Yr PCSB Budget No Expansion'!K44</f>
        <v>0</v>
      </c>
      <c r="L44" s="78">
        <f>IF('5-Yr PCSB Budget Contingency'!G44,G44/'5-Yr PCSB Budget Contingency'!G44,0)</f>
        <v>0</v>
      </c>
      <c r="M44" s="65">
        <f>IF('5-Yr PCSB Budget Contingency'!H44,H44/'5-Yr PCSB Budget Contingency'!H44,0)</f>
        <v>0</v>
      </c>
      <c r="N44" s="65">
        <f>IF('5-Yr PCSB Budget Contingency'!I44,I44/'5-Yr PCSB Budget Contingency'!I44,0)</f>
        <v>0</v>
      </c>
      <c r="O44" s="65">
        <f>IF('5-Yr PCSB Budget Contingency'!J44,J44/'5-Yr PCSB Budget Contingency'!J44,0)</f>
        <v>0</v>
      </c>
      <c r="P44" s="92">
        <f>IF('5-Yr PCSB Budget Contingency'!K44,K44/'5-Yr PCSB Budget Contingency'!K44,0)</f>
        <v>0</v>
      </c>
    </row>
    <row r="45" spans="1:16" x14ac:dyDescent="0.35">
      <c r="A45" s="14" t="str">
        <f t="shared" si="3"/>
        <v>PCSB 5-Year Budget</v>
      </c>
      <c r="B45" s="151">
        <f t="shared" si="3"/>
        <v>118</v>
      </c>
      <c r="C45" s="14" t="str">
        <f t="shared" si="3"/>
        <v>Early Childhood Academy PCS</v>
      </c>
      <c r="D45" s="5" t="str">
        <f t="shared" si="3"/>
        <v>2026-2027</v>
      </c>
      <c r="E45" s="40" t="s">
        <v>192</v>
      </c>
      <c r="F45" s="36">
        <f>'5-Yr PCSB Budget Contingency'!F45</f>
        <v>0.22700000000000001</v>
      </c>
      <c r="G45" s="51">
        <f>'5-Yr PCSB Budget Contingency'!G45-'5-Yr PCSB Budget No Expansion'!G45</f>
        <v>0</v>
      </c>
      <c r="H45" s="51">
        <f>'5-Yr PCSB Budget Contingency'!H45-'5-Yr PCSB Budget No Expansion'!H45</f>
        <v>0</v>
      </c>
      <c r="I45" s="51">
        <f>'5-Yr PCSB Budget Contingency'!I45-'5-Yr PCSB Budget No Expansion'!I45</f>
        <v>0</v>
      </c>
      <c r="J45" s="51">
        <f>'5-Yr PCSB Budget Contingency'!J45-'5-Yr PCSB Budget No Expansion'!J45</f>
        <v>0</v>
      </c>
      <c r="K45" s="51">
        <f>'5-Yr PCSB Budget Contingency'!K45-'5-Yr PCSB Budget No Expansion'!K45</f>
        <v>0</v>
      </c>
      <c r="L45" s="78">
        <f>IF('5-Yr PCSB Budget Contingency'!G45,G45/'5-Yr PCSB Budget Contingency'!G45,0)</f>
        <v>0</v>
      </c>
      <c r="M45" s="65">
        <f>IF('5-Yr PCSB Budget Contingency'!H45,H45/'5-Yr PCSB Budget Contingency'!H45,0)</f>
        <v>0</v>
      </c>
      <c r="N45" s="65">
        <f>IF('5-Yr PCSB Budget Contingency'!I45,I45/'5-Yr PCSB Budget Contingency'!I45,0)</f>
        <v>0</v>
      </c>
      <c r="O45" s="65">
        <f>IF('5-Yr PCSB Budget Contingency'!J45,J45/'5-Yr PCSB Budget Contingency'!J45,0)</f>
        <v>0</v>
      </c>
      <c r="P45" s="92">
        <f>IF('5-Yr PCSB Budget Contingency'!K45,K45/'5-Yr PCSB Budget Contingency'!K45,0)</f>
        <v>0</v>
      </c>
    </row>
    <row r="46" spans="1:16" x14ac:dyDescent="0.35">
      <c r="A46" s="14" t="str">
        <f t="shared" si="3"/>
        <v>PCSB 5-Year Budget</v>
      </c>
      <c r="B46" s="151">
        <f t="shared" si="3"/>
        <v>118</v>
      </c>
      <c r="C46" s="14" t="str">
        <f t="shared" si="3"/>
        <v>Early Childhood Academy PCS</v>
      </c>
      <c r="D46" s="5" t="str">
        <f t="shared" si="3"/>
        <v>2026-2027</v>
      </c>
      <c r="E46" s="40" t="s">
        <v>191</v>
      </c>
      <c r="F46" s="36">
        <f>'5-Yr PCSB Budget Contingency'!F46</f>
        <v>0.49099999999999999</v>
      </c>
      <c r="G46" s="51">
        <f>'5-Yr PCSB Budget Contingency'!G46-'5-Yr PCSB Budget No Expansion'!G46</f>
        <v>0</v>
      </c>
      <c r="H46" s="51">
        <f>'5-Yr PCSB Budget Contingency'!H46-'5-Yr PCSB Budget No Expansion'!H46</f>
        <v>0</v>
      </c>
      <c r="I46" s="51">
        <f>'5-Yr PCSB Budget Contingency'!I46-'5-Yr PCSB Budget No Expansion'!I46</f>
        <v>0</v>
      </c>
      <c r="J46" s="51">
        <f>'5-Yr PCSB Budget Contingency'!J46-'5-Yr PCSB Budget No Expansion'!J46</f>
        <v>0</v>
      </c>
      <c r="K46" s="51">
        <f>'5-Yr PCSB Budget Contingency'!K46-'5-Yr PCSB Budget No Expansion'!K46</f>
        <v>0</v>
      </c>
      <c r="L46" s="78">
        <f>IF('5-Yr PCSB Budget Contingency'!G46,G46/'5-Yr PCSB Budget Contingency'!G46,0)</f>
        <v>0</v>
      </c>
      <c r="M46" s="65">
        <f>IF('5-Yr PCSB Budget Contingency'!H46,H46/'5-Yr PCSB Budget Contingency'!H46,0)</f>
        <v>0</v>
      </c>
      <c r="N46" s="65">
        <f>IF('5-Yr PCSB Budget Contingency'!I46,I46/'5-Yr PCSB Budget Contingency'!I46,0)</f>
        <v>0</v>
      </c>
      <c r="O46" s="65">
        <f>IF('5-Yr PCSB Budget Contingency'!J46,J46/'5-Yr PCSB Budget Contingency'!J46,0)</f>
        <v>0</v>
      </c>
      <c r="P46" s="92">
        <f>IF('5-Yr PCSB Budget Contingency'!K46,K46/'5-Yr PCSB Budget Contingency'!K46,0)</f>
        <v>0</v>
      </c>
    </row>
    <row r="47" spans="1:16" x14ac:dyDescent="0.35">
      <c r="A47" s="14" t="str">
        <f t="shared" si="3"/>
        <v>PCSB 5-Year Budget</v>
      </c>
      <c r="B47" s="151">
        <f t="shared" si="3"/>
        <v>118</v>
      </c>
      <c r="C47" s="14" t="str">
        <f t="shared" si="3"/>
        <v>Early Childhood Academy PCS</v>
      </c>
      <c r="D47" s="5" t="str">
        <f t="shared" si="3"/>
        <v>2026-2027</v>
      </c>
      <c r="E47" s="40" t="s">
        <v>190</v>
      </c>
      <c r="F47" s="45">
        <f>'5-Yr PCSB Budget Contingency'!F47</f>
        <v>0.49099999999999999</v>
      </c>
      <c r="G47" s="52">
        <f>'5-Yr PCSB Budget Contingency'!G47-'5-Yr PCSB Budget No Expansion'!G47</f>
        <v>0</v>
      </c>
      <c r="H47" s="52">
        <f>'5-Yr PCSB Budget Contingency'!H47-'5-Yr PCSB Budget No Expansion'!H47</f>
        <v>0</v>
      </c>
      <c r="I47" s="52">
        <f>'5-Yr PCSB Budget Contingency'!I47-'5-Yr PCSB Budget No Expansion'!I47</f>
        <v>0</v>
      </c>
      <c r="J47" s="52">
        <f>'5-Yr PCSB Budget Contingency'!J47-'5-Yr PCSB Budget No Expansion'!J47</f>
        <v>0</v>
      </c>
      <c r="K47" s="52">
        <f>'5-Yr PCSB Budget Contingency'!K47-'5-Yr PCSB Budget No Expansion'!K47</f>
        <v>0</v>
      </c>
      <c r="L47" s="79">
        <f>IF('5-Yr PCSB Budget Contingency'!G47,G47/'5-Yr PCSB Budget Contingency'!G47,0)</f>
        <v>0</v>
      </c>
      <c r="M47" s="66">
        <f>IF('5-Yr PCSB Budget Contingency'!H47,H47/'5-Yr PCSB Budget Contingency'!H47,0)</f>
        <v>0</v>
      </c>
      <c r="N47" s="66">
        <f>IF('5-Yr PCSB Budget Contingency'!I47,I47/'5-Yr PCSB Budget Contingency'!I47,0)</f>
        <v>0</v>
      </c>
      <c r="O47" s="66">
        <f>IF('5-Yr PCSB Budget Contingency'!J47,J47/'5-Yr PCSB Budget Contingency'!J47,0)</f>
        <v>0</v>
      </c>
      <c r="P47" s="93">
        <f>IF('5-Yr PCSB Budget Contingency'!K47,K47/'5-Yr PCSB Budget Contingency'!K47,0)</f>
        <v>0</v>
      </c>
    </row>
    <row r="48" spans="1:16" ht="30" customHeight="1" x14ac:dyDescent="0.35">
      <c r="A48" s="14" t="str">
        <f t="shared" si="3"/>
        <v>PCSB 5-Year Budget</v>
      </c>
      <c r="B48" s="151">
        <f t="shared" si="3"/>
        <v>118</v>
      </c>
      <c r="C48" s="14" t="str">
        <f t="shared" si="3"/>
        <v>Early Childhood Academy PCS</v>
      </c>
      <c r="D48" s="5" t="str">
        <f t="shared" si="3"/>
        <v>2026-2027</v>
      </c>
      <c r="E48" s="38" t="s">
        <v>222</v>
      </c>
      <c r="F48" s="165">
        <f>'5-Yr PCSB Budget Contingency'!F48-'5-Yr PCSB Budget No Expansion'!F48</f>
        <v>0</v>
      </c>
      <c r="G48" s="11">
        <f>'5-Yr PCSB Budget Contingency'!G48-'5-Yr PCSB Budget No Expansion'!G48</f>
        <v>0</v>
      </c>
      <c r="H48" s="11">
        <f>'5-Yr PCSB Budget Contingency'!H48-'5-Yr PCSB Budget No Expansion'!H48</f>
        <v>0</v>
      </c>
      <c r="I48" s="11">
        <f>'5-Yr PCSB Budget Contingency'!I48-'5-Yr PCSB Budget No Expansion'!I48</f>
        <v>0</v>
      </c>
      <c r="J48" s="11">
        <f>'5-Yr PCSB Budget Contingency'!J48-'5-Yr PCSB Budget No Expansion'!J48</f>
        <v>0</v>
      </c>
      <c r="K48" s="11">
        <f>'5-Yr PCSB Budget Contingency'!K48-'5-Yr PCSB Budget No Expansion'!K48</f>
        <v>0</v>
      </c>
      <c r="L48" s="76">
        <f>IF('5-Yr PCSB Budget Contingency'!G48,G48/'5-Yr PCSB Budget Contingency'!G48,0)</f>
        <v>0</v>
      </c>
      <c r="M48" s="63">
        <f>IF('5-Yr PCSB Budget Contingency'!H48,H48/'5-Yr PCSB Budget Contingency'!H48,0)</f>
        <v>0</v>
      </c>
      <c r="N48" s="63">
        <f>IF('5-Yr PCSB Budget Contingency'!I48,I48/'5-Yr PCSB Budget Contingency'!I48,0)</f>
        <v>0</v>
      </c>
      <c r="O48" s="63">
        <f>IF('5-Yr PCSB Budget Contingency'!J48,J48/'5-Yr PCSB Budget Contingency'!J48,0)</f>
        <v>0</v>
      </c>
      <c r="P48" s="90">
        <f>IF('5-Yr PCSB Budget Contingency'!K48,K48/'5-Yr PCSB Budget Contingency'!K48,0)</f>
        <v>0</v>
      </c>
    </row>
    <row r="49" spans="1:16" x14ac:dyDescent="0.35">
      <c r="A49" s="14" t="str">
        <f t="shared" si="3"/>
        <v>PCSB 5-Year Budget</v>
      </c>
      <c r="B49" s="151">
        <f t="shared" si="3"/>
        <v>118</v>
      </c>
      <c r="C49" s="14" t="str">
        <f t="shared" si="3"/>
        <v>Early Childhood Academy PCS</v>
      </c>
      <c r="D49" s="5" t="str">
        <f t="shared" si="3"/>
        <v>2026-2027</v>
      </c>
      <c r="E49" s="40" t="s">
        <v>223</v>
      </c>
      <c r="F49" s="165">
        <f>'5-Yr PCSB Budget Contingency'!F49-'5-Yr PCSB Budget No Expansion'!F49</f>
        <v>0</v>
      </c>
      <c r="G49" s="53">
        <f>'5-Yr PCSB Budget Contingency'!G49-'5-Yr PCSB Budget No Expansion'!G49</f>
        <v>0</v>
      </c>
      <c r="H49" s="53">
        <f>'5-Yr PCSB Budget Contingency'!H49-'5-Yr PCSB Budget No Expansion'!H49</f>
        <v>0</v>
      </c>
      <c r="I49" s="53">
        <f>'5-Yr PCSB Budget Contingency'!I49-'5-Yr PCSB Budget No Expansion'!I49</f>
        <v>0</v>
      </c>
      <c r="J49" s="53">
        <f>'5-Yr PCSB Budget Contingency'!J49-'5-Yr PCSB Budget No Expansion'!J49</f>
        <v>0</v>
      </c>
      <c r="K49" s="53">
        <f>'5-Yr PCSB Budget Contingency'!K49-'5-Yr PCSB Budget No Expansion'!K49</f>
        <v>0</v>
      </c>
      <c r="L49" s="80">
        <f>IF('5-Yr PCSB Budget Contingency'!G49,G49/'5-Yr PCSB Budget Contingency'!G49,0)</f>
        <v>0</v>
      </c>
      <c r="M49" s="67">
        <f>IF('5-Yr PCSB Budget Contingency'!H49,H49/'5-Yr PCSB Budget Contingency'!H49,0)</f>
        <v>0</v>
      </c>
      <c r="N49" s="67">
        <f>IF('5-Yr PCSB Budget Contingency'!I49,I49/'5-Yr PCSB Budget Contingency'!I49,0)</f>
        <v>0</v>
      </c>
      <c r="O49" s="67">
        <f>IF('5-Yr PCSB Budget Contingency'!J49,J49/'5-Yr PCSB Budget Contingency'!J49,0)</f>
        <v>0</v>
      </c>
      <c r="P49" s="94">
        <f>IF('5-Yr PCSB Budget Contingency'!K49,K49/'5-Yr PCSB Budget Contingency'!K49,0)</f>
        <v>0</v>
      </c>
    </row>
    <row r="50" spans="1:16" ht="30" customHeight="1" x14ac:dyDescent="0.35">
      <c r="A50" s="14" t="str">
        <f t="shared" si="3"/>
        <v>PCSB 5-Year Budget</v>
      </c>
      <c r="B50" s="151">
        <f t="shared" si="3"/>
        <v>118</v>
      </c>
      <c r="C50" s="14" t="str">
        <f t="shared" si="3"/>
        <v>Early Childhood Academy PCS</v>
      </c>
      <c r="D50" s="5" t="str">
        <f t="shared" si="3"/>
        <v>2026-2027</v>
      </c>
      <c r="E50" s="38" t="s">
        <v>265</v>
      </c>
      <c r="F50" s="165">
        <f>'5-Yr PCSB Budget Contingency'!F50-'5-Yr PCSB Budget No Expansion'!F50</f>
        <v>0</v>
      </c>
      <c r="G50" s="37">
        <f>'5-Yr PCSB Budget Contingency'!G50-'5-Yr PCSB Budget No Expansion'!G50</f>
        <v>4092213.5</v>
      </c>
      <c r="H50" s="37">
        <f>'5-Yr PCSB Budget Contingency'!H50-'5-Yr PCSB Budget No Expansion'!H50</f>
        <v>4194518.8374999994</v>
      </c>
      <c r="I50" s="37">
        <f>'5-Yr PCSB Budget Contingency'!I50-'5-Yr PCSB Budget No Expansion'!I50</f>
        <v>4299381.8084374992</v>
      </c>
      <c r="J50" s="37">
        <f>'5-Yr PCSB Budget Contingency'!J50-'5-Yr PCSB Budget No Expansion'!J50</f>
        <v>4406866.3536484363</v>
      </c>
      <c r="K50" s="37">
        <f>'5-Yr PCSB Budget Contingency'!K50-'5-Yr PCSB Budget No Expansion'!K50</f>
        <v>4517038.0124896457</v>
      </c>
      <c r="L50" s="81">
        <f>IF('5-Yr PCSB Budget Contingency'!G50,G50/'5-Yr PCSB Budget Contingency'!G50,0)</f>
        <v>1</v>
      </c>
      <c r="M50" s="68">
        <f>IF('5-Yr PCSB Budget Contingency'!H50,H50/'5-Yr PCSB Budget Contingency'!H50,0)</f>
        <v>1</v>
      </c>
      <c r="N50" s="68">
        <f>IF('5-Yr PCSB Budget Contingency'!I50,I50/'5-Yr PCSB Budget Contingency'!I50,0)</f>
        <v>1</v>
      </c>
      <c r="O50" s="68">
        <f>IF('5-Yr PCSB Budget Contingency'!J50,J50/'5-Yr PCSB Budget Contingency'!J50,0)</f>
        <v>1</v>
      </c>
      <c r="P50" s="95">
        <f>IF('5-Yr PCSB Budget Contingency'!K50,K50/'5-Yr PCSB Budget Contingency'!K50,0)</f>
        <v>1</v>
      </c>
    </row>
    <row r="51" spans="1:16" x14ac:dyDescent="0.35">
      <c r="A51" s="14" t="str">
        <f t="shared" si="3"/>
        <v>PCSB 5-Year Budget</v>
      </c>
      <c r="B51" s="151">
        <f t="shared" si="3"/>
        <v>118</v>
      </c>
      <c r="C51" s="14" t="str">
        <f t="shared" si="3"/>
        <v>Early Childhood Academy PCS</v>
      </c>
      <c r="D51" s="5" t="str">
        <f t="shared" si="3"/>
        <v>2026-2027</v>
      </c>
      <c r="E51" s="40" t="s">
        <v>80</v>
      </c>
      <c r="F51" s="165">
        <f>'5-Yr PCSB Budget Contingency'!F51-'5-Yr PCSB Budget No Expansion'!F51</f>
        <v>0</v>
      </c>
      <c r="G51" s="37">
        <f>'5-Yr PCSB Budget Contingency'!G51-'5-Yr PCSB Budget No Expansion'!G51</f>
        <v>2912341.4960000003</v>
      </c>
      <c r="H51" s="37">
        <f>'5-Yr PCSB Budget Contingency'!H51-'5-Yr PCSB Budget No Expansion'!H51</f>
        <v>2985150.0334000001</v>
      </c>
      <c r="I51" s="37">
        <f>'5-Yr PCSB Budget Contingency'!I51-'5-Yr PCSB Budget No Expansion'!I51</f>
        <v>3059778.7842349997</v>
      </c>
      <c r="J51" s="37">
        <f>'5-Yr PCSB Budget Contingency'!J51-'5-Yr PCSB Budget No Expansion'!J51</f>
        <v>3136273.2538408739</v>
      </c>
      <c r="K51" s="37">
        <f>'5-Yr PCSB Budget Contingency'!K51-'5-Yr PCSB Budget No Expansion'!K51</f>
        <v>3214680.0851868954</v>
      </c>
      <c r="L51" s="81">
        <f>IF('5-Yr PCSB Budget Contingency'!G51,G51/'5-Yr PCSB Budget Contingency'!G51,0)</f>
        <v>1</v>
      </c>
      <c r="M51" s="68">
        <f>IF('5-Yr PCSB Budget Contingency'!H51,H51/'5-Yr PCSB Budget Contingency'!H51,0)</f>
        <v>1</v>
      </c>
      <c r="N51" s="68">
        <f>IF('5-Yr PCSB Budget Contingency'!I51,I51/'5-Yr PCSB Budget Contingency'!I51,0)</f>
        <v>1</v>
      </c>
      <c r="O51" s="68">
        <f>IF('5-Yr PCSB Budget Contingency'!J51,J51/'5-Yr PCSB Budget Contingency'!J51,0)</f>
        <v>1</v>
      </c>
      <c r="P51" s="95">
        <f>IF('5-Yr PCSB Budget Contingency'!K51,K51/'5-Yr PCSB Budget Contingency'!K51,0)</f>
        <v>1</v>
      </c>
    </row>
    <row r="52" spans="1:16" x14ac:dyDescent="0.35">
      <c r="A52" s="14" t="str">
        <f t="shared" si="3"/>
        <v>PCSB 5-Year Budget</v>
      </c>
      <c r="B52" s="151">
        <f t="shared" si="3"/>
        <v>118</v>
      </c>
      <c r="C52" s="14" t="str">
        <f t="shared" si="3"/>
        <v>Early Childhood Academy PCS</v>
      </c>
      <c r="D52" s="5" t="str">
        <f t="shared" si="3"/>
        <v>2026-2027</v>
      </c>
      <c r="E52" s="41" t="s">
        <v>81</v>
      </c>
      <c r="F52" s="165">
        <f>'5-Yr PCSB Budget Contingency'!F52-'5-Yr PCSB Budget No Expansion'!F52</f>
        <v>0</v>
      </c>
      <c r="G52" s="37">
        <f>'5-Yr PCSB Budget Contingency'!G52-'5-Yr PCSB Budget No Expansion'!G52</f>
        <v>866250</v>
      </c>
      <c r="H52" s="37">
        <f>'5-Yr PCSB Budget Contingency'!H52-'5-Yr PCSB Budget No Expansion'!H52</f>
        <v>866250</v>
      </c>
      <c r="I52" s="37">
        <f>'5-Yr PCSB Budget Contingency'!I52-'5-Yr PCSB Budget No Expansion'!I52</f>
        <v>866250</v>
      </c>
      <c r="J52" s="37">
        <f>'5-Yr PCSB Budget Contingency'!J52-'5-Yr PCSB Budget No Expansion'!J52</f>
        <v>866250</v>
      </c>
      <c r="K52" s="37">
        <f>'5-Yr PCSB Budget Contingency'!K52-'5-Yr PCSB Budget No Expansion'!K52</f>
        <v>866250</v>
      </c>
      <c r="L52" s="81">
        <f>IF('5-Yr PCSB Budget Contingency'!G52,G52/'5-Yr PCSB Budget Contingency'!G52,0)</f>
        <v>1</v>
      </c>
      <c r="M52" s="68">
        <f>IF('5-Yr PCSB Budget Contingency'!H52,H52/'5-Yr PCSB Budget Contingency'!H52,0)</f>
        <v>1</v>
      </c>
      <c r="N52" s="68">
        <f>IF('5-Yr PCSB Budget Contingency'!I52,I52/'5-Yr PCSB Budget Contingency'!I52,0)</f>
        <v>1</v>
      </c>
      <c r="O52" s="68">
        <f>IF('5-Yr PCSB Budget Contingency'!J52,J52/'5-Yr PCSB Budget Contingency'!J52,0)</f>
        <v>1</v>
      </c>
      <c r="P52" s="95">
        <f>IF('5-Yr PCSB Budget Contingency'!K52,K52/'5-Yr PCSB Budget Contingency'!K52,0)</f>
        <v>1</v>
      </c>
    </row>
    <row r="53" spans="1:16" ht="15" customHeight="1" x14ac:dyDescent="0.35">
      <c r="A53" s="14" t="str">
        <f t="shared" si="3"/>
        <v>PCSB 5-Year Budget</v>
      </c>
      <c r="B53" s="151">
        <f t="shared" si="3"/>
        <v>118</v>
      </c>
      <c r="C53" s="14" t="str">
        <f t="shared" si="3"/>
        <v>Early Childhood Academy PCS</v>
      </c>
      <c r="D53" s="5" t="str">
        <f t="shared" si="3"/>
        <v>2026-2027</v>
      </c>
      <c r="E53" t="s">
        <v>5</v>
      </c>
      <c r="F53" s="165">
        <f>'5-Yr PCSB Budget Contingency'!F53-'5-Yr PCSB Budget No Expansion'!F53</f>
        <v>0</v>
      </c>
      <c r="G53" s="11">
        <f>'5-Yr PCSB Budget Contingency'!G53-'5-Yr PCSB Budget No Expansion'!G53</f>
        <v>737127</v>
      </c>
      <c r="H53" s="11">
        <f>'5-Yr PCSB Budget Contingency'!H53-'5-Yr PCSB Budget No Expansion'!H53</f>
        <v>737127</v>
      </c>
      <c r="I53" s="11">
        <f>'5-Yr PCSB Budget Contingency'!I53-'5-Yr PCSB Budget No Expansion'!I53</f>
        <v>737127</v>
      </c>
      <c r="J53" s="11">
        <f>'5-Yr PCSB Budget Contingency'!J53-'5-Yr PCSB Budget No Expansion'!J53</f>
        <v>737127</v>
      </c>
      <c r="K53" s="11">
        <f>'5-Yr PCSB Budget Contingency'!K53-'5-Yr PCSB Budget No Expansion'!K53</f>
        <v>737127</v>
      </c>
      <c r="L53" s="76">
        <f>IF('5-Yr PCSB Budget Contingency'!G53,G53/'5-Yr PCSB Budget Contingency'!G53,0)</f>
        <v>1</v>
      </c>
      <c r="M53" s="63">
        <f>IF('5-Yr PCSB Budget Contingency'!H53,H53/'5-Yr PCSB Budget Contingency'!H53,0)</f>
        <v>1</v>
      </c>
      <c r="N53" s="63">
        <f>IF('5-Yr PCSB Budget Contingency'!I53,I53/'5-Yr PCSB Budget Contingency'!I53,0)</f>
        <v>1</v>
      </c>
      <c r="O53" s="63">
        <f>IF('5-Yr PCSB Budget Contingency'!J53,J53/'5-Yr PCSB Budget Contingency'!J53,0)</f>
        <v>1</v>
      </c>
      <c r="P53" s="90">
        <f>IF('5-Yr PCSB Budget Contingency'!K53,K53/'5-Yr PCSB Budget Contingency'!K53,0)</f>
        <v>1</v>
      </c>
    </row>
    <row r="54" spans="1:16" x14ac:dyDescent="0.35">
      <c r="A54" s="14" t="str">
        <f t="shared" si="3"/>
        <v>PCSB 5-Year Budget</v>
      </c>
      <c r="B54" s="151">
        <f t="shared" si="3"/>
        <v>118</v>
      </c>
      <c r="C54" s="14" t="str">
        <f t="shared" si="3"/>
        <v>Early Childhood Academy PCS</v>
      </c>
      <c r="D54" s="5" t="str">
        <f t="shared" si="3"/>
        <v>2026-2027</v>
      </c>
      <c r="E54" t="s">
        <v>266</v>
      </c>
      <c r="F54" s="165">
        <f>'5-Yr PCSB Budget Contingency'!F54-'5-Yr PCSB Budget No Expansion'!F54</f>
        <v>0</v>
      </c>
      <c r="G54" s="11">
        <f>'5-Yr PCSB Budget Contingency'!G54-'5-Yr PCSB Budget No Expansion'!G54</f>
        <v>110000</v>
      </c>
      <c r="H54" s="11">
        <f>'5-Yr PCSB Budget Contingency'!H54-'5-Yr PCSB Budget No Expansion'!H54</f>
        <v>440000</v>
      </c>
      <c r="I54" s="11">
        <f>'5-Yr PCSB Budget Contingency'!I54-'5-Yr PCSB Budget No Expansion'!I54</f>
        <v>110000</v>
      </c>
      <c r="J54" s="11">
        <f>'5-Yr PCSB Budget Contingency'!J54-'5-Yr PCSB Budget No Expansion'!J54</f>
        <v>110000</v>
      </c>
      <c r="K54" s="11">
        <f>'5-Yr PCSB Budget Contingency'!K54-'5-Yr PCSB Budget No Expansion'!K54</f>
        <v>110000</v>
      </c>
      <c r="L54" s="76">
        <f>IF('5-Yr PCSB Budget Contingency'!G54,G54/'5-Yr PCSB Budget Contingency'!G54,0)</f>
        <v>1</v>
      </c>
      <c r="M54" s="63">
        <f>IF('5-Yr PCSB Budget Contingency'!H54,H54/'5-Yr PCSB Budget Contingency'!H54,0)</f>
        <v>1</v>
      </c>
      <c r="N54" s="63">
        <f>IF('5-Yr PCSB Budget Contingency'!I54,I54/'5-Yr PCSB Budget Contingency'!I54,0)</f>
        <v>1</v>
      </c>
      <c r="O54" s="63">
        <f>IF('5-Yr PCSB Budget Contingency'!J54,J54/'5-Yr PCSB Budget Contingency'!J54,0)</f>
        <v>1</v>
      </c>
      <c r="P54" s="90">
        <f>IF('5-Yr PCSB Budget Contingency'!K54,K54/'5-Yr PCSB Budget Contingency'!K54,0)</f>
        <v>1</v>
      </c>
    </row>
    <row r="55" spans="1:16" x14ac:dyDescent="0.35">
      <c r="A55" s="14" t="str">
        <f t="shared" si="3"/>
        <v>PCSB 5-Year Budget</v>
      </c>
      <c r="B55" s="151">
        <f t="shared" si="3"/>
        <v>118</v>
      </c>
      <c r="C55" s="14" t="str">
        <f t="shared" si="3"/>
        <v>Early Childhood Academy PCS</v>
      </c>
      <c r="D55" s="5" t="str">
        <f t="shared" si="3"/>
        <v>2026-2027</v>
      </c>
      <c r="E55" t="s">
        <v>267</v>
      </c>
      <c r="F55" s="165">
        <f>'5-Yr PCSB Budget Contingency'!F55-'5-Yr PCSB Budget No Expansion'!F55</f>
        <v>0</v>
      </c>
      <c r="G55" s="11">
        <f>'5-Yr PCSB Budget Contingency'!G55-'5-Yr PCSB Budget No Expansion'!G55</f>
        <v>102000</v>
      </c>
      <c r="H55" s="11">
        <f>'5-Yr PCSB Budget Contingency'!H55-'5-Yr PCSB Budget No Expansion'!H55</f>
        <v>102000</v>
      </c>
      <c r="I55" s="11">
        <f>'5-Yr PCSB Budget Contingency'!I55-'5-Yr PCSB Budget No Expansion'!I55</f>
        <v>102000</v>
      </c>
      <c r="J55" s="11">
        <f>'5-Yr PCSB Budget Contingency'!J55-'5-Yr PCSB Budget No Expansion'!J55</f>
        <v>102000</v>
      </c>
      <c r="K55" s="11">
        <f>'5-Yr PCSB Budget Contingency'!K55-'5-Yr PCSB Budget No Expansion'!K55</f>
        <v>102000</v>
      </c>
      <c r="L55" s="76">
        <f>IF('5-Yr PCSB Budget Contingency'!G55,G55/'5-Yr PCSB Budget Contingency'!G55,0)</f>
        <v>1</v>
      </c>
      <c r="M55" s="63">
        <f>IF('5-Yr PCSB Budget Contingency'!H55,H55/'5-Yr PCSB Budget Contingency'!H55,0)</f>
        <v>1</v>
      </c>
      <c r="N55" s="63">
        <f>IF('5-Yr PCSB Budget Contingency'!I55,I55/'5-Yr PCSB Budget Contingency'!I55,0)</f>
        <v>1</v>
      </c>
      <c r="O55" s="63">
        <f>IF('5-Yr PCSB Budget Contingency'!J55,J55/'5-Yr PCSB Budget Contingency'!J55,0)</f>
        <v>1</v>
      </c>
      <c r="P55" s="90">
        <f>IF('5-Yr PCSB Budget Contingency'!K55,K55/'5-Yr PCSB Budget Contingency'!K55,0)</f>
        <v>1</v>
      </c>
    </row>
    <row r="56" spans="1:16" x14ac:dyDescent="0.35">
      <c r="A56" s="14" t="str">
        <f t="shared" si="3"/>
        <v>PCSB 5-Year Budget</v>
      </c>
      <c r="B56" s="151">
        <f t="shared" si="3"/>
        <v>118</v>
      </c>
      <c r="C56" s="14" t="str">
        <f t="shared" si="3"/>
        <v>Early Childhood Academy PCS</v>
      </c>
      <c r="D56" s="5" t="str">
        <f t="shared" si="3"/>
        <v>2026-2027</v>
      </c>
      <c r="E56" t="s">
        <v>294</v>
      </c>
      <c r="F56" s="165">
        <f>'5-Yr PCSB Budget Contingency'!F56-'5-Yr PCSB Budget No Expansion'!F56</f>
        <v>0</v>
      </c>
      <c r="G56" s="11">
        <f>'5-Yr PCSB Budget Contingency'!G56-'5-Yr PCSB Budget No Expansion'!G56</f>
        <v>0</v>
      </c>
      <c r="H56" s="11">
        <f>'5-Yr PCSB Budget Contingency'!H56-'5-Yr PCSB Budget No Expansion'!H56</f>
        <v>0</v>
      </c>
      <c r="I56" s="11">
        <f>'5-Yr PCSB Budget Contingency'!I56-'5-Yr PCSB Budget No Expansion'!I56</f>
        <v>120000</v>
      </c>
      <c r="J56" s="11">
        <f>'5-Yr PCSB Budget Contingency'!J56-'5-Yr PCSB Budget No Expansion'!J56</f>
        <v>240000</v>
      </c>
      <c r="K56" s="11">
        <f>'5-Yr PCSB Budget Contingency'!K56-'5-Yr PCSB Budget No Expansion'!K56</f>
        <v>240000</v>
      </c>
      <c r="L56" s="76">
        <f>IF('5-Yr PCSB Budget Contingency'!G56,G56/'5-Yr PCSB Budget Contingency'!G56,0)</f>
        <v>0</v>
      </c>
      <c r="M56" s="63">
        <f>IF('5-Yr PCSB Budget Contingency'!H56,H56/'5-Yr PCSB Budget Contingency'!H56,0)</f>
        <v>0</v>
      </c>
      <c r="N56" s="63">
        <f>IF('5-Yr PCSB Budget Contingency'!I56,I56/'5-Yr PCSB Budget Contingency'!I56,0)</f>
        <v>1</v>
      </c>
      <c r="O56" s="63">
        <f>IF('5-Yr PCSB Budget Contingency'!J56,J56/'5-Yr PCSB Budget Contingency'!J56,0)</f>
        <v>1</v>
      </c>
      <c r="P56" s="90">
        <f>IF('5-Yr PCSB Budget Contingency'!K56,K56/'5-Yr PCSB Budget Contingency'!K56,0)</f>
        <v>1</v>
      </c>
    </row>
    <row r="57" spans="1:16" x14ac:dyDescent="0.35">
      <c r="A57" s="14" t="str">
        <f t="shared" si="3"/>
        <v>PCSB 5-Year Budget</v>
      </c>
      <c r="B57" s="151">
        <f t="shared" si="3"/>
        <v>118</v>
      </c>
      <c r="C57" s="14" t="str">
        <f t="shared" si="3"/>
        <v>Early Childhood Academy PCS</v>
      </c>
      <c r="D57" s="5" t="str">
        <f t="shared" si="3"/>
        <v>2026-2027</v>
      </c>
      <c r="E57" t="s">
        <v>6</v>
      </c>
      <c r="F57" s="165">
        <f>'5-Yr PCSB Budget Contingency'!F57-'5-Yr PCSB Budget No Expansion'!F57</f>
        <v>0</v>
      </c>
      <c r="G57" s="11">
        <f>'5-Yr PCSB Budget Contingency'!G57-'5-Yr PCSB Budget No Expansion'!G57</f>
        <v>260000</v>
      </c>
      <c r="H57" s="11">
        <f>'5-Yr PCSB Budget Contingency'!H57-'5-Yr PCSB Budget No Expansion'!H57</f>
        <v>260000</v>
      </c>
      <c r="I57" s="11">
        <f>'5-Yr PCSB Budget Contingency'!I57-'5-Yr PCSB Budget No Expansion'!I57</f>
        <v>260000</v>
      </c>
      <c r="J57" s="11">
        <f>'5-Yr PCSB Budget Contingency'!J57-'5-Yr PCSB Budget No Expansion'!J57</f>
        <v>260000</v>
      </c>
      <c r="K57" s="11">
        <f>'5-Yr PCSB Budget Contingency'!K57-'5-Yr PCSB Budget No Expansion'!K57</f>
        <v>260000</v>
      </c>
      <c r="L57" s="76">
        <f>IF('5-Yr PCSB Budget Contingency'!G57,G57/'5-Yr PCSB Budget Contingency'!G57,0)</f>
        <v>1</v>
      </c>
      <c r="M57" s="63">
        <f>IF('5-Yr PCSB Budget Contingency'!H57,H57/'5-Yr PCSB Budget Contingency'!H57,0)</f>
        <v>1</v>
      </c>
      <c r="N57" s="63">
        <f>IF('5-Yr PCSB Budget Contingency'!I57,I57/'5-Yr PCSB Budget Contingency'!I57,0)</f>
        <v>1</v>
      </c>
      <c r="O57" s="63">
        <f>IF('5-Yr PCSB Budget Contingency'!J57,J57/'5-Yr PCSB Budget Contingency'!J57,0)</f>
        <v>1</v>
      </c>
      <c r="P57" s="90">
        <f>IF('5-Yr PCSB Budget Contingency'!K57,K57/'5-Yr PCSB Budget Contingency'!K57,0)</f>
        <v>1</v>
      </c>
    </row>
    <row r="58" spans="1:16" x14ac:dyDescent="0.35">
      <c r="A58" s="14" t="str">
        <f t="shared" si="3"/>
        <v>PCSB 5-Year Budget</v>
      </c>
      <c r="B58" s="151">
        <f t="shared" si="3"/>
        <v>118</v>
      </c>
      <c r="C58" s="14" t="str">
        <f t="shared" si="3"/>
        <v>Early Childhood Academy PCS</v>
      </c>
      <c r="D58" s="5" t="str">
        <f t="shared" si="3"/>
        <v>2026-2027</v>
      </c>
      <c r="E58" s="16" t="s">
        <v>7</v>
      </c>
      <c r="F58" s="165">
        <f>'5-Yr PCSB Budget Contingency'!F58-'5-Yr PCSB Budget No Expansion'!F58</f>
        <v>0</v>
      </c>
      <c r="G58" s="21">
        <f>'5-Yr PCSB Budget Contingency'!G58-'5-Yr PCSB Budget No Expansion'!G58</f>
        <v>9079931.9959999993</v>
      </c>
      <c r="H58" s="21">
        <f>'5-Yr PCSB Budget Contingency'!H58-'5-Yr PCSB Budget No Expansion'!H58</f>
        <v>9585045.8708999995</v>
      </c>
      <c r="I58" s="21">
        <f>'5-Yr PCSB Budget Contingency'!I58-'5-Yr PCSB Budget No Expansion'!I58</f>
        <v>9554537.5926724989</v>
      </c>
      <c r="J58" s="21">
        <f>'5-Yr PCSB Budget Contingency'!J58-'5-Yr PCSB Budget No Expansion'!J58</f>
        <v>9858516.6074893102</v>
      </c>
      <c r="K58" s="21">
        <f>'5-Yr PCSB Budget Contingency'!K58-'5-Yr PCSB Budget No Expansion'!K58</f>
        <v>10047095.097676542</v>
      </c>
      <c r="L58" s="82">
        <f>IF('5-Yr PCSB Budget Contingency'!G58,G58/'5-Yr PCSB Budget Contingency'!G58,0)</f>
        <v>1</v>
      </c>
      <c r="M58" s="69">
        <f>IF('5-Yr PCSB Budget Contingency'!H58,H58/'5-Yr PCSB Budget Contingency'!H58,0)</f>
        <v>1</v>
      </c>
      <c r="N58" s="69">
        <f>IF('5-Yr PCSB Budget Contingency'!I58,I58/'5-Yr PCSB Budget Contingency'!I58,0)</f>
        <v>1</v>
      </c>
      <c r="O58" s="69">
        <f>IF('5-Yr PCSB Budget Contingency'!J58,J58/'5-Yr PCSB Budget Contingency'!J58,0)</f>
        <v>1</v>
      </c>
      <c r="P58" s="96">
        <f>IF('5-Yr PCSB Budget Contingency'!K58,K58/'5-Yr PCSB Budget Contingency'!K58,0)</f>
        <v>1</v>
      </c>
    </row>
    <row r="59" spans="1:16" ht="30" customHeight="1" x14ac:dyDescent="0.35">
      <c r="A59" s="14" t="str">
        <f t="shared" si="3"/>
        <v>PCSB 5-Year Budget</v>
      </c>
      <c r="B59" s="151">
        <f t="shared" si="3"/>
        <v>118</v>
      </c>
      <c r="C59" s="14" t="str">
        <f t="shared" si="3"/>
        <v>Early Childhood Academy PCS</v>
      </c>
      <c r="D59" s="5" t="str">
        <f t="shared" si="3"/>
        <v>2026-2027</v>
      </c>
      <c r="E59" t="s">
        <v>215</v>
      </c>
      <c r="F59" s="165">
        <f>'5-Yr PCSB Budget Contingency'!F59-'5-Yr PCSB Budget No Expansion'!F59</f>
        <v>0</v>
      </c>
      <c r="G59" s="54">
        <f>'5-Yr PCSB Budget Contingency'!G59-'5-Yr PCSB Budget No Expansion'!G59</f>
        <v>47</v>
      </c>
      <c r="H59" s="54">
        <f>'5-Yr PCSB Budget Contingency'!H59-'5-Yr PCSB Budget No Expansion'!H59</f>
        <v>47</v>
      </c>
      <c r="I59" s="54">
        <f>'5-Yr PCSB Budget Contingency'!I59-'5-Yr PCSB Budget No Expansion'!I59</f>
        <v>53</v>
      </c>
      <c r="J59" s="54">
        <f>'5-Yr PCSB Budget Contingency'!J59-'5-Yr PCSB Budget No Expansion'!J59</f>
        <v>53</v>
      </c>
      <c r="K59" s="54">
        <f>'5-Yr PCSB Budget Contingency'!K59-'5-Yr PCSB Budget No Expansion'!K59</f>
        <v>53</v>
      </c>
      <c r="L59" s="83">
        <f>IF('5-Yr PCSB Budget Contingency'!G59,G59/'5-Yr PCSB Budget Contingency'!G59,0)</f>
        <v>1</v>
      </c>
      <c r="M59" s="70">
        <f>IF('5-Yr PCSB Budget Contingency'!H59,H59/'5-Yr PCSB Budget Contingency'!H59,0)</f>
        <v>1</v>
      </c>
      <c r="N59" s="70">
        <f>IF('5-Yr PCSB Budget Contingency'!I59,I59/'5-Yr PCSB Budget Contingency'!I59,0)</f>
        <v>1</v>
      </c>
      <c r="O59" s="70">
        <f>IF('5-Yr PCSB Budget Contingency'!J59,J59/'5-Yr PCSB Budget Contingency'!J59,0)</f>
        <v>1</v>
      </c>
      <c r="P59" s="97">
        <f>IF('5-Yr PCSB Budget Contingency'!K59,K59/'5-Yr PCSB Budget Contingency'!K59,0)</f>
        <v>1</v>
      </c>
    </row>
    <row r="60" spans="1:16" x14ac:dyDescent="0.35">
      <c r="A60" s="14" t="str">
        <f t="shared" si="3"/>
        <v>PCSB 5-Year Budget</v>
      </c>
      <c r="B60" s="151">
        <f t="shared" si="3"/>
        <v>118</v>
      </c>
      <c r="C60" s="14" t="str">
        <f t="shared" si="3"/>
        <v>Early Childhood Academy PCS</v>
      </c>
      <c r="D60" s="5" t="str">
        <f t="shared" si="3"/>
        <v>2026-2027</v>
      </c>
      <c r="E60" t="s">
        <v>216</v>
      </c>
      <c r="F60" s="165">
        <f>'5-Yr PCSB Budget Contingency'!F60-'5-Yr PCSB Budget No Expansion'!F60</f>
        <v>0</v>
      </c>
      <c r="G60" s="54">
        <f>'5-Yr PCSB Budget Contingency'!G60-'5-Yr PCSB Budget No Expansion'!G60</f>
        <v>6</v>
      </c>
      <c r="H60" s="54">
        <f>'5-Yr PCSB Budget Contingency'!H60-'5-Yr PCSB Budget No Expansion'!H60</f>
        <v>6</v>
      </c>
      <c r="I60" s="54">
        <f>'5-Yr PCSB Budget Contingency'!I60-'5-Yr PCSB Budget No Expansion'!I60</f>
        <v>6</v>
      </c>
      <c r="J60" s="54">
        <f>'5-Yr PCSB Budget Contingency'!J60-'5-Yr PCSB Budget No Expansion'!J60</f>
        <v>6</v>
      </c>
      <c r="K60" s="54">
        <f>'5-Yr PCSB Budget Contingency'!K60-'5-Yr PCSB Budget No Expansion'!K60</f>
        <v>6</v>
      </c>
      <c r="L60" s="83">
        <f>IF('5-Yr PCSB Budget Contingency'!G60,G60/'5-Yr PCSB Budget Contingency'!G60,0)</f>
        <v>1</v>
      </c>
      <c r="M60" s="70">
        <f>IF('5-Yr PCSB Budget Contingency'!H60,H60/'5-Yr PCSB Budget Contingency'!H60,0)</f>
        <v>1</v>
      </c>
      <c r="N60" s="70">
        <f>IF('5-Yr PCSB Budget Contingency'!I60,I60/'5-Yr PCSB Budget Contingency'!I60,0)</f>
        <v>1</v>
      </c>
      <c r="O60" s="70">
        <f>IF('5-Yr PCSB Budget Contingency'!J60,J60/'5-Yr PCSB Budget Contingency'!J60,0)</f>
        <v>1</v>
      </c>
      <c r="P60" s="97">
        <f>IF('5-Yr PCSB Budget Contingency'!K60,K60/'5-Yr PCSB Budget Contingency'!K60,0)</f>
        <v>1</v>
      </c>
    </row>
    <row r="61" spans="1:16" x14ac:dyDescent="0.35">
      <c r="A61" s="14" t="str">
        <f t="shared" si="3"/>
        <v>PCSB 5-Year Budget</v>
      </c>
      <c r="B61" s="151">
        <f t="shared" si="3"/>
        <v>118</v>
      </c>
      <c r="C61" s="14" t="str">
        <f t="shared" si="3"/>
        <v>Early Childhood Academy PCS</v>
      </c>
      <c r="D61" s="5" t="str">
        <f t="shared" si="3"/>
        <v>2026-2027</v>
      </c>
      <c r="E61" t="s">
        <v>217</v>
      </c>
      <c r="F61" s="165">
        <f>'5-Yr PCSB Budget Contingency'!F61-'5-Yr PCSB Budget No Expansion'!F61</f>
        <v>0</v>
      </c>
      <c r="G61" s="54">
        <f>'5-Yr PCSB Budget Contingency'!G61-'5-Yr PCSB Budget No Expansion'!G61</f>
        <v>10</v>
      </c>
      <c r="H61" s="54">
        <f>'5-Yr PCSB Budget Contingency'!H61-'5-Yr PCSB Budget No Expansion'!H61</f>
        <v>10</v>
      </c>
      <c r="I61" s="54">
        <f>'5-Yr PCSB Budget Contingency'!I61-'5-Yr PCSB Budget No Expansion'!I61</f>
        <v>10</v>
      </c>
      <c r="J61" s="54">
        <f>'5-Yr PCSB Budget Contingency'!J61-'5-Yr PCSB Budget No Expansion'!J61</f>
        <v>10</v>
      </c>
      <c r="K61" s="54">
        <f>'5-Yr PCSB Budget Contingency'!K61-'5-Yr PCSB Budget No Expansion'!K61</f>
        <v>10</v>
      </c>
      <c r="L61" s="83">
        <f>IF('5-Yr PCSB Budget Contingency'!G61,G61/'5-Yr PCSB Budget Contingency'!G61,0)</f>
        <v>1</v>
      </c>
      <c r="M61" s="70">
        <f>IF('5-Yr PCSB Budget Contingency'!H61,H61/'5-Yr PCSB Budget Contingency'!H61,0)</f>
        <v>1</v>
      </c>
      <c r="N61" s="70">
        <f>IF('5-Yr PCSB Budget Contingency'!I61,I61/'5-Yr PCSB Budget Contingency'!I61,0)</f>
        <v>1</v>
      </c>
      <c r="O61" s="70">
        <f>IF('5-Yr PCSB Budget Contingency'!J61,J61/'5-Yr PCSB Budget Contingency'!J61,0)</f>
        <v>1</v>
      </c>
      <c r="P61" s="97">
        <f>IF('5-Yr PCSB Budget Contingency'!K61,K61/'5-Yr PCSB Budget Contingency'!K61,0)</f>
        <v>1</v>
      </c>
    </row>
    <row r="62" spans="1:16" x14ac:dyDescent="0.35">
      <c r="A62" s="14" t="str">
        <f t="shared" ref="A62:D114" si="4">A$2</f>
        <v>PCSB 5-Year Budget</v>
      </c>
      <c r="B62" s="151">
        <f t="shared" si="4"/>
        <v>118</v>
      </c>
      <c r="C62" s="14" t="str">
        <f t="shared" si="4"/>
        <v>Early Childhood Academy PCS</v>
      </c>
      <c r="D62" s="5" t="str">
        <f t="shared" si="4"/>
        <v>2026-2027</v>
      </c>
      <c r="E62" t="s">
        <v>281</v>
      </c>
      <c r="F62" s="165">
        <f>'5-Yr PCSB Budget Contingency'!F62-'5-Yr PCSB Budget No Expansion'!F62</f>
        <v>0</v>
      </c>
      <c r="G62" s="54">
        <f>'5-Yr PCSB Budget Contingency'!G62-'5-Yr PCSB Budget No Expansion'!G62</f>
        <v>4</v>
      </c>
      <c r="H62" s="54">
        <f>'5-Yr PCSB Budget Contingency'!H62-'5-Yr PCSB Budget No Expansion'!H62</f>
        <v>4</v>
      </c>
      <c r="I62" s="54">
        <f>'5-Yr PCSB Budget Contingency'!I62-'5-Yr PCSB Budget No Expansion'!I62</f>
        <v>4</v>
      </c>
      <c r="J62" s="54">
        <f>'5-Yr PCSB Budget Contingency'!J62-'5-Yr PCSB Budget No Expansion'!J62</f>
        <v>4</v>
      </c>
      <c r="K62" s="54">
        <f>'5-Yr PCSB Budget Contingency'!K62-'5-Yr PCSB Budget No Expansion'!K62</f>
        <v>4</v>
      </c>
      <c r="L62" s="83">
        <f>IF('5-Yr PCSB Budget Contingency'!G62,G62/'5-Yr PCSB Budget Contingency'!G62,0)</f>
        <v>1</v>
      </c>
      <c r="M62" s="70">
        <f>IF('5-Yr PCSB Budget Contingency'!H62,H62/'5-Yr PCSB Budget Contingency'!H62,0)</f>
        <v>1</v>
      </c>
      <c r="N62" s="70">
        <f>IF('5-Yr PCSB Budget Contingency'!I62,I62/'5-Yr PCSB Budget Contingency'!I62,0)</f>
        <v>1</v>
      </c>
      <c r="O62" s="70">
        <f>IF('5-Yr PCSB Budget Contingency'!J62,J62/'5-Yr PCSB Budget Contingency'!J62,0)</f>
        <v>1</v>
      </c>
      <c r="P62" s="97">
        <f>IF('5-Yr PCSB Budget Contingency'!K62,K62/'5-Yr PCSB Budget Contingency'!K62,0)</f>
        <v>1</v>
      </c>
    </row>
    <row r="63" spans="1:16" x14ac:dyDescent="0.35">
      <c r="A63" s="14" t="str">
        <f t="shared" si="4"/>
        <v>PCSB 5-Year Budget</v>
      </c>
      <c r="B63" s="151">
        <f t="shared" si="4"/>
        <v>118</v>
      </c>
      <c r="C63" s="14" t="str">
        <f t="shared" si="4"/>
        <v>Early Childhood Academy PCS</v>
      </c>
      <c r="D63" s="5" t="str">
        <f t="shared" si="4"/>
        <v>2026-2027</v>
      </c>
      <c r="E63" t="s">
        <v>282</v>
      </c>
      <c r="F63" s="165"/>
      <c r="G63" s="54">
        <f>'5-Yr PCSB Budget Contingency'!G63-'5-Yr PCSB Budget No Expansion'!G63</f>
        <v>6</v>
      </c>
      <c r="H63" s="54">
        <f>'5-Yr PCSB Budget Contingency'!H63-'5-Yr PCSB Budget No Expansion'!H63</f>
        <v>6</v>
      </c>
      <c r="I63" s="54">
        <f>'5-Yr PCSB Budget Contingency'!I63-'5-Yr PCSB Budget No Expansion'!I63</f>
        <v>6</v>
      </c>
      <c r="J63" s="54">
        <f>'5-Yr PCSB Budget Contingency'!J63-'5-Yr PCSB Budget No Expansion'!J63</f>
        <v>6</v>
      </c>
      <c r="K63" s="54">
        <f>'5-Yr PCSB Budget Contingency'!K63-'5-Yr PCSB Budget No Expansion'!K63</f>
        <v>6</v>
      </c>
      <c r="L63" s="83">
        <f>IF('5-Yr PCSB Budget Contingency'!G63,G63/'5-Yr PCSB Budget Contingency'!G63,0)</f>
        <v>1</v>
      </c>
      <c r="M63" s="70">
        <f>IF('5-Yr PCSB Budget Contingency'!H63,H63/'5-Yr PCSB Budget Contingency'!H63,0)</f>
        <v>1</v>
      </c>
      <c r="N63" s="70">
        <f>IF('5-Yr PCSB Budget Contingency'!I63,I63/'5-Yr PCSB Budget Contingency'!I63,0)</f>
        <v>1</v>
      </c>
      <c r="O63" s="70">
        <f>IF('5-Yr PCSB Budget Contingency'!J63,J63/'5-Yr PCSB Budget Contingency'!J63,0)</f>
        <v>1</v>
      </c>
      <c r="P63" s="97">
        <f>IF('5-Yr PCSB Budget Contingency'!K63,K63/'5-Yr PCSB Budget Contingency'!K63,0)</f>
        <v>1</v>
      </c>
    </row>
    <row r="64" spans="1:16" x14ac:dyDescent="0.35">
      <c r="A64" s="14" t="str">
        <f t="shared" si="4"/>
        <v>PCSB 5-Year Budget</v>
      </c>
      <c r="B64" s="151">
        <f t="shared" si="4"/>
        <v>118</v>
      </c>
      <c r="C64" s="14" t="str">
        <f t="shared" si="4"/>
        <v>Early Childhood Academy PCS</v>
      </c>
      <c r="D64" s="5" t="str">
        <f t="shared" si="4"/>
        <v>2026-2027</v>
      </c>
      <c r="E64" t="s">
        <v>283</v>
      </c>
      <c r="F64" s="165">
        <f>'5-Yr PCSB Budget Contingency'!F63-'5-Yr PCSB Budget No Expansion'!F63</f>
        <v>0</v>
      </c>
      <c r="G64" s="54">
        <f>'5-Yr PCSB Budget Contingency'!G64-'5-Yr PCSB Budget No Expansion'!G64</f>
        <v>3</v>
      </c>
      <c r="H64" s="54">
        <f>'5-Yr PCSB Budget Contingency'!H64-'5-Yr PCSB Budget No Expansion'!H64</f>
        <v>3</v>
      </c>
      <c r="I64" s="54">
        <f>'5-Yr PCSB Budget Contingency'!I64-'5-Yr PCSB Budget No Expansion'!I64</f>
        <v>3</v>
      </c>
      <c r="J64" s="54">
        <f>'5-Yr PCSB Budget Contingency'!J64-'5-Yr PCSB Budget No Expansion'!J64</f>
        <v>3</v>
      </c>
      <c r="K64" s="54">
        <f>'5-Yr PCSB Budget Contingency'!K64-'5-Yr PCSB Budget No Expansion'!K64</f>
        <v>3</v>
      </c>
      <c r="L64" s="83">
        <f>IF('5-Yr PCSB Budget Contingency'!G64,G64/'5-Yr PCSB Budget Contingency'!G64,0)</f>
        <v>1</v>
      </c>
      <c r="M64" s="70">
        <f>IF('5-Yr PCSB Budget Contingency'!H64,H64/'5-Yr PCSB Budget Contingency'!H64,0)</f>
        <v>1</v>
      </c>
      <c r="N64" s="70">
        <f>IF('5-Yr PCSB Budget Contingency'!I64,I64/'5-Yr PCSB Budget Contingency'!I64,0)</f>
        <v>1</v>
      </c>
      <c r="O64" s="70">
        <f>IF('5-Yr PCSB Budget Contingency'!J64,J64/'5-Yr PCSB Budget Contingency'!J64,0)</f>
        <v>1</v>
      </c>
      <c r="P64" s="97">
        <f>IF('5-Yr PCSB Budget Contingency'!K64,K64/'5-Yr PCSB Budget Contingency'!K64,0)</f>
        <v>1</v>
      </c>
    </row>
    <row r="65" spans="1:16" x14ac:dyDescent="0.35">
      <c r="A65" s="14" t="str">
        <f t="shared" si="4"/>
        <v>PCSB 5-Year Budget</v>
      </c>
      <c r="B65" s="151">
        <f t="shared" si="4"/>
        <v>118</v>
      </c>
      <c r="C65" s="14" t="str">
        <f t="shared" si="4"/>
        <v>Early Childhood Academy PCS</v>
      </c>
      <c r="D65" s="5" t="str">
        <f t="shared" si="4"/>
        <v>2026-2027</v>
      </c>
      <c r="E65" t="s">
        <v>189</v>
      </c>
      <c r="F65" s="165">
        <f>'5-Yr PCSB Budget Contingency'!F65-'5-Yr PCSB Budget No Expansion'!F65</f>
        <v>0</v>
      </c>
      <c r="G65" s="28">
        <f>'5-Yr PCSB Budget Contingency'!G65-'5-Yr PCSB Budget No Expansion'!G65</f>
        <v>76</v>
      </c>
      <c r="H65" s="28">
        <f>'5-Yr PCSB Budget Contingency'!H65-'5-Yr PCSB Budget No Expansion'!H65</f>
        <v>76</v>
      </c>
      <c r="I65" s="28">
        <f>'5-Yr PCSB Budget Contingency'!I65-'5-Yr PCSB Budget No Expansion'!I65</f>
        <v>82</v>
      </c>
      <c r="J65" s="28">
        <f>'5-Yr PCSB Budget Contingency'!J65-'5-Yr PCSB Budget No Expansion'!J65</f>
        <v>82</v>
      </c>
      <c r="K65" s="28">
        <f>'5-Yr PCSB Budget Contingency'!K65-'5-Yr PCSB Budget No Expansion'!K65</f>
        <v>82</v>
      </c>
      <c r="L65" s="82">
        <f>IF('5-Yr PCSB Budget Contingency'!G65,G65/'5-Yr PCSB Budget Contingency'!G65,0)</f>
        <v>1</v>
      </c>
      <c r="M65" s="69">
        <f>IF('5-Yr PCSB Budget Contingency'!H65,H65/'5-Yr PCSB Budget Contingency'!H65,0)</f>
        <v>1</v>
      </c>
      <c r="N65" s="69">
        <f>IF('5-Yr PCSB Budget Contingency'!I65,I65/'5-Yr PCSB Budget Contingency'!I65,0)</f>
        <v>1</v>
      </c>
      <c r="O65" s="69">
        <f>IF('5-Yr PCSB Budget Contingency'!J65,J65/'5-Yr PCSB Budget Contingency'!J65,0)</f>
        <v>1</v>
      </c>
      <c r="P65" s="96">
        <f>IF('5-Yr PCSB Budget Contingency'!K65,K65/'5-Yr PCSB Budget Contingency'!K65,0)</f>
        <v>1</v>
      </c>
    </row>
    <row r="66" spans="1:16" ht="30" customHeight="1" x14ac:dyDescent="0.35">
      <c r="A66" s="14" t="str">
        <f t="shared" si="4"/>
        <v>PCSB 5-Year Budget</v>
      </c>
      <c r="B66" s="151">
        <f t="shared" si="4"/>
        <v>118</v>
      </c>
      <c r="C66" s="14" t="str">
        <f t="shared" si="4"/>
        <v>Early Childhood Academy PCS</v>
      </c>
      <c r="D66" s="5" t="str">
        <f t="shared" si="4"/>
        <v>2026-2027</v>
      </c>
      <c r="E66" s="27" t="s">
        <v>95</v>
      </c>
      <c r="F66" s="165">
        <f>'5-Yr PCSB Budget Contingency'!F66-'5-Yr PCSB Budget No Expansion'!F66</f>
        <v>0</v>
      </c>
      <c r="G66" s="11">
        <f>'5-Yr PCSB Budget Contingency'!G66-'5-Yr PCSB Budget No Expansion'!G66</f>
        <v>3601333</v>
      </c>
      <c r="H66" s="11">
        <f>'5-Yr PCSB Budget Contingency'!H66-'5-Yr PCSB Budget No Expansion'!H66</f>
        <v>3673360</v>
      </c>
      <c r="I66" s="11">
        <f>'5-Yr PCSB Budget Contingency'!I66-'5-Yr PCSB Budget No Expansion'!I66</f>
        <v>3746827</v>
      </c>
      <c r="J66" s="11">
        <f>'5-Yr PCSB Budget Contingency'!J66-'5-Yr PCSB Budget No Expansion'!J66</f>
        <v>3821763</v>
      </c>
      <c r="K66" s="11">
        <f>'5-Yr PCSB Budget Contingency'!K66-'5-Yr PCSB Budget No Expansion'!K66</f>
        <v>3898199</v>
      </c>
      <c r="L66" s="76">
        <f>IF('5-Yr PCSB Budget Contingency'!G66,G66/'5-Yr PCSB Budget Contingency'!G66,0)</f>
        <v>1</v>
      </c>
      <c r="M66" s="63">
        <f>IF('5-Yr PCSB Budget Contingency'!H66,H66/'5-Yr PCSB Budget Contingency'!H66,0)</f>
        <v>1</v>
      </c>
      <c r="N66" s="63">
        <f>IF('5-Yr PCSB Budget Contingency'!I66,I66/'5-Yr PCSB Budget Contingency'!I66,0)</f>
        <v>1</v>
      </c>
      <c r="O66" s="63">
        <f>IF('5-Yr PCSB Budget Contingency'!J66,J66/'5-Yr PCSB Budget Contingency'!J66,0)</f>
        <v>1</v>
      </c>
      <c r="P66" s="90">
        <f>IF('5-Yr PCSB Budget Contingency'!K66,K66/'5-Yr PCSB Budget Contingency'!K66,0)</f>
        <v>1</v>
      </c>
    </row>
    <row r="67" spans="1:16" ht="15" customHeight="1" x14ac:dyDescent="0.35">
      <c r="A67" s="14" t="str">
        <f t="shared" si="4"/>
        <v>PCSB 5-Year Budget</v>
      </c>
      <c r="B67" s="151">
        <f t="shared" si="4"/>
        <v>118</v>
      </c>
      <c r="C67" s="14" t="str">
        <f t="shared" si="4"/>
        <v>Early Childhood Academy PCS</v>
      </c>
      <c r="D67" s="5" t="str">
        <f t="shared" si="4"/>
        <v>2026-2027</v>
      </c>
      <c r="E67" s="27" t="s">
        <v>96</v>
      </c>
      <c r="F67" s="165">
        <f>'5-Yr PCSB Budget Contingency'!F67-'5-Yr PCSB Budget No Expansion'!F67</f>
        <v>0</v>
      </c>
      <c r="G67" s="11">
        <f>'5-Yr PCSB Budget Contingency'!G67-'5-Yr PCSB Budget No Expansion'!G67</f>
        <v>1078780</v>
      </c>
      <c r="H67" s="11">
        <f>'5-Yr PCSB Budget Contingency'!H67-'5-Yr PCSB Budget No Expansion'!H67</f>
        <v>1100356</v>
      </c>
      <c r="I67" s="11">
        <f>'5-Yr PCSB Budget Contingency'!I67-'5-Yr PCSB Budget No Expansion'!I67</f>
        <v>1122363</v>
      </c>
      <c r="J67" s="11">
        <f>'5-Yr PCSB Budget Contingency'!J67-'5-Yr PCSB Budget No Expansion'!J67</f>
        <v>1144810</v>
      </c>
      <c r="K67" s="11">
        <f>'5-Yr PCSB Budget Contingency'!K67-'5-Yr PCSB Budget No Expansion'!K67</f>
        <v>1167706</v>
      </c>
      <c r="L67" s="76">
        <f>IF('5-Yr PCSB Budget Contingency'!G67,G67/'5-Yr PCSB Budget Contingency'!G67,0)</f>
        <v>1</v>
      </c>
      <c r="M67" s="63">
        <f>IF('5-Yr PCSB Budget Contingency'!H67,H67/'5-Yr PCSB Budget Contingency'!H67,0)</f>
        <v>1</v>
      </c>
      <c r="N67" s="63">
        <f>IF('5-Yr PCSB Budget Contingency'!I67,I67/'5-Yr PCSB Budget Contingency'!I67,0)</f>
        <v>1</v>
      </c>
      <c r="O67" s="63">
        <f>IF('5-Yr PCSB Budget Contingency'!J67,J67/'5-Yr PCSB Budget Contingency'!J67,0)</f>
        <v>1</v>
      </c>
      <c r="P67" s="90">
        <f>IF('5-Yr PCSB Budget Contingency'!K67,K67/'5-Yr PCSB Budget Contingency'!K67,0)</f>
        <v>1</v>
      </c>
    </row>
    <row r="68" spans="1:16" ht="15" customHeight="1" x14ac:dyDescent="0.35">
      <c r="A68" s="14" t="str">
        <f t="shared" si="4"/>
        <v>PCSB 5-Year Budget</v>
      </c>
      <c r="B68" s="151">
        <f t="shared" si="4"/>
        <v>118</v>
      </c>
      <c r="C68" s="14" t="str">
        <f t="shared" si="4"/>
        <v>Early Childhood Academy PCS</v>
      </c>
      <c r="D68" s="5" t="str">
        <f t="shared" si="4"/>
        <v>2026-2027</v>
      </c>
      <c r="E68" s="27" t="s">
        <v>94</v>
      </c>
      <c r="F68" s="165">
        <f>'5-Yr PCSB Budget Contingency'!F68-'5-Yr PCSB Budget No Expansion'!F68</f>
        <v>0</v>
      </c>
      <c r="G68" s="11">
        <f>'5-Yr PCSB Budget Contingency'!G68-'5-Yr PCSB Budget No Expansion'!G68</f>
        <v>1171908</v>
      </c>
      <c r="H68" s="11">
        <f>'5-Yr PCSB Budget Contingency'!H68-'5-Yr PCSB Budget No Expansion'!H68</f>
        <v>1195346</v>
      </c>
      <c r="I68" s="11">
        <f>'5-Yr PCSB Budget Contingency'!I68-'5-Yr PCSB Budget No Expansion'!I68</f>
        <v>1219253</v>
      </c>
      <c r="J68" s="11">
        <f>'5-Yr PCSB Budget Contingency'!J68-'5-Yr PCSB Budget No Expansion'!J68</f>
        <v>1243638</v>
      </c>
      <c r="K68" s="11">
        <f>'5-Yr PCSB Budget Contingency'!K68-'5-Yr PCSB Budget No Expansion'!K68</f>
        <v>1268511</v>
      </c>
      <c r="L68" s="76">
        <f>IF('5-Yr PCSB Budget Contingency'!G68,G68/'5-Yr PCSB Budget Contingency'!G68,0)</f>
        <v>1</v>
      </c>
      <c r="M68" s="63">
        <f>IF('5-Yr PCSB Budget Contingency'!H68,H68/'5-Yr PCSB Budget Contingency'!H68,0)</f>
        <v>1</v>
      </c>
      <c r="N68" s="63">
        <f>IF('5-Yr PCSB Budget Contingency'!I68,I68/'5-Yr PCSB Budget Contingency'!I68,0)</f>
        <v>1</v>
      </c>
      <c r="O68" s="63">
        <f>IF('5-Yr PCSB Budget Contingency'!J68,J68/'5-Yr PCSB Budget Contingency'!J68,0)</f>
        <v>1</v>
      </c>
      <c r="P68" s="90">
        <f>IF('5-Yr PCSB Budget Contingency'!K68,K68/'5-Yr PCSB Budget Contingency'!K68,0)</f>
        <v>1</v>
      </c>
    </row>
    <row r="69" spans="1:16" ht="15" customHeight="1" x14ac:dyDescent="0.35">
      <c r="A69" s="14" t="str">
        <f t="shared" si="4"/>
        <v>PCSB 5-Year Budget</v>
      </c>
      <c r="B69" s="151">
        <f t="shared" si="4"/>
        <v>118</v>
      </c>
      <c r="C69" s="14" t="str">
        <f t="shared" si="4"/>
        <v>Early Childhood Academy PCS</v>
      </c>
      <c r="D69" s="5" t="str">
        <f t="shared" si="4"/>
        <v>2026-2027</v>
      </c>
      <c r="E69" s="16" t="s">
        <v>93</v>
      </c>
      <c r="F69" s="165">
        <f>'5-Yr PCSB Budget Contingency'!F69-'5-Yr PCSB Budget No Expansion'!F69</f>
        <v>0</v>
      </c>
      <c r="G69" s="22">
        <f>'5-Yr PCSB Budget Contingency'!G69-'5-Yr PCSB Budget No Expansion'!G69</f>
        <v>5852021</v>
      </c>
      <c r="H69" s="22">
        <f>'5-Yr PCSB Budget Contingency'!H69-'5-Yr PCSB Budget No Expansion'!H69</f>
        <v>5969062</v>
      </c>
      <c r="I69" s="22">
        <f>'5-Yr PCSB Budget Contingency'!I69-'5-Yr PCSB Budget No Expansion'!I69</f>
        <v>6088443</v>
      </c>
      <c r="J69" s="22">
        <f>'5-Yr PCSB Budget Contingency'!J69-'5-Yr PCSB Budget No Expansion'!J69</f>
        <v>6210211</v>
      </c>
      <c r="K69" s="22">
        <f>'5-Yr PCSB Budget Contingency'!K69-'5-Yr PCSB Budget No Expansion'!K69</f>
        <v>6334416</v>
      </c>
      <c r="L69" s="84">
        <f>IF('5-Yr PCSB Budget Contingency'!G69,G69/'5-Yr PCSB Budget Contingency'!G69,0)</f>
        <v>1</v>
      </c>
      <c r="M69" s="71">
        <f>IF('5-Yr PCSB Budget Contingency'!H69,H69/'5-Yr PCSB Budget Contingency'!H69,0)</f>
        <v>1</v>
      </c>
      <c r="N69" s="71">
        <f>IF('5-Yr PCSB Budget Contingency'!I69,I69/'5-Yr PCSB Budget Contingency'!I69,0)</f>
        <v>1</v>
      </c>
      <c r="O69" s="71">
        <f>IF('5-Yr PCSB Budget Contingency'!J69,J69/'5-Yr PCSB Budget Contingency'!J69,0)</f>
        <v>1</v>
      </c>
      <c r="P69" s="98">
        <f>IF('5-Yr PCSB Budget Contingency'!K69,K69/'5-Yr PCSB Budget Contingency'!K69,0)</f>
        <v>1</v>
      </c>
    </row>
    <row r="70" spans="1:16" ht="15" customHeight="1" x14ac:dyDescent="0.35">
      <c r="A70" s="14" t="str">
        <f t="shared" si="4"/>
        <v>PCSB 5-Year Budget</v>
      </c>
      <c r="B70" s="151">
        <f t="shared" si="4"/>
        <v>118</v>
      </c>
      <c r="C70" s="14" t="str">
        <f t="shared" si="4"/>
        <v>Early Childhood Academy PCS</v>
      </c>
      <c r="D70" s="5" t="str">
        <f t="shared" si="4"/>
        <v>2026-2027</v>
      </c>
      <c r="E70" s="27" t="s">
        <v>97</v>
      </c>
      <c r="F70" s="165">
        <f>'5-Yr PCSB Budget Contingency'!F70-'5-Yr PCSB Budget No Expansion'!F70</f>
        <v>0</v>
      </c>
      <c r="G70" s="11">
        <f>'5-Yr PCSB Budget Contingency'!G70-'5-Yr PCSB Budget No Expansion'!G70</f>
        <v>294134</v>
      </c>
      <c r="H70" s="11">
        <f>'5-Yr PCSB Budget Contingency'!H70-'5-Yr PCSB Budget No Expansion'!H70</f>
        <v>300017</v>
      </c>
      <c r="I70" s="11">
        <f>'5-Yr PCSB Budget Contingency'!I70-'5-Yr PCSB Budget No Expansion'!I70</f>
        <v>306017</v>
      </c>
      <c r="J70" s="11">
        <f>'5-Yr PCSB Budget Contingency'!J70-'5-Yr PCSB Budget No Expansion'!J70</f>
        <v>312137</v>
      </c>
      <c r="K70" s="11">
        <f>'5-Yr PCSB Budget Contingency'!K70-'5-Yr PCSB Budget No Expansion'!K70</f>
        <v>318380</v>
      </c>
      <c r="L70" s="76">
        <f>IF('5-Yr PCSB Budget Contingency'!G70,G70/'5-Yr PCSB Budget Contingency'!G70,0)</f>
        <v>1</v>
      </c>
      <c r="M70" s="63">
        <f>IF('5-Yr PCSB Budget Contingency'!H70,H70/'5-Yr PCSB Budget Contingency'!H70,0)</f>
        <v>1</v>
      </c>
      <c r="N70" s="63">
        <f>IF('5-Yr PCSB Budget Contingency'!I70,I70/'5-Yr PCSB Budget Contingency'!I70,0)</f>
        <v>1</v>
      </c>
      <c r="O70" s="63">
        <f>IF('5-Yr PCSB Budget Contingency'!J70,J70/'5-Yr PCSB Budget Contingency'!J70,0)</f>
        <v>1</v>
      </c>
      <c r="P70" s="90">
        <f>IF('5-Yr PCSB Budget Contingency'!K70,K70/'5-Yr PCSB Budget Contingency'!K70,0)</f>
        <v>1</v>
      </c>
    </row>
    <row r="71" spans="1:16" ht="15" customHeight="1" x14ac:dyDescent="0.35">
      <c r="A71" s="14" t="str">
        <f t="shared" si="4"/>
        <v>PCSB 5-Year Budget</v>
      </c>
      <c r="B71" s="151">
        <f t="shared" si="4"/>
        <v>118</v>
      </c>
      <c r="C71" s="14" t="str">
        <f t="shared" si="4"/>
        <v>Early Childhood Academy PCS</v>
      </c>
      <c r="D71" s="5" t="str">
        <f t="shared" si="4"/>
        <v>2026-2027</v>
      </c>
      <c r="E71" s="27" t="s">
        <v>98</v>
      </c>
      <c r="F71" s="165">
        <f>'5-Yr PCSB Budget Contingency'!F71-'5-Yr PCSB Budget No Expansion'!F71</f>
        <v>0</v>
      </c>
      <c r="G71" s="11">
        <f>'5-Yr PCSB Budget Contingency'!G71-'5-Yr PCSB Budget No Expansion'!G71</f>
        <v>607603</v>
      </c>
      <c r="H71" s="11">
        <f>'5-Yr PCSB Budget Contingency'!H71-'5-Yr PCSB Budget No Expansion'!H71</f>
        <v>619755</v>
      </c>
      <c r="I71" s="11">
        <f>'5-Yr PCSB Budget Contingency'!I71-'5-Yr PCSB Budget No Expansion'!I71</f>
        <v>632150</v>
      </c>
      <c r="J71" s="11">
        <f>'5-Yr PCSB Budget Contingency'!J71-'5-Yr PCSB Budget No Expansion'!J71</f>
        <v>644793</v>
      </c>
      <c r="K71" s="11">
        <f>'5-Yr PCSB Budget Contingency'!K71-'5-Yr PCSB Budget No Expansion'!K71</f>
        <v>657689</v>
      </c>
      <c r="L71" s="76">
        <f>IF('5-Yr PCSB Budget Contingency'!G71,G71/'5-Yr PCSB Budget Contingency'!G71,0)</f>
        <v>1</v>
      </c>
      <c r="M71" s="63">
        <f>IF('5-Yr PCSB Budget Contingency'!H71,H71/'5-Yr PCSB Budget Contingency'!H71,0)</f>
        <v>1</v>
      </c>
      <c r="N71" s="63">
        <f>IF('5-Yr PCSB Budget Contingency'!I71,I71/'5-Yr PCSB Budget Contingency'!I71,0)</f>
        <v>1</v>
      </c>
      <c r="O71" s="63">
        <f>IF('5-Yr PCSB Budget Contingency'!J71,J71/'5-Yr PCSB Budget Contingency'!J71,0)</f>
        <v>1</v>
      </c>
      <c r="P71" s="90">
        <f>IF('5-Yr PCSB Budget Contingency'!K71,K71/'5-Yr PCSB Budget Contingency'!K71,0)</f>
        <v>1</v>
      </c>
    </row>
    <row r="72" spans="1:16" ht="15" customHeight="1" x14ac:dyDescent="0.35">
      <c r="A72" s="14" t="str">
        <f t="shared" si="4"/>
        <v>PCSB 5-Year Budget</v>
      </c>
      <c r="B72" s="151">
        <f t="shared" si="4"/>
        <v>118</v>
      </c>
      <c r="C72" s="14" t="str">
        <f t="shared" si="4"/>
        <v>Early Childhood Academy PCS</v>
      </c>
      <c r="D72" s="5" t="str">
        <f t="shared" si="4"/>
        <v>2026-2027</v>
      </c>
      <c r="E72" s="16" t="s">
        <v>91</v>
      </c>
      <c r="F72" s="165">
        <f>'5-Yr PCSB Budget Contingency'!F72-'5-Yr PCSB Budget No Expansion'!F72</f>
        <v>0</v>
      </c>
      <c r="G72" s="21">
        <f>'5-Yr PCSB Budget Contingency'!G72-'5-Yr PCSB Budget No Expansion'!G72</f>
        <v>6753758</v>
      </c>
      <c r="H72" s="21">
        <f>'5-Yr PCSB Budget Contingency'!H72-'5-Yr PCSB Budget No Expansion'!H72</f>
        <v>6888834</v>
      </c>
      <c r="I72" s="21">
        <f>'5-Yr PCSB Budget Contingency'!I72-'5-Yr PCSB Budget No Expansion'!I72</f>
        <v>7026610</v>
      </c>
      <c r="J72" s="21">
        <f>'5-Yr PCSB Budget Contingency'!J72-'5-Yr PCSB Budget No Expansion'!J72</f>
        <v>7167141</v>
      </c>
      <c r="K72" s="21">
        <f>'5-Yr PCSB Budget Contingency'!K72-'5-Yr PCSB Budget No Expansion'!K72</f>
        <v>7310485</v>
      </c>
      <c r="L72" s="82">
        <f>IF('5-Yr PCSB Budget Contingency'!G72,G72/'5-Yr PCSB Budget Contingency'!G72,0)</f>
        <v>1</v>
      </c>
      <c r="M72" s="69">
        <f>IF('5-Yr PCSB Budget Contingency'!H72,H72/'5-Yr PCSB Budget Contingency'!H72,0)</f>
        <v>1</v>
      </c>
      <c r="N72" s="69">
        <f>IF('5-Yr PCSB Budget Contingency'!I72,I72/'5-Yr PCSB Budget Contingency'!I72,0)</f>
        <v>1</v>
      </c>
      <c r="O72" s="69">
        <f>IF('5-Yr PCSB Budget Contingency'!J72,J72/'5-Yr PCSB Budget Contingency'!J72,0)</f>
        <v>1</v>
      </c>
      <c r="P72" s="96">
        <f>IF('5-Yr PCSB Budget Contingency'!K72,K72/'5-Yr PCSB Budget Contingency'!K72,0)</f>
        <v>1</v>
      </c>
    </row>
    <row r="73" spans="1:16" ht="30" customHeight="1" x14ac:dyDescent="0.35">
      <c r="A73" s="14" t="str">
        <f t="shared" si="4"/>
        <v>PCSB 5-Year Budget</v>
      </c>
      <c r="B73" s="151">
        <f t="shared" si="4"/>
        <v>118</v>
      </c>
      <c r="C73" s="14" t="str">
        <f t="shared" si="4"/>
        <v>Early Childhood Academy PCS</v>
      </c>
      <c r="D73" s="5" t="str">
        <f t="shared" si="4"/>
        <v>2026-2027</v>
      </c>
      <c r="E73" s="17" t="s">
        <v>100</v>
      </c>
      <c r="F73" s="165">
        <f>'5-Yr PCSB Budget Contingency'!F73-'5-Yr PCSB Budget No Expansion'!F73</f>
        <v>0</v>
      </c>
      <c r="G73" s="11">
        <f>'5-Yr PCSB Budget Contingency'!G73-'5-Yr PCSB Budget No Expansion'!G73</f>
        <v>121115</v>
      </c>
      <c r="H73" s="11">
        <f>'5-Yr PCSB Budget Contingency'!H73-'5-Yr PCSB Budget No Expansion'!H73</f>
        <v>127171</v>
      </c>
      <c r="I73" s="11">
        <f>'5-Yr PCSB Budget Contingency'!I73-'5-Yr PCSB Budget No Expansion'!I73</f>
        <v>133529</v>
      </c>
      <c r="J73" s="11">
        <f>'5-Yr PCSB Budget Contingency'!J73-'5-Yr PCSB Budget No Expansion'!J73</f>
        <v>140206</v>
      </c>
      <c r="K73" s="11">
        <f>'5-Yr PCSB Budget Contingency'!K73-'5-Yr PCSB Budget No Expansion'!K73</f>
        <v>147216</v>
      </c>
      <c r="L73" s="76">
        <f>IF('5-Yr PCSB Budget Contingency'!G73,G73/'5-Yr PCSB Budget Contingency'!G73,0)</f>
        <v>1</v>
      </c>
      <c r="M73" s="63">
        <f>IF('5-Yr PCSB Budget Contingency'!H73,H73/'5-Yr PCSB Budget Contingency'!H73,0)</f>
        <v>1</v>
      </c>
      <c r="N73" s="63">
        <f>IF('5-Yr PCSB Budget Contingency'!I73,I73/'5-Yr PCSB Budget Contingency'!I73,0)</f>
        <v>1</v>
      </c>
      <c r="O73" s="63">
        <f>IF('5-Yr PCSB Budget Contingency'!J73,J73/'5-Yr PCSB Budget Contingency'!J73,0)</f>
        <v>1</v>
      </c>
      <c r="P73" s="90">
        <f>IF('5-Yr PCSB Budget Contingency'!K73,K73/'5-Yr PCSB Budget Contingency'!K73,0)</f>
        <v>1</v>
      </c>
    </row>
    <row r="74" spans="1:16" ht="15" customHeight="1" x14ac:dyDescent="0.35">
      <c r="A74" s="14" t="str">
        <f t="shared" si="4"/>
        <v>PCSB 5-Year Budget</v>
      </c>
      <c r="B74" s="151">
        <f t="shared" si="4"/>
        <v>118</v>
      </c>
      <c r="C74" s="14" t="str">
        <f t="shared" si="4"/>
        <v>Early Childhood Academy PCS</v>
      </c>
      <c r="D74" s="5" t="str">
        <f t="shared" si="4"/>
        <v>2026-2027</v>
      </c>
      <c r="E74" s="17" t="s">
        <v>101</v>
      </c>
      <c r="F74" s="165">
        <f>'5-Yr PCSB Budget Contingency'!F74-'5-Yr PCSB Budget No Expansion'!F74</f>
        <v>0</v>
      </c>
      <c r="G74" s="11">
        <f>'5-Yr PCSB Budget Contingency'!G74-'5-Yr PCSB Budget No Expansion'!G74</f>
        <v>162703</v>
      </c>
      <c r="H74" s="11">
        <f>'5-Yr PCSB Budget Contingency'!H74-'5-Yr PCSB Budget No Expansion'!H74</f>
        <v>170838</v>
      </c>
      <c r="I74" s="11">
        <f>'5-Yr PCSB Budget Contingency'!I74-'5-Yr PCSB Budget No Expansion'!I74</f>
        <v>179380</v>
      </c>
      <c r="J74" s="11">
        <f>'5-Yr PCSB Budget Contingency'!J74-'5-Yr PCSB Budget No Expansion'!J74</f>
        <v>188349</v>
      </c>
      <c r="K74" s="11">
        <f>'5-Yr PCSB Budget Contingency'!K74-'5-Yr PCSB Budget No Expansion'!K74</f>
        <v>197767</v>
      </c>
      <c r="L74" s="76">
        <f>IF('5-Yr PCSB Budget Contingency'!G74,G74/'5-Yr PCSB Budget Contingency'!G74,0)</f>
        <v>1</v>
      </c>
      <c r="M74" s="63">
        <f>IF('5-Yr PCSB Budget Contingency'!H74,H74/'5-Yr PCSB Budget Contingency'!H74,0)</f>
        <v>1</v>
      </c>
      <c r="N74" s="63">
        <f>IF('5-Yr PCSB Budget Contingency'!I74,I74/'5-Yr PCSB Budget Contingency'!I74,0)</f>
        <v>1</v>
      </c>
      <c r="O74" s="63">
        <f>IF('5-Yr PCSB Budget Contingency'!J74,J74/'5-Yr PCSB Budget Contingency'!J74,0)</f>
        <v>1</v>
      </c>
      <c r="P74" s="90">
        <f>IF('5-Yr PCSB Budget Contingency'!K74,K74/'5-Yr PCSB Budget Contingency'!K74,0)</f>
        <v>1</v>
      </c>
    </row>
    <row r="75" spans="1:16" ht="15" customHeight="1" x14ac:dyDescent="0.35">
      <c r="A75" s="14" t="str">
        <f t="shared" si="4"/>
        <v>PCSB 5-Year Budget</v>
      </c>
      <c r="B75" s="151">
        <f t="shared" si="4"/>
        <v>118</v>
      </c>
      <c r="C75" s="14" t="str">
        <f t="shared" si="4"/>
        <v>Early Childhood Academy PCS</v>
      </c>
      <c r="D75" s="5" t="str">
        <f t="shared" si="4"/>
        <v>2026-2027</v>
      </c>
      <c r="E75" s="17" t="s">
        <v>90</v>
      </c>
      <c r="F75" s="165">
        <f>'5-Yr PCSB Budget Contingency'!F75-'5-Yr PCSB Budget No Expansion'!F75</f>
        <v>0</v>
      </c>
      <c r="G75" s="11">
        <f>'5-Yr PCSB Budget Contingency'!G75-'5-Yr PCSB Budget No Expansion'!G75</f>
        <v>258000</v>
      </c>
      <c r="H75" s="11">
        <f>'5-Yr PCSB Budget Contingency'!H75-'5-Yr PCSB Budget No Expansion'!H75</f>
        <v>270900</v>
      </c>
      <c r="I75" s="11">
        <f>'5-Yr PCSB Budget Contingency'!I75-'5-Yr PCSB Budget No Expansion'!I75</f>
        <v>284445</v>
      </c>
      <c r="J75" s="11">
        <f>'5-Yr PCSB Budget Contingency'!J75-'5-Yr PCSB Budget No Expansion'!J75</f>
        <v>298667</v>
      </c>
      <c r="K75" s="11">
        <f>'5-Yr PCSB Budget Contingency'!K75-'5-Yr PCSB Budget No Expansion'!K75</f>
        <v>313601</v>
      </c>
      <c r="L75" s="76">
        <f>IF('5-Yr PCSB Budget Contingency'!G75,G75/'5-Yr PCSB Budget Contingency'!G75,0)</f>
        <v>1</v>
      </c>
      <c r="M75" s="63">
        <f>IF('5-Yr PCSB Budget Contingency'!H75,H75/'5-Yr PCSB Budget Contingency'!H75,0)</f>
        <v>1</v>
      </c>
      <c r="N75" s="63">
        <f>IF('5-Yr PCSB Budget Contingency'!I75,I75/'5-Yr PCSB Budget Contingency'!I75,0)</f>
        <v>1</v>
      </c>
      <c r="O75" s="63">
        <f>IF('5-Yr PCSB Budget Contingency'!J75,J75/'5-Yr PCSB Budget Contingency'!J75,0)</f>
        <v>1</v>
      </c>
      <c r="P75" s="90">
        <f>IF('5-Yr PCSB Budget Contingency'!K75,K75/'5-Yr PCSB Budget Contingency'!K75,0)</f>
        <v>1</v>
      </c>
    </row>
    <row r="76" spans="1:16" ht="15" customHeight="1" x14ac:dyDescent="0.35">
      <c r="A76" s="14" t="str">
        <f t="shared" si="4"/>
        <v>PCSB 5-Year Budget</v>
      </c>
      <c r="B76" s="151">
        <f t="shared" si="4"/>
        <v>118</v>
      </c>
      <c r="C76" s="14" t="str">
        <f t="shared" si="4"/>
        <v>Early Childhood Academy PCS</v>
      </c>
      <c r="D76" s="5" t="str">
        <f t="shared" si="4"/>
        <v>2026-2027</v>
      </c>
      <c r="E76" s="16" t="s">
        <v>263</v>
      </c>
      <c r="F76" s="165">
        <f>'5-Yr PCSB Budget Contingency'!F76-'5-Yr PCSB Budget No Expansion'!F76</f>
        <v>0</v>
      </c>
      <c r="G76" s="21">
        <f>'5-Yr PCSB Budget Contingency'!G76-'5-Yr PCSB Budget No Expansion'!G76</f>
        <v>541818</v>
      </c>
      <c r="H76" s="21">
        <f>'5-Yr PCSB Budget Contingency'!H76-'5-Yr PCSB Budget No Expansion'!H76</f>
        <v>568909</v>
      </c>
      <c r="I76" s="21">
        <f>'5-Yr PCSB Budget Contingency'!I76-'5-Yr PCSB Budget No Expansion'!I76</f>
        <v>597354</v>
      </c>
      <c r="J76" s="21">
        <f>'5-Yr PCSB Budget Contingency'!J76-'5-Yr PCSB Budget No Expansion'!J76</f>
        <v>627222</v>
      </c>
      <c r="K76" s="21">
        <f>'5-Yr PCSB Budget Contingency'!K76-'5-Yr PCSB Budget No Expansion'!K76</f>
        <v>658584</v>
      </c>
      <c r="L76" s="82">
        <f>IF('5-Yr PCSB Budget Contingency'!G76,G76/'5-Yr PCSB Budget Contingency'!G76,0)</f>
        <v>1</v>
      </c>
      <c r="M76" s="69">
        <f>IF('5-Yr PCSB Budget Contingency'!H76,H76/'5-Yr PCSB Budget Contingency'!H76,0)</f>
        <v>1</v>
      </c>
      <c r="N76" s="69">
        <f>IF('5-Yr PCSB Budget Contingency'!I76,I76/'5-Yr PCSB Budget Contingency'!I76,0)</f>
        <v>1</v>
      </c>
      <c r="O76" s="69">
        <f>IF('5-Yr PCSB Budget Contingency'!J76,J76/'5-Yr PCSB Budget Contingency'!J76,0)</f>
        <v>1</v>
      </c>
      <c r="P76" s="96">
        <f>IF('5-Yr PCSB Budget Contingency'!K76,K76/'5-Yr PCSB Budget Contingency'!K76,0)</f>
        <v>1</v>
      </c>
    </row>
    <row r="77" spans="1:16" ht="30" customHeight="1" x14ac:dyDescent="0.35">
      <c r="A77" s="14" t="str">
        <f t="shared" si="4"/>
        <v>PCSB 5-Year Budget</v>
      </c>
      <c r="B77" s="151">
        <f t="shared" si="4"/>
        <v>118</v>
      </c>
      <c r="C77" s="14" t="str">
        <f t="shared" si="4"/>
        <v>Early Childhood Academy PCS</v>
      </c>
      <c r="D77" s="5" t="str">
        <f t="shared" si="4"/>
        <v>2026-2027</v>
      </c>
      <c r="E77" t="s">
        <v>264</v>
      </c>
      <c r="F77" s="165">
        <f>'5-Yr PCSB Budget Contingency'!F77-'5-Yr PCSB Budget No Expansion'!F77</f>
        <v>0</v>
      </c>
      <c r="G77" s="11">
        <f>'5-Yr PCSB Budget Contingency'!G77-'5-Yr PCSB Budget No Expansion'!G77</f>
        <v>0</v>
      </c>
      <c r="H77" s="11">
        <f>'5-Yr PCSB Budget Contingency'!H77-'5-Yr PCSB Budget No Expansion'!H77</f>
        <v>0</v>
      </c>
      <c r="I77" s="11">
        <f>'5-Yr PCSB Budget Contingency'!I77-'5-Yr PCSB Budget No Expansion'!I77</f>
        <v>0</v>
      </c>
      <c r="J77" s="11">
        <f>'5-Yr PCSB Budget Contingency'!J77-'5-Yr PCSB Budget No Expansion'!J77</f>
        <v>0</v>
      </c>
      <c r="K77" s="11">
        <f>'5-Yr PCSB Budget Contingency'!K77-'5-Yr PCSB Budget No Expansion'!K77</f>
        <v>0</v>
      </c>
      <c r="L77" s="76">
        <f>IF('5-Yr PCSB Budget Contingency'!G77,G77/'5-Yr PCSB Budget Contingency'!G77,0)</f>
        <v>0</v>
      </c>
      <c r="M77" s="63">
        <f>IF('5-Yr PCSB Budget Contingency'!H77,H77/'5-Yr PCSB Budget Contingency'!H77,0)</f>
        <v>0</v>
      </c>
      <c r="N77" s="63">
        <f>IF('5-Yr PCSB Budget Contingency'!I77,I77/'5-Yr PCSB Budget Contingency'!I77,0)</f>
        <v>0</v>
      </c>
      <c r="O77" s="63">
        <f>IF('5-Yr PCSB Budget Contingency'!J77,J77/'5-Yr PCSB Budget Contingency'!J77,0)</f>
        <v>0</v>
      </c>
      <c r="P77" s="90">
        <f>IF('5-Yr PCSB Budget Contingency'!K77,K77/'5-Yr PCSB Budget Contingency'!K77,0)</f>
        <v>0</v>
      </c>
    </row>
    <row r="78" spans="1:16" x14ac:dyDescent="0.35">
      <c r="A78" s="14" t="str">
        <f t="shared" si="4"/>
        <v>PCSB 5-Year Budget</v>
      </c>
      <c r="B78" s="151">
        <f t="shared" si="4"/>
        <v>118</v>
      </c>
      <c r="C78" s="14" t="str">
        <f t="shared" si="4"/>
        <v>Early Childhood Academy PCS</v>
      </c>
      <c r="D78" s="5" t="str">
        <f t="shared" si="4"/>
        <v>2026-2027</v>
      </c>
      <c r="E78" t="s">
        <v>228</v>
      </c>
      <c r="F78" s="165">
        <f>'5-Yr PCSB Budget Contingency'!F78-'5-Yr PCSB Budget No Expansion'!F78</f>
        <v>0</v>
      </c>
      <c r="G78" s="11">
        <f>'5-Yr PCSB Budget Contingency'!G78-'5-Yr PCSB Budget No Expansion'!G78</f>
        <v>396000</v>
      </c>
      <c r="H78" s="11">
        <f>'5-Yr PCSB Budget Contingency'!H78-'5-Yr PCSB Budget No Expansion'!H78</f>
        <v>537900</v>
      </c>
      <c r="I78" s="11">
        <f>'5-Yr PCSB Budget Contingency'!I78-'5-Yr PCSB Budget No Expansion'!I78</f>
        <v>537900</v>
      </c>
      <c r="J78" s="11">
        <f>'5-Yr PCSB Budget Contingency'!J78-'5-Yr PCSB Budget No Expansion'!J78</f>
        <v>537900</v>
      </c>
      <c r="K78" s="11">
        <f>'5-Yr PCSB Budget Contingency'!K78-'5-Yr PCSB Budget No Expansion'!K78</f>
        <v>537900</v>
      </c>
      <c r="L78" s="76">
        <f>IF('5-Yr PCSB Budget Contingency'!G78,G78/'5-Yr PCSB Budget Contingency'!G78,0)</f>
        <v>1</v>
      </c>
      <c r="M78" s="63">
        <f>IF('5-Yr PCSB Budget Contingency'!H78,H78/'5-Yr PCSB Budget Contingency'!H78,0)</f>
        <v>1</v>
      </c>
      <c r="N78" s="63">
        <f>IF('5-Yr PCSB Budget Contingency'!I78,I78/'5-Yr PCSB Budget Contingency'!I78,0)</f>
        <v>1</v>
      </c>
      <c r="O78" s="63">
        <f>IF('5-Yr PCSB Budget Contingency'!J78,J78/'5-Yr PCSB Budget Contingency'!J78,0)</f>
        <v>1</v>
      </c>
      <c r="P78" s="90">
        <f>IF('5-Yr PCSB Budget Contingency'!K78,K78/'5-Yr PCSB Budget Contingency'!K78,0)</f>
        <v>1</v>
      </c>
    </row>
    <row r="79" spans="1:16" x14ac:dyDescent="0.35">
      <c r="A79" s="14" t="str">
        <f t="shared" si="4"/>
        <v>PCSB 5-Year Budget</v>
      </c>
      <c r="B79" s="151">
        <f t="shared" si="4"/>
        <v>118</v>
      </c>
      <c r="C79" s="14" t="str">
        <f t="shared" si="4"/>
        <v>Early Childhood Academy PCS</v>
      </c>
      <c r="D79" s="5" t="str">
        <f t="shared" si="4"/>
        <v>2026-2027</v>
      </c>
      <c r="E79" t="s">
        <v>229</v>
      </c>
      <c r="F79" s="165">
        <f>'5-Yr PCSB Budget Contingency'!F79-'5-Yr PCSB Budget No Expansion'!F79</f>
        <v>0</v>
      </c>
      <c r="G79" s="11">
        <f>'5-Yr PCSB Budget Contingency'!G79-'5-Yr PCSB Budget No Expansion'!G79</f>
        <v>0</v>
      </c>
      <c r="H79" s="11">
        <f>'5-Yr PCSB Budget Contingency'!H79-'5-Yr PCSB Budget No Expansion'!H79</f>
        <v>0</v>
      </c>
      <c r="I79" s="11">
        <f>'5-Yr PCSB Budget Contingency'!I79-'5-Yr PCSB Budget No Expansion'!I79</f>
        <v>0</v>
      </c>
      <c r="J79" s="11">
        <f>'5-Yr PCSB Budget Contingency'!J79-'5-Yr PCSB Budget No Expansion'!J79</f>
        <v>0</v>
      </c>
      <c r="K79" s="11">
        <f>'5-Yr PCSB Budget Contingency'!K79-'5-Yr PCSB Budget No Expansion'!K79</f>
        <v>0</v>
      </c>
      <c r="L79" s="76">
        <f>IF('5-Yr PCSB Budget Contingency'!G79,G79/'5-Yr PCSB Budget Contingency'!G79,0)</f>
        <v>0</v>
      </c>
      <c r="M79" s="63">
        <f>IF('5-Yr PCSB Budget Contingency'!H79,H79/'5-Yr PCSB Budget Contingency'!H79,0)</f>
        <v>0</v>
      </c>
      <c r="N79" s="63">
        <f>IF('5-Yr PCSB Budget Contingency'!I79,I79/'5-Yr PCSB Budget Contingency'!I79,0)</f>
        <v>0</v>
      </c>
      <c r="O79" s="63">
        <f>IF('5-Yr PCSB Budget Contingency'!J79,J79/'5-Yr PCSB Budget Contingency'!J79,0)</f>
        <v>0</v>
      </c>
      <c r="P79" s="90">
        <f>IF('5-Yr PCSB Budget Contingency'!K79,K79/'5-Yr PCSB Budget Contingency'!K79,0)</f>
        <v>0</v>
      </c>
    </row>
    <row r="80" spans="1:16" x14ac:dyDescent="0.35">
      <c r="A80" s="14" t="str">
        <f t="shared" si="4"/>
        <v>PCSB 5-Year Budget</v>
      </c>
      <c r="B80" s="151">
        <f t="shared" si="4"/>
        <v>118</v>
      </c>
      <c r="C80" s="14" t="str">
        <f t="shared" si="4"/>
        <v>Early Childhood Academy PCS</v>
      </c>
      <c r="D80" s="5" t="str">
        <f t="shared" si="4"/>
        <v>2026-2027</v>
      </c>
      <c r="E80" t="s">
        <v>230</v>
      </c>
      <c r="F80" s="165">
        <f>'5-Yr PCSB Budget Contingency'!F80-'5-Yr PCSB Budget No Expansion'!F80</f>
        <v>0</v>
      </c>
      <c r="G80" s="11">
        <f>'5-Yr PCSB Budget Contingency'!G80-'5-Yr PCSB Budget No Expansion'!G80</f>
        <v>492251</v>
      </c>
      <c r="H80" s="11">
        <f>'5-Yr PCSB Budget Contingency'!H80-'5-Yr PCSB Budget No Expansion'!H80</f>
        <v>478636</v>
      </c>
      <c r="I80" s="11">
        <f>'5-Yr PCSB Budget Contingency'!I80-'5-Yr PCSB Budget No Expansion'!I80</f>
        <v>460339</v>
      </c>
      <c r="J80" s="11">
        <f>'5-Yr PCSB Budget Contingency'!J80-'5-Yr PCSB Budget No Expansion'!J80</f>
        <v>443002</v>
      </c>
      <c r="K80" s="11">
        <f>'5-Yr PCSB Budget Contingency'!K80-'5-Yr PCSB Budget No Expansion'!K80</f>
        <v>423872</v>
      </c>
      <c r="L80" s="76">
        <f>IF('5-Yr PCSB Budget Contingency'!G80,G80/'5-Yr PCSB Budget Contingency'!G80,0)</f>
        <v>1</v>
      </c>
      <c r="M80" s="63">
        <f>IF('5-Yr PCSB Budget Contingency'!H80,H80/'5-Yr PCSB Budget Contingency'!H80,0)</f>
        <v>1</v>
      </c>
      <c r="N80" s="63">
        <f>IF('5-Yr PCSB Budget Contingency'!I80,I80/'5-Yr PCSB Budget Contingency'!I80,0)</f>
        <v>1</v>
      </c>
      <c r="O80" s="63">
        <f>IF('5-Yr PCSB Budget Contingency'!J80,J80/'5-Yr PCSB Budget Contingency'!J80,0)</f>
        <v>1</v>
      </c>
      <c r="P80" s="90">
        <f>IF('5-Yr PCSB Budget Contingency'!K80,K80/'5-Yr PCSB Budget Contingency'!K80,0)</f>
        <v>1</v>
      </c>
    </row>
    <row r="81" spans="1:16" x14ac:dyDescent="0.35">
      <c r="A81" s="14" t="str">
        <f t="shared" si="4"/>
        <v>PCSB 5-Year Budget</v>
      </c>
      <c r="B81" s="151">
        <f t="shared" si="4"/>
        <v>118</v>
      </c>
      <c r="C81" s="14" t="str">
        <f t="shared" si="4"/>
        <v>Early Childhood Academy PCS</v>
      </c>
      <c r="D81" s="5" t="str">
        <f t="shared" si="4"/>
        <v>2026-2027</v>
      </c>
      <c r="E81" t="s">
        <v>231</v>
      </c>
      <c r="F81" s="165">
        <f>'5-Yr PCSB Budget Contingency'!F81-'5-Yr PCSB Budget No Expansion'!F81</f>
        <v>0</v>
      </c>
      <c r="G81" s="11">
        <f>'5-Yr PCSB Budget Contingency'!G81-'5-Yr PCSB Budget No Expansion'!G81</f>
        <v>0</v>
      </c>
      <c r="H81" s="11">
        <f>'5-Yr PCSB Budget Contingency'!H81-'5-Yr PCSB Budget No Expansion'!H81</f>
        <v>0</v>
      </c>
      <c r="I81" s="11">
        <f>'5-Yr PCSB Budget Contingency'!I81-'5-Yr PCSB Budget No Expansion'!I81</f>
        <v>0</v>
      </c>
      <c r="J81" s="11">
        <f>'5-Yr PCSB Budget Contingency'!J81-'5-Yr PCSB Budget No Expansion'!J81</f>
        <v>0</v>
      </c>
      <c r="K81" s="11">
        <f>'5-Yr PCSB Budget Contingency'!K81-'5-Yr PCSB Budget No Expansion'!K81</f>
        <v>0</v>
      </c>
      <c r="L81" s="76">
        <f>IF('5-Yr PCSB Budget Contingency'!G81,G81/'5-Yr PCSB Budget Contingency'!G81,0)</f>
        <v>0</v>
      </c>
      <c r="M81" s="63">
        <f>IF('5-Yr PCSB Budget Contingency'!H81,H81/'5-Yr PCSB Budget Contingency'!H81,0)</f>
        <v>0</v>
      </c>
      <c r="N81" s="63">
        <f>IF('5-Yr PCSB Budget Contingency'!I81,I81/'5-Yr PCSB Budget Contingency'!I81,0)</f>
        <v>0</v>
      </c>
      <c r="O81" s="63">
        <f>IF('5-Yr PCSB Budget Contingency'!J81,J81/'5-Yr PCSB Budget Contingency'!J81,0)</f>
        <v>0</v>
      </c>
      <c r="P81" s="90">
        <f>IF('5-Yr PCSB Budget Contingency'!K81,K81/'5-Yr PCSB Budget Contingency'!K81,0)</f>
        <v>0</v>
      </c>
    </row>
    <row r="82" spans="1:16" x14ac:dyDescent="0.35">
      <c r="A82" s="14" t="str">
        <f t="shared" si="4"/>
        <v>PCSB 5-Year Budget</v>
      </c>
      <c r="B82" s="151">
        <f t="shared" si="4"/>
        <v>118</v>
      </c>
      <c r="C82" s="14" t="str">
        <f t="shared" si="4"/>
        <v>Early Childhood Academy PCS</v>
      </c>
      <c r="D82" s="5" t="str">
        <f t="shared" si="4"/>
        <v>2026-2027</v>
      </c>
      <c r="E82" t="s">
        <v>232</v>
      </c>
      <c r="F82" s="165">
        <f>'5-Yr PCSB Budget Contingency'!F82-'5-Yr PCSB Budget No Expansion'!F82</f>
        <v>0</v>
      </c>
      <c r="G82" s="11">
        <f>'5-Yr PCSB Budget Contingency'!G82-'5-Yr PCSB Budget No Expansion'!G82</f>
        <v>340000</v>
      </c>
      <c r="H82" s="11">
        <f>'5-Yr PCSB Budget Contingency'!H82-'5-Yr PCSB Budget No Expansion'!H82</f>
        <v>357000</v>
      </c>
      <c r="I82" s="11">
        <f>'5-Yr PCSB Budget Contingency'!I82-'5-Yr PCSB Budget No Expansion'!I82</f>
        <v>364140</v>
      </c>
      <c r="J82" s="11">
        <f>'5-Yr PCSB Budget Contingency'!J82-'5-Yr PCSB Budget No Expansion'!J82</f>
        <v>382347</v>
      </c>
      <c r="K82" s="11">
        <f>'5-Yr PCSB Budget Contingency'!K82-'5-Yr PCSB Budget No Expansion'!K82</f>
        <v>401464</v>
      </c>
      <c r="L82" s="76">
        <f>IF('5-Yr PCSB Budget Contingency'!G82,G82/'5-Yr PCSB Budget Contingency'!G82,0)</f>
        <v>1</v>
      </c>
      <c r="M82" s="63">
        <f>IF('5-Yr PCSB Budget Contingency'!H82,H82/'5-Yr PCSB Budget Contingency'!H82,0)</f>
        <v>1</v>
      </c>
      <c r="N82" s="63">
        <f>IF('5-Yr PCSB Budget Contingency'!I82,I82/'5-Yr PCSB Budget Contingency'!I82,0)</f>
        <v>1</v>
      </c>
      <c r="O82" s="63">
        <f>IF('5-Yr PCSB Budget Contingency'!J82,J82/'5-Yr PCSB Budget Contingency'!J82,0)</f>
        <v>1</v>
      </c>
      <c r="P82" s="90">
        <f>IF('5-Yr PCSB Budget Contingency'!K82,K82/'5-Yr PCSB Budget Contingency'!K82,0)</f>
        <v>1</v>
      </c>
    </row>
    <row r="83" spans="1:16" x14ac:dyDescent="0.35">
      <c r="A83" s="14" t="str">
        <f t="shared" si="4"/>
        <v>PCSB 5-Year Budget</v>
      </c>
      <c r="B83" s="151">
        <f t="shared" si="4"/>
        <v>118</v>
      </c>
      <c r="C83" s="14" t="str">
        <f t="shared" si="4"/>
        <v>Early Childhood Academy PCS</v>
      </c>
      <c r="D83" s="5" t="str">
        <f t="shared" si="4"/>
        <v>2026-2027</v>
      </c>
      <c r="E83" t="s">
        <v>233</v>
      </c>
      <c r="F83" s="165">
        <f>'5-Yr PCSB Budget Contingency'!F83-'5-Yr PCSB Budget No Expansion'!F83</f>
        <v>0</v>
      </c>
      <c r="G83" s="11">
        <f>'5-Yr PCSB Budget Contingency'!G83-'5-Yr PCSB Budget No Expansion'!G83</f>
        <v>0</v>
      </c>
      <c r="H83" s="11">
        <f>'5-Yr PCSB Budget Contingency'!H83-'5-Yr PCSB Budget No Expansion'!H83</f>
        <v>0</v>
      </c>
      <c r="I83" s="11">
        <f>'5-Yr PCSB Budget Contingency'!I83-'5-Yr PCSB Budget No Expansion'!I83</f>
        <v>0</v>
      </c>
      <c r="J83" s="11">
        <f>'5-Yr PCSB Budget Contingency'!J83-'5-Yr PCSB Budget No Expansion'!J83</f>
        <v>0</v>
      </c>
      <c r="K83" s="11">
        <f>'5-Yr PCSB Budget Contingency'!K83-'5-Yr PCSB Budget No Expansion'!K83</f>
        <v>0</v>
      </c>
      <c r="L83" s="76">
        <f>IF('5-Yr PCSB Budget Contingency'!G83,G83/'5-Yr PCSB Budget Contingency'!G83,0)</f>
        <v>0</v>
      </c>
      <c r="M83" s="63">
        <f>IF('5-Yr PCSB Budget Contingency'!H83,H83/'5-Yr PCSB Budget Contingency'!H83,0)</f>
        <v>0</v>
      </c>
      <c r="N83" s="63">
        <f>IF('5-Yr PCSB Budget Contingency'!I83,I83/'5-Yr PCSB Budget Contingency'!I83,0)</f>
        <v>0</v>
      </c>
      <c r="O83" s="63">
        <f>IF('5-Yr PCSB Budget Contingency'!J83,J83/'5-Yr PCSB Budget Contingency'!J83,0)</f>
        <v>0</v>
      </c>
      <c r="P83" s="90">
        <f>IF('5-Yr PCSB Budget Contingency'!K83,K83/'5-Yr PCSB Budget Contingency'!K83,0)</f>
        <v>0</v>
      </c>
    </row>
    <row r="84" spans="1:16" x14ac:dyDescent="0.35">
      <c r="A84" s="14" t="str">
        <f t="shared" si="4"/>
        <v>PCSB 5-Year Budget</v>
      </c>
      <c r="B84" s="151">
        <f t="shared" si="4"/>
        <v>118</v>
      </c>
      <c r="C84" s="14" t="str">
        <f t="shared" si="4"/>
        <v>Early Childhood Academy PCS</v>
      </c>
      <c r="D84" s="5" t="str">
        <f t="shared" si="4"/>
        <v>2026-2027</v>
      </c>
      <c r="E84" s="16" t="s">
        <v>238</v>
      </c>
      <c r="F84" s="165">
        <f>'5-Yr PCSB Budget Contingency'!F84-'5-Yr PCSB Budget No Expansion'!F84</f>
        <v>0</v>
      </c>
      <c r="G84" s="21">
        <f>'5-Yr PCSB Budget Contingency'!G84-'5-Yr PCSB Budget No Expansion'!G84</f>
        <v>1228251</v>
      </c>
      <c r="H84" s="21">
        <f>'5-Yr PCSB Budget Contingency'!H84-'5-Yr PCSB Budget No Expansion'!H84</f>
        <v>1373536</v>
      </c>
      <c r="I84" s="21">
        <f>'5-Yr PCSB Budget Contingency'!I84-'5-Yr PCSB Budget No Expansion'!I84</f>
        <v>1362379</v>
      </c>
      <c r="J84" s="21">
        <f>'5-Yr PCSB Budget Contingency'!J84-'5-Yr PCSB Budget No Expansion'!J84</f>
        <v>1363249</v>
      </c>
      <c r="K84" s="21">
        <f>'5-Yr PCSB Budget Contingency'!K84-'5-Yr PCSB Budget No Expansion'!K84</f>
        <v>1363236</v>
      </c>
      <c r="L84" s="82">
        <f>IF('5-Yr PCSB Budget Contingency'!G84,G84/'5-Yr PCSB Budget Contingency'!G84,0)</f>
        <v>1</v>
      </c>
      <c r="M84" s="69">
        <f>IF('5-Yr PCSB Budget Contingency'!H84,H84/'5-Yr PCSB Budget Contingency'!H84,0)</f>
        <v>1</v>
      </c>
      <c r="N84" s="69">
        <f>IF('5-Yr PCSB Budget Contingency'!I84,I84/'5-Yr PCSB Budget Contingency'!I84,0)</f>
        <v>1</v>
      </c>
      <c r="O84" s="69">
        <f>IF('5-Yr PCSB Budget Contingency'!J84,J84/'5-Yr PCSB Budget Contingency'!J84,0)</f>
        <v>1</v>
      </c>
      <c r="P84" s="96">
        <f>IF('5-Yr PCSB Budget Contingency'!K84,K84/'5-Yr PCSB Budget Contingency'!K84,0)</f>
        <v>1</v>
      </c>
    </row>
    <row r="85" spans="1:16" x14ac:dyDescent="0.35">
      <c r="A85" s="14" t="str">
        <f t="shared" si="4"/>
        <v>PCSB 5-Year Budget</v>
      </c>
      <c r="B85" s="151">
        <f t="shared" si="4"/>
        <v>118</v>
      </c>
      <c r="C85" s="14" t="str">
        <f t="shared" si="4"/>
        <v>Early Childhood Academy PCS</v>
      </c>
      <c r="D85" s="5" t="str">
        <f t="shared" si="4"/>
        <v>2026-2027</v>
      </c>
      <c r="E85" s="16" t="s">
        <v>239</v>
      </c>
      <c r="F85" s="165">
        <f>'5-Yr PCSB Budget Contingency'!F85-'5-Yr PCSB Budget No Expansion'!F85</f>
        <v>0</v>
      </c>
      <c r="G85" s="21">
        <f>'5-Yr PCSB Budget Contingency'!G85-'5-Yr PCSB Budget No Expansion'!G85</f>
        <v>0</v>
      </c>
      <c r="H85" s="21">
        <f>'5-Yr PCSB Budget Contingency'!H85-'5-Yr PCSB Budget No Expansion'!H85</f>
        <v>0</v>
      </c>
      <c r="I85" s="21">
        <f>'5-Yr PCSB Budget Contingency'!I85-'5-Yr PCSB Budget No Expansion'!I85</f>
        <v>0</v>
      </c>
      <c r="J85" s="21">
        <f>'5-Yr PCSB Budget Contingency'!J85-'5-Yr PCSB Budget No Expansion'!J85</f>
        <v>0</v>
      </c>
      <c r="K85" s="21">
        <f>'5-Yr PCSB Budget Contingency'!K85-'5-Yr PCSB Budget No Expansion'!K85</f>
        <v>0</v>
      </c>
      <c r="L85" s="82">
        <f>IF('5-Yr PCSB Budget Contingency'!G85,G85/'5-Yr PCSB Budget Contingency'!G85,0)</f>
        <v>0</v>
      </c>
      <c r="M85" s="69">
        <f>IF('5-Yr PCSB Budget Contingency'!H85,H85/'5-Yr PCSB Budget Contingency'!H85,0)</f>
        <v>0</v>
      </c>
      <c r="N85" s="69">
        <f>IF('5-Yr PCSB Budget Contingency'!I85,I85/'5-Yr PCSB Budget Contingency'!I85,0)</f>
        <v>0</v>
      </c>
      <c r="O85" s="69">
        <f>IF('5-Yr PCSB Budget Contingency'!J85,J85/'5-Yr PCSB Budget Contingency'!J85,0)</f>
        <v>0</v>
      </c>
      <c r="P85" s="96">
        <f>IF('5-Yr PCSB Budget Contingency'!K85,K85/'5-Yr PCSB Budget Contingency'!K85,0)</f>
        <v>0</v>
      </c>
    </row>
    <row r="86" spans="1:16" x14ac:dyDescent="0.35">
      <c r="A86" s="14" t="str">
        <f t="shared" si="4"/>
        <v>PCSB 5-Year Budget</v>
      </c>
      <c r="B86" s="151">
        <f t="shared" si="4"/>
        <v>118</v>
      </c>
      <c r="C86" s="14" t="str">
        <f t="shared" si="4"/>
        <v>Early Childhood Academy PCS</v>
      </c>
      <c r="D86" s="5" t="str">
        <f t="shared" si="4"/>
        <v>2026-2027</v>
      </c>
      <c r="E86" s="16" t="s">
        <v>8</v>
      </c>
      <c r="F86" s="165">
        <f>'5-Yr PCSB Budget Contingency'!F86-'5-Yr PCSB Budget No Expansion'!F86</f>
        <v>0</v>
      </c>
      <c r="G86" s="21">
        <f>'5-Yr PCSB Budget Contingency'!G86-'5-Yr PCSB Budget No Expansion'!G86</f>
        <v>1228251</v>
      </c>
      <c r="H86" s="21">
        <f>'5-Yr PCSB Budget Contingency'!H86-'5-Yr PCSB Budget No Expansion'!H86</f>
        <v>1373536</v>
      </c>
      <c r="I86" s="21">
        <f>'5-Yr PCSB Budget Contingency'!I86-'5-Yr PCSB Budget No Expansion'!I86</f>
        <v>1362379</v>
      </c>
      <c r="J86" s="21">
        <f>'5-Yr PCSB Budget Contingency'!J86-'5-Yr PCSB Budget No Expansion'!J86</f>
        <v>1363249</v>
      </c>
      <c r="K86" s="21">
        <f>'5-Yr PCSB Budget Contingency'!K86-'5-Yr PCSB Budget No Expansion'!K86</f>
        <v>1363236</v>
      </c>
      <c r="L86" s="82">
        <f>IF('5-Yr PCSB Budget Contingency'!G86,G86/'5-Yr PCSB Budget Contingency'!G86,0)</f>
        <v>1</v>
      </c>
      <c r="M86" s="69">
        <f>IF('5-Yr PCSB Budget Contingency'!H86,H86/'5-Yr PCSB Budget Contingency'!H86,0)</f>
        <v>1</v>
      </c>
      <c r="N86" s="69">
        <f>IF('5-Yr PCSB Budget Contingency'!I86,I86/'5-Yr PCSB Budget Contingency'!I86,0)</f>
        <v>1</v>
      </c>
      <c r="O86" s="69">
        <f>IF('5-Yr PCSB Budget Contingency'!J86,J86/'5-Yr PCSB Budget Contingency'!J86,0)</f>
        <v>1</v>
      </c>
      <c r="P86" s="96">
        <f>IF('5-Yr PCSB Budget Contingency'!K86,K86/'5-Yr PCSB Budget Contingency'!K86,0)</f>
        <v>1</v>
      </c>
    </row>
    <row r="87" spans="1:16" ht="30" customHeight="1" x14ac:dyDescent="0.35">
      <c r="A87" s="14" t="str">
        <f t="shared" si="4"/>
        <v>PCSB 5-Year Budget</v>
      </c>
      <c r="B87" s="151">
        <f t="shared" si="4"/>
        <v>118</v>
      </c>
      <c r="C87" s="14" t="str">
        <f t="shared" si="4"/>
        <v>Early Childhood Academy PCS</v>
      </c>
      <c r="D87" s="5" t="str">
        <f t="shared" si="4"/>
        <v>2026-2027</v>
      </c>
      <c r="E87" t="s">
        <v>276</v>
      </c>
      <c r="F87" s="165">
        <f>'5-Yr PCSB Budget Contingency'!F87-'5-Yr PCSB Budget No Expansion'!F87</f>
        <v>0</v>
      </c>
      <c r="G87" s="11">
        <f>'5-Yr PCSB Budget Contingency'!G87-'5-Yr PCSB Budget No Expansion'!G87</f>
        <v>127644</v>
      </c>
      <c r="H87" s="11">
        <f>'5-Yr PCSB Budget Contingency'!H87-'5-Yr PCSB Budget No Expansion'!H87</f>
        <v>138844</v>
      </c>
      <c r="I87" s="11">
        <f>'5-Yr PCSB Budget Contingency'!I87-'5-Yr PCSB Budget No Expansion'!I87</f>
        <v>138844</v>
      </c>
      <c r="J87" s="11">
        <f>'5-Yr PCSB Budget Contingency'!J87-'5-Yr PCSB Budget No Expansion'!J87</f>
        <v>138844</v>
      </c>
      <c r="K87" s="11">
        <f>'5-Yr PCSB Budget Contingency'!K87-'5-Yr PCSB Budget No Expansion'!K87</f>
        <v>138844</v>
      </c>
      <c r="L87" s="76">
        <f>IF('5-Yr PCSB Budget Contingency'!G87,G87/'5-Yr PCSB Budget Contingency'!G87,0)</f>
        <v>1</v>
      </c>
      <c r="M87" s="63">
        <f>IF('5-Yr PCSB Budget Contingency'!H87,H87/'5-Yr PCSB Budget Contingency'!H87,0)</f>
        <v>1</v>
      </c>
      <c r="N87" s="63">
        <f>IF('5-Yr PCSB Budget Contingency'!I87,I87/'5-Yr PCSB Budget Contingency'!I87,0)</f>
        <v>1</v>
      </c>
      <c r="O87" s="63">
        <f>IF('5-Yr PCSB Budget Contingency'!J87,J87/'5-Yr PCSB Budget Contingency'!J87,0)</f>
        <v>1</v>
      </c>
      <c r="P87" s="90">
        <f>IF('5-Yr PCSB Budget Contingency'!K87,K87/'5-Yr PCSB Budget Contingency'!K87,0)</f>
        <v>1</v>
      </c>
    </row>
    <row r="88" spans="1:16" x14ac:dyDescent="0.35">
      <c r="A88" s="14" t="str">
        <f t="shared" si="4"/>
        <v>PCSB 5-Year Budget</v>
      </c>
      <c r="B88" s="151">
        <f t="shared" si="4"/>
        <v>118</v>
      </c>
      <c r="C88" s="14" t="str">
        <f t="shared" si="4"/>
        <v>Early Childhood Academy PCS</v>
      </c>
      <c r="D88" s="5" t="str">
        <f t="shared" si="4"/>
        <v>2026-2027</v>
      </c>
      <c r="E88" t="s">
        <v>277</v>
      </c>
      <c r="F88" s="165">
        <f>'5-Yr PCSB Budget Contingency'!F88-'5-Yr PCSB Budget No Expansion'!F88</f>
        <v>0</v>
      </c>
      <c r="G88" s="11">
        <f>'5-Yr PCSB Budget Contingency'!G88-'5-Yr PCSB Budget No Expansion'!G88</f>
        <v>0</v>
      </c>
      <c r="H88" s="11">
        <f>'5-Yr PCSB Budget Contingency'!H88-'5-Yr PCSB Budget No Expansion'!H88</f>
        <v>0</v>
      </c>
      <c r="I88" s="11">
        <f>'5-Yr PCSB Budget Contingency'!I88-'5-Yr PCSB Budget No Expansion'!I88</f>
        <v>0</v>
      </c>
      <c r="J88" s="11">
        <f>'5-Yr PCSB Budget Contingency'!J88-'5-Yr PCSB Budget No Expansion'!J88</f>
        <v>0</v>
      </c>
      <c r="K88" s="11">
        <f>'5-Yr PCSB Budget Contingency'!K88-'5-Yr PCSB Budget No Expansion'!K88</f>
        <v>0</v>
      </c>
      <c r="L88" s="76">
        <f>IF('5-Yr PCSB Budget Contingency'!G88,G88/'5-Yr PCSB Budget Contingency'!G88,0)</f>
        <v>0</v>
      </c>
      <c r="M88" s="63">
        <f>IF('5-Yr PCSB Budget Contingency'!H88,H88/'5-Yr PCSB Budget Contingency'!H88,0)</f>
        <v>0</v>
      </c>
      <c r="N88" s="63">
        <f>IF('5-Yr PCSB Budget Contingency'!I88,I88/'5-Yr PCSB Budget Contingency'!I88,0)</f>
        <v>0</v>
      </c>
      <c r="O88" s="63">
        <f>IF('5-Yr PCSB Budget Contingency'!J88,J88/'5-Yr PCSB Budget Contingency'!J88,0)</f>
        <v>0</v>
      </c>
      <c r="P88" s="90">
        <f>IF('5-Yr PCSB Budget Contingency'!K88,K88/'5-Yr PCSB Budget Contingency'!K88,0)</f>
        <v>0</v>
      </c>
    </row>
    <row r="89" spans="1:16" x14ac:dyDescent="0.35">
      <c r="A89" s="14" t="str">
        <f t="shared" si="4"/>
        <v>PCSB 5-Year Budget</v>
      </c>
      <c r="B89" s="151">
        <f t="shared" si="4"/>
        <v>118</v>
      </c>
      <c r="C89" s="14" t="str">
        <f t="shared" si="4"/>
        <v>Early Childhood Academy PCS</v>
      </c>
      <c r="D89" s="5" t="str">
        <f t="shared" si="4"/>
        <v>2026-2027</v>
      </c>
      <c r="E89" t="s">
        <v>9</v>
      </c>
      <c r="F89" s="165">
        <f>'5-Yr PCSB Budget Contingency'!F89-'5-Yr PCSB Budget No Expansion'!F89</f>
        <v>0</v>
      </c>
      <c r="G89" s="11">
        <f>'5-Yr PCSB Budget Contingency'!G89-'5-Yr PCSB Budget No Expansion'!G89</f>
        <v>0</v>
      </c>
      <c r="H89" s="11">
        <f>'5-Yr PCSB Budget Contingency'!H89-'5-Yr PCSB Budget No Expansion'!H89</f>
        <v>0</v>
      </c>
      <c r="I89" s="11">
        <f>'5-Yr PCSB Budget Contingency'!I89-'5-Yr PCSB Budget No Expansion'!I89</f>
        <v>0</v>
      </c>
      <c r="J89" s="11">
        <f>'5-Yr PCSB Budget Contingency'!J89-'5-Yr PCSB Budget No Expansion'!J89</f>
        <v>0</v>
      </c>
      <c r="K89" s="11">
        <f>'5-Yr PCSB Budget Contingency'!K89-'5-Yr PCSB Budget No Expansion'!K89</f>
        <v>0</v>
      </c>
      <c r="L89" s="76">
        <f>IF('5-Yr PCSB Budget Contingency'!G89,G89/'5-Yr PCSB Budget Contingency'!G89,0)</f>
        <v>0</v>
      </c>
      <c r="M89" s="63">
        <f>IF('5-Yr PCSB Budget Contingency'!H89,H89/'5-Yr PCSB Budget Contingency'!H89,0)</f>
        <v>0</v>
      </c>
      <c r="N89" s="63">
        <f>IF('5-Yr PCSB Budget Contingency'!I89,I89/'5-Yr PCSB Budget Contingency'!I89,0)</f>
        <v>0</v>
      </c>
      <c r="O89" s="63">
        <f>IF('5-Yr PCSB Budget Contingency'!J89,J89/'5-Yr PCSB Budget Contingency'!J89,0)</f>
        <v>0</v>
      </c>
      <c r="P89" s="90">
        <f>IF('5-Yr PCSB Budget Contingency'!K89,K89/'5-Yr PCSB Budget Contingency'!K89,0)</f>
        <v>0</v>
      </c>
    </row>
    <row r="90" spans="1:16" x14ac:dyDescent="0.35">
      <c r="A90" s="14" t="str">
        <f t="shared" si="4"/>
        <v>PCSB 5-Year Budget</v>
      </c>
      <c r="B90" s="151">
        <f t="shared" si="4"/>
        <v>118</v>
      </c>
      <c r="C90" s="14" t="str">
        <f t="shared" si="4"/>
        <v>Early Childhood Academy PCS</v>
      </c>
      <c r="D90" s="5" t="str">
        <f t="shared" si="4"/>
        <v>2026-2027</v>
      </c>
      <c r="E90" t="s">
        <v>10</v>
      </c>
      <c r="F90" s="165">
        <f>'5-Yr PCSB Budget Contingency'!F90-'5-Yr PCSB Budget No Expansion'!F90</f>
        <v>0</v>
      </c>
      <c r="G90" s="11">
        <f>'5-Yr PCSB Budget Contingency'!G90-'5-Yr PCSB Budget No Expansion'!G90</f>
        <v>405000</v>
      </c>
      <c r="H90" s="11">
        <f>'5-Yr PCSB Budget Contingency'!H90-'5-Yr PCSB Budget No Expansion'!H90</f>
        <v>413100</v>
      </c>
      <c r="I90" s="11">
        <f>'5-Yr PCSB Budget Contingency'!I90-'5-Yr PCSB Budget No Expansion'!I90</f>
        <v>421362</v>
      </c>
      <c r="J90" s="11">
        <f>'5-Yr PCSB Budget Contingency'!J90-'5-Yr PCSB Budget No Expansion'!J90</f>
        <v>429789</v>
      </c>
      <c r="K90" s="11">
        <f>'5-Yr PCSB Budget Contingency'!K90-'5-Yr PCSB Budget No Expansion'!K90</f>
        <v>438385</v>
      </c>
      <c r="L90" s="76">
        <f>IF('5-Yr PCSB Budget Contingency'!G90,G90/'5-Yr PCSB Budget Contingency'!G90,0)</f>
        <v>1</v>
      </c>
      <c r="M90" s="63">
        <f>IF('5-Yr PCSB Budget Contingency'!H90,H90/'5-Yr PCSB Budget Contingency'!H90,0)</f>
        <v>1</v>
      </c>
      <c r="N90" s="63">
        <f>IF('5-Yr PCSB Budget Contingency'!I90,I90/'5-Yr PCSB Budget Contingency'!I90,0)</f>
        <v>1</v>
      </c>
      <c r="O90" s="63">
        <f>IF('5-Yr PCSB Budget Contingency'!J90,J90/'5-Yr PCSB Budget Contingency'!J90,0)</f>
        <v>1</v>
      </c>
      <c r="P90" s="90">
        <f>IF('5-Yr PCSB Budget Contingency'!K90,K90/'5-Yr PCSB Budget Contingency'!K90,0)</f>
        <v>1</v>
      </c>
    </row>
    <row r="91" spans="1:16" x14ac:dyDescent="0.35">
      <c r="A91" s="14" t="str">
        <f t="shared" si="4"/>
        <v>PCSB 5-Year Budget</v>
      </c>
      <c r="B91" s="151">
        <f t="shared" si="4"/>
        <v>118</v>
      </c>
      <c r="C91" s="14" t="str">
        <f t="shared" si="4"/>
        <v>Early Childhood Academy PCS</v>
      </c>
      <c r="D91" s="5" t="str">
        <f t="shared" si="4"/>
        <v>2026-2027</v>
      </c>
      <c r="E91" s="16" t="s">
        <v>11</v>
      </c>
      <c r="F91" s="165">
        <f>'5-Yr PCSB Budget Contingency'!F91-'5-Yr PCSB Budget No Expansion'!F91</f>
        <v>0</v>
      </c>
      <c r="G91" s="21">
        <f>'5-Yr PCSB Budget Contingency'!G91-'5-Yr PCSB Budget No Expansion'!G91</f>
        <v>532644</v>
      </c>
      <c r="H91" s="21">
        <f>'5-Yr PCSB Budget Contingency'!H91-'5-Yr PCSB Budget No Expansion'!H91</f>
        <v>551944</v>
      </c>
      <c r="I91" s="21">
        <f>'5-Yr PCSB Budget Contingency'!I91-'5-Yr PCSB Budget No Expansion'!I91</f>
        <v>560206</v>
      </c>
      <c r="J91" s="21">
        <f>'5-Yr PCSB Budget Contingency'!J91-'5-Yr PCSB Budget No Expansion'!J91</f>
        <v>568633</v>
      </c>
      <c r="K91" s="21">
        <f>'5-Yr PCSB Budget Contingency'!K91-'5-Yr PCSB Budget No Expansion'!K91</f>
        <v>577229</v>
      </c>
      <c r="L91" s="82">
        <f>IF('5-Yr PCSB Budget Contingency'!G91,G91/'5-Yr PCSB Budget Contingency'!G91,0)</f>
        <v>1</v>
      </c>
      <c r="M91" s="69">
        <f>IF('5-Yr PCSB Budget Contingency'!H91,H91/'5-Yr PCSB Budget Contingency'!H91,0)</f>
        <v>1</v>
      </c>
      <c r="N91" s="69">
        <f>IF('5-Yr PCSB Budget Contingency'!I91,I91/'5-Yr PCSB Budget Contingency'!I91,0)</f>
        <v>1</v>
      </c>
      <c r="O91" s="69">
        <f>IF('5-Yr PCSB Budget Contingency'!J91,J91/'5-Yr PCSB Budget Contingency'!J91,0)</f>
        <v>1</v>
      </c>
      <c r="P91" s="96">
        <f>IF('5-Yr PCSB Budget Contingency'!K91,K91/'5-Yr PCSB Budget Contingency'!K91,0)</f>
        <v>1</v>
      </c>
    </row>
    <row r="92" spans="1:16" ht="30" customHeight="1" x14ac:dyDescent="0.35">
      <c r="A92" s="14" t="str">
        <f t="shared" si="4"/>
        <v>PCSB 5-Year Budget</v>
      </c>
      <c r="B92" s="151">
        <f t="shared" si="4"/>
        <v>118</v>
      </c>
      <c r="C92" s="14" t="str">
        <f t="shared" si="4"/>
        <v>Early Childhood Academy PCS</v>
      </c>
      <c r="D92" s="5" t="str">
        <f t="shared" si="4"/>
        <v>2026-2027</v>
      </c>
      <c r="E92" s="16" t="s">
        <v>12</v>
      </c>
      <c r="F92" s="165">
        <f>'5-Yr PCSB Budget Contingency'!F92-'5-Yr PCSB Budget No Expansion'!F92</f>
        <v>0</v>
      </c>
      <c r="G92" s="21">
        <f>'5-Yr PCSB Budget Contingency'!G92-'5-Yr PCSB Budget No Expansion'!G92</f>
        <v>9056471</v>
      </c>
      <c r="H92" s="21">
        <f>'5-Yr PCSB Budget Contingency'!H92-'5-Yr PCSB Budget No Expansion'!H92</f>
        <v>9383223</v>
      </c>
      <c r="I92" s="21">
        <f>'5-Yr PCSB Budget Contingency'!I92-'5-Yr PCSB Budget No Expansion'!I92</f>
        <v>9546549</v>
      </c>
      <c r="J92" s="21">
        <f>'5-Yr PCSB Budget Contingency'!J92-'5-Yr PCSB Budget No Expansion'!J92</f>
        <v>9726245</v>
      </c>
      <c r="K92" s="21">
        <f>'5-Yr PCSB Budget Contingency'!K92-'5-Yr PCSB Budget No Expansion'!K92</f>
        <v>9909534</v>
      </c>
      <c r="L92" s="82">
        <f>IF('5-Yr PCSB Budget Contingency'!G92,G92/'5-Yr PCSB Budget Contingency'!G92,0)</f>
        <v>1</v>
      </c>
      <c r="M92" s="69">
        <f>IF('5-Yr PCSB Budget Contingency'!H92,H92/'5-Yr PCSB Budget Contingency'!H92,0)</f>
        <v>1</v>
      </c>
      <c r="N92" s="69">
        <f>IF('5-Yr PCSB Budget Contingency'!I92,I92/'5-Yr PCSB Budget Contingency'!I92,0)</f>
        <v>1</v>
      </c>
      <c r="O92" s="69">
        <f>IF('5-Yr PCSB Budget Contingency'!J92,J92/'5-Yr PCSB Budget Contingency'!J92,0)</f>
        <v>1</v>
      </c>
      <c r="P92" s="96">
        <f>IF('5-Yr PCSB Budget Contingency'!K92,K92/'5-Yr PCSB Budget Contingency'!K92,0)</f>
        <v>1</v>
      </c>
    </row>
    <row r="93" spans="1:16" ht="30" customHeight="1" x14ac:dyDescent="0.35">
      <c r="A93" s="14" t="str">
        <f t="shared" si="4"/>
        <v>PCSB 5-Year Budget</v>
      </c>
      <c r="B93" s="151">
        <f t="shared" si="4"/>
        <v>118</v>
      </c>
      <c r="C93" s="14" t="str">
        <f t="shared" si="4"/>
        <v>Early Childhood Academy PCS</v>
      </c>
      <c r="D93" s="5" t="str">
        <f t="shared" si="4"/>
        <v>2026-2027</v>
      </c>
      <c r="E93" s="16" t="s">
        <v>13</v>
      </c>
      <c r="F93" s="165">
        <f>'5-Yr PCSB Budget Contingency'!F93-'5-Yr PCSB Budget No Expansion'!F93</f>
        <v>0</v>
      </c>
      <c r="G93" s="20">
        <f>'5-Yr PCSB Budget Contingency'!G93-'5-Yr PCSB Budget No Expansion'!G93</f>
        <v>23460.995999999344</v>
      </c>
      <c r="H93" s="20">
        <f>'5-Yr PCSB Budget Contingency'!H93-'5-Yr PCSB Budget No Expansion'!H93</f>
        <v>201822.87089999951</v>
      </c>
      <c r="I93" s="20">
        <f>'5-Yr PCSB Budget Contingency'!I93-'5-Yr PCSB Budget No Expansion'!I93</f>
        <v>7988.5926724988967</v>
      </c>
      <c r="J93" s="20">
        <f>'5-Yr PCSB Budget Contingency'!J93-'5-Yr PCSB Budget No Expansion'!J93</f>
        <v>132271.6074893102</v>
      </c>
      <c r="K93" s="20">
        <f>'5-Yr PCSB Budget Contingency'!K93-'5-Yr PCSB Budget No Expansion'!K93</f>
        <v>137561.09767654166</v>
      </c>
      <c r="L93" s="85">
        <f>IF('5-Yr PCSB Budget Contingency'!G93,G93/'5-Yr PCSB Budget Contingency'!G93,0)</f>
        <v>1</v>
      </c>
      <c r="M93" s="57">
        <f>IF('5-Yr PCSB Budget Contingency'!H93,H93/'5-Yr PCSB Budget Contingency'!H93,0)</f>
        <v>1</v>
      </c>
      <c r="N93" s="57">
        <f>IF('5-Yr PCSB Budget Contingency'!I93,I93/'5-Yr PCSB Budget Contingency'!I93,0)</f>
        <v>1</v>
      </c>
      <c r="O93" s="57">
        <f>IF('5-Yr PCSB Budget Contingency'!J93,J93/'5-Yr PCSB Budget Contingency'!J93,0)</f>
        <v>1</v>
      </c>
      <c r="P93" s="99">
        <f>IF('5-Yr PCSB Budget Contingency'!K93,K93/'5-Yr PCSB Budget Contingency'!K93,0)</f>
        <v>1</v>
      </c>
    </row>
    <row r="94" spans="1:16" x14ac:dyDescent="0.35">
      <c r="A94" s="14" t="str">
        <f t="shared" si="4"/>
        <v>PCSB 5-Year Budget</v>
      </c>
      <c r="B94" s="151">
        <f t="shared" si="4"/>
        <v>118</v>
      </c>
      <c r="C94" s="14" t="str">
        <f t="shared" si="4"/>
        <v>Early Childhood Academy PCS</v>
      </c>
      <c r="D94" s="5" t="str">
        <f t="shared" si="4"/>
        <v>2026-2027</v>
      </c>
      <c r="E94" s="17" t="s">
        <v>15</v>
      </c>
      <c r="F94" s="165">
        <f>'5-Yr PCSB Budget Contingency'!F94-'5-Yr PCSB Budget No Expansion'!F94</f>
        <v>0</v>
      </c>
      <c r="G94" s="11">
        <f>'5-Yr PCSB Budget Contingency'!G94-'5-Yr PCSB Budget No Expansion'!G94</f>
        <v>0</v>
      </c>
      <c r="H94" s="11">
        <f>'5-Yr PCSB Budget Contingency'!H94-'5-Yr PCSB Budget No Expansion'!H94</f>
        <v>0</v>
      </c>
      <c r="I94" s="11">
        <f>'5-Yr PCSB Budget Contingency'!I94-'5-Yr PCSB Budget No Expansion'!I94</f>
        <v>0</v>
      </c>
      <c r="J94" s="11">
        <f>'5-Yr PCSB Budget Contingency'!J94-'5-Yr PCSB Budget No Expansion'!J94</f>
        <v>0</v>
      </c>
      <c r="K94" s="11">
        <f>'5-Yr PCSB Budget Contingency'!K94-'5-Yr PCSB Budget No Expansion'!K94</f>
        <v>0</v>
      </c>
      <c r="L94" s="76">
        <f>IF('5-Yr PCSB Budget Contingency'!G94,G94/'5-Yr PCSB Budget Contingency'!G94,0)</f>
        <v>0</v>
      </c>
      <c r="M94" s="63">
        <f>IF('5-Yr PCSB Budget Contingency'!H94,H94/'5-Yr PCSB Budget Contingency'!H94,0)</f>
        <v>0</v>
      </c>
      <c r="N94" s="63">
        <f>IF('5-Yr PCSB Budget Contingency'!I94,I94/'5-Yr PCSB Budget Contingency'!I94,0)</f>
        <v>0</v>
      </c>
      <c r="O94" s="63">
        <f>IF('5-Yr PCSB Budget Contingency'!J94,J94/'5-Yr PCSB Budget Contingency'!J94,0)</f>
        <v>0</v>
      </c>
      <c r="P94" s="90">
        <f>IF('5-Yr PCSB Budget Contingency'!K94,K94/'5-Yr PCSB Budget Contingency'!K94,0)</f>
        <v>0</v>
      </c>
    </row>
    <row r="95" spans="1:16" x14ac:dyDescent="0.35">
      <c r="A95" s="14" t="str">
        <f t="shared" si="4"/>
        <v>PCSB 5-Year Budget</v>
      </c>
      <c r="B95" s="151">
        <f t="shared" si="4"/>
        <v>118</v>
      </c>
      <c r="C95" s="14" t="str">
        <f t="shared" si="4"/>
        <v>Early Childhood Academy PCS</v>
      </c>
      <c r="D95" s="5" t="str">
        <f t="shared" si="4"/>
        <v>2026-2027</v>
      </c>
      <c r="E95" s="17" t="s">
        <v>82</v>
      </c>
      <c r="F95" s="165">
        <f>'5-Yr PCSB Budget Contingency'!F95-'5-Yr PCSB Budget No Expansion'!F95</f>
        <v>0</v>
      </c>
      <c r="L95" s="76"/>
      <c r="M95" s="63"/>
      <c r="N95" s="63"/>
      <c r="O95" s="63"/>
      <c r="P95" s="90"/>
    </row>
    <row r="96" spans="1:16" x14ac:dyDescent="0.35">
      <c r="A96" s="14" t="str">
        <f t="shared" si="4"/>
        <v>PCSB 5-Year Budget</v>
      </c>
      <c r="B96" s="151">
        <f t="shared" si="4"/>
        <v>118</v>
      </c>
      <c r="C96" s="14" t="str">
        <f t="shared" si="4"/>
        <v>Early Childhood Academy PCS</v>
      </c>
      <c r="D96" s="5" t="str">
        <f t="shared" si="4"/>
        <v>2026-2027</v>
      </c>
      <c r="E96" s="17" t="s">
        <v>83</v>
      </c>
      <c r="F96" s="165">
        <f>'5-Yr PCSB Budget Contingency'!F96-'5-Yr PCSB Budget No Expansion'!F96</f>
        <v>0</v>
      </c>
      <c r="G96" s="11">
        <f>'5-Yr PCSB Budget Contingency'!G96-'5-Yr PCSB Budget No Expansion'!G96</f>
        <v>0</v>
      </c>
      <c r="H96" s="11">
        <f>'5-Yr PCSB Budget Contingency'!H96-'5-Yr PCSB Budget No Expansion'!H96</f>
        <v>0</v>
      </c>
      <c r="I96" s="11">
        <f>'5-Yr PCSB Budget Contingency'!I96-'5-Yr PCSB Budget No Expansion'!I96</f>
        <v>0</v>
      </c>
      <c r="J96" s="11">
        <f>'5-Yr PCSB Budget Contingency'!J96-'5-Yr PCSB Budget No Expansion'!J96</f>
        <v>0</v>
      </c>
      <c r="K96" s="11">
        <f>'5-Yr PCSB Budget Contingency'!K96-'5-Yr PCSB Budget No Expansion'!K96</f>
        <v>0</v>
      </c>
      <c r="L96" s="76">
        <f>IF('5-Yr PCSB Budget Contingency'!G96,G96/'5-Yr PCSB Budget Contingency'!G96,0)</f>
        <v>0</v>
      </c>
      <c r="M96" s="63">
        <f>IF('5-Yr PCSB Budget Contingency'!H96,H96/'5-Yr PCSB Budget Contingency'!H96,0)</f>
        <v>0</v>
      </c>
      <c r="N96" s="63">
        <f>IF('5-Yr PCSB Budget Contingency'!I96,I96/'5-Yr PCSB Budget Contingency'!I96,0)</f>
        <v>0</v>
      </c>
      <c r="O96" s="63">
        <f>IF('5-Yr PCSB Budget Contingency'!J96,J96/'5-Yr PCSB Budget Contingency'!J96,0)</f>
        <v>0</v>
      </c>
      <c r="P96" s="90">
        <f>IF('5-Yr PCSB Budget Contingency'!K96,K96/'5-Yr PCSB Budget Contingency'!K96,0)</f>
        <v>0</v>
      </c>
    </row>
    <row r="97" spans="1:16" x14ac:dyDescent="0.35">
      <c r="A97" s="14" t="str">
        <f t="shared" si="4"/>
        <v>PCSB 5-Year Budget</v>
      </c>
      <c r="B97" s="151">
        <f t="shared" si="4"/>
        <v>118</v>
      </c>
      <c r="C97" s="14" t="str">
        <f t="shared" si="4"/>
        <v>Early Childhood Academy PCS</v>
      </c>
      <c r="D97" s="5" t="str">
        <f t="shared" si="4"/>
        <v>2026-2027</v>
      </c>
      <c r="E97" s="17" t="s">
        <v>84</v>
      </c>
      <c r="F97" s="165">
        <f>'5-Yr PCSB Budget Contingency'!F97-'5-Yr PCSB Budget No Expansion'!F97</f>
        <v>0</v>
      </c>
      <c r="L97" s="76"/>
      <c r="M97" s="63"/>
      <c r="N97" s="63"/>
      <c r="O97" s="63"/>
      <c r="P97" s="90"/>
    </row>
    <row r="98" spans="1:16" x14ac:dyDescent="0.35">
      <c r="A98" s="14" t="str">
        <f t="shared" si="4"/>
        <v>PCSB 5-Year Budget</v>
      </c>
      <c r="B98" s="151">
        <f t="shared" si="4"/>
        <v>118</v>
      </c>
      <c r="C98" s="14" t="str">
        <f t="shared" si="4"/>
        <v>Early Childhood Academy PCS</v>
      </c>
      <c r="D98" s="5" t="str">
        <f t="shared" si="4"/>
        <v>2026-2027</v>
      </c>
      <c r="E98" s="16" t="s">
        <v>16</v>
      </c>
      <c r="F98" s="165">
        <f>'5-Yr PCSB Budget Contingency'!F98-'5-Yr PCSB Budget No Expansion'!F98</f>
        <v>0</v>
      </c>
      <c r="G98" s="21">
        <f>'5-Yr PCSB Budget Contingency'!G98-'5-Yr PCSB Budget No Expansion'!G98</f>
        <v>23460.995999999344</v>
      </c>
      <c r="H98" s="21">
        <f>'5-Yr PCSB Budget Contingency'!H98-'5-Yr PCSB Budget No Expansion'!H98</f>
        <v>201822.87089999951</v>
      </c>
      <c r="I98" s="21">
        <f>'5-Yr PCSB Budget Contingency'!I98-'5-Yr PCSB Budget No Expansion'!I98</f>
        <v>7988.5926724988967</v>
      </c>
      <c r="J98" s="21">
        <f>'5-Yr PCSB Budget Contingency'!J98-'5-Yr PCSB Budget No Expansion'!J98</f>
        <v>132271.6074893102</v>
      </c>
      <c r="K98" s="21">
        <f>'5-Yr PCSB Budget Contingency'!K98-'5-Yr PCSB Budget No Expansion'!K98</f>
        <v>137561.09767654166</v>
      </c>
      <c r="L98" s="82">
        <f>IF('5-Yr PCSB Budget Contingency'!G98,G98/'5-Yr PCSB Budget Contingency'!G98,0)</f>
        <v>1</v>
      </c>
      <c r="M98" s="69">
        <f>IF('5-Yr PCSB Budget Contingency'!H98,H98/'5-Yr PCSB Budget Contingency'!H98,0)</f>
        <v>1</v>
      </c>
      <c r="N98" s="69">
        <f>IF('5-Yr PCSB Budget Contingency'!I98,I98/'5-Yr PCSB Budget Contingency'!I98,0)</f>
        <v>1</v>
      </c>
      <c r="O98" s="69">
        <f>IF('5-Yr PCSB Budget Contingency'!J98,J98/'5-Yr PCSB Budget Contingency'!J98,0)</f>
        <v>1</v>
      </c>
      <c r="P98" s="96">
        <f>IF('5-Yr PCSB Budget Contingency'!K98,K98/'5-Yr PCSB Budget Contingency'!K98,0)</f>
        <v>1</v>
      </c>
    </row>
    <row r="99" spans="1:16" ht="30" customHeight="1" thickBot="1" x14ac:dyDescent="0.4">
      <c r="A99" s="14" t="str">
        <f t="shared" si="4"/>
        <v>PCSB 5-Year Budget</v>
      </c>
      <c r="B99" s="151">
        <f t="shared" si="4"/>
        <v>118</v>
      </c>
      <c r="C99" s="14" t="str">
        <f t="shared" si="4"/>
        <v>Early Childhood Academy PCS</v>
      </c>
      <c r="D99" s="5" t="str">
        <f t="shared" si="4"/>
        <v>2026-2027</v>
      </c>
      <c r="E99" s="16" t="s">
        <v>256</v>
      </c>
      <c r="F99" s="55">
        <f>'5-Yr PCSB Budget Contingency'!F99-'5-Yr PCSB Budget No Expansion'!F99</f>
        <v>14049225</v>
      </c>
      <c r="G99" s="23">
        <f>'5-Yr PCSB Budget Contingency'!G99-'5-Yr PCSB Budget No Expansion'!G99</f>
        <v>14072685.995999999</v>
      </c>
      <c r="H99" s="23">
        <f>'5-Yr PCSB Budget Contingency'!H99-'5-Yr PCSB Budget No Expansion'!H99</f>
        <v>14274508.866899999</v>
      </c>
      <c r="I99" s="23">
        <f>'5-Yr PCSB Budget Contingency'!I99-'5-Yr PCSB Budget No Expansion'!I99</f>
        <v>14282497.459572498</v>
      </c>
      <c r="J99" s="23">
        <f>'5-Yr PCSB Budget Contingency'!J99-'5-Yr PCSB Budget No Expansion'!J99</f>
        <v>14414769.067061808</v>
      </c>
      <c r="K99" s="23">
        <f>'5-Yr PCSB Budget Contingency'!K99-'5-Yr PCSB Budget No Expansion'!K99</f>
        <v>14552330.16473835</v>
      </c>
      <c r="L99" s="86">
        <f>IF('5-Yr PCSB Budget Contingency'!G99,G99/'5-Yr PCSB Budget Contingency'!G99,0)</f>
        <v>1</v>
      </c>
      <c r="M99" s="60">
        <f>IF('5-Yr PCSB Budget Contingency'!H99,H99/'5-Yr PCSB Budget Contingency'!H99,0)</f>
        <v>1</v>
      </c>
      <c r="N99" s="60">
        <f>IF('5-Yr PCSB Budget Contingency'!I99,I99/'5-Yr PCSB Budget Contingency'!I99,0)</f>
        <v>1</v>
      </c>
      <c r="O99" s="60">
        <f>IF('5-Yr PCSB Budget Contingency'!J99,J99/'5-Yr PCSB Budget Contingency'!J99,0)</f>
        <v>1</v>
      </c>
      <c r="P99" s="100">
        <f>IF('5-Yr PCSB Budget Contingency'!K99,K99/'5-Yr PCSB Budget Contingency'!K99,0)</f>
        <v>1</v>
      </c>
    </row>
    <row r="100" spans="1:16" ht="30" customHeight="1" thickTop="1" x14ac:dyDescent="0.35">
      <c r="A100" s="14" t="str">
        <f t="shared" si="4"/>
        <v>PCSB 5-Year Budget</v>
      </c>
      <c r="B100" s="151">
        <f t="shared" si="4"/>
        <v>118</v>
      </c>
      <c r="C100" s="14" t="str">
        <f t="shared" si="4"/>
        <v>Early Childhood Academy PCS</v>
      </c>
      <c r="D100" s="5" t="str">
        <f t="shared" si="4"/>
        <v>2026-2027</v>
      </c>
      <c r="E100" t="s">
        <v>85</v>
      </c>
      <c r="F100" s="165">
        <f>'5-Yr PCSB Budget Contingency'!F100-'5-Yr PCSB Budget No Expansion'!F100</f>
        <v>0</v>
      </c>
      <c r="G100" s="11">
        <f>'5-Yr PCSB Budget Contingency'!G100-'5-Yr PCSB Budget No Expansion'!G100</f>
        <v>683540</v>
      </c>
      <c r="H100" s="11">
        <f>'5-Yr PCSB Budget Contingency'!H100-'5-Yr PCSB Budget No Expansion'!H100</f>
        <v>1015002</v>
      </c>
      <c r="I100" s="11">
        <f>'5-Yr PCSB Budget Contingency'!I100-'5-Yr PCSB Budget No Expansion'!I100</f>
        <v>821168</v>
      </c>
      <c r="J100" s="11">
        <f>'5-Yr PCSB Budget Contingency'!J100-'5-Yr PCSB Budget No Expansion'!J100</f>
        <v>945451</v>
      </c>
      <c r="K100" s="11">
        <f>'5-Yr PCSB Budget Contingency'!K100-'5-Yr PCSB Budget No Expansion'!K100</f>
        <v>950740</v>
      </c>
      <c r="L100" s="76">
        <f>IF('5-Yr PCSB Budget Contingency'!G100,G100/'5-Yr PCSB Budget Contingency'!G100,0)</f>
        <v>1</v>
      </c>
      <c r="M100" s="63">
        <f>IF('5-Yr PCSB Budget Contingency'!H100,H100/'5-Yr PCSB Budget Contingency'!H100,0)</f>
        <v>1</v>
      </c>
      <c r="N100" s="63">
        <f>IF('5-Yr PCSB Budget Contingency'!I100,I100/'5-Yr PCSB Budget Contingency'!I100,0)</f>
        <v>1</v>
      </c>
      <c r="O100" s="63">
        <f>IF('5-Yr PCSB Budget Contingency'!J100,J100/'5-Yr PCSB Budget Contingency'!J100,0)</f>
        <v>1</v>
      </c>
      <c r="P100" s="90">
        <f>IF('5-Yr PCSB Budget Contingency'!K100,K100/'5-Yr PCSB Budget Contingency'!K100,0)</f>
        <v>1</v>
      </c>
    </row>
    <row r="101" spans="1:16" x14ac:dyDescent="0.35">
      <c r="A101" s="14" t="str">
        <f t="shared" si="4"/>
        <v>PCSB 5-Year Budget</v>
      </c>
      <c r="B101" s="151">
        <f t="shared" si="4"/>
        <v>118</v>
      </c>
      <c r="C101" s="14" t="str">
        <f t="shared" si="4"/>
        <v>Early Childhood Academy PCS</v>
      </c>
      <c r="D101" s="5" t="str">
        <f t="shared" si="4"/>
        <v>2026-2027</v>
      </c>
      <c r="E101" t="s">
        <v>86</v>
      </c>
      <c r="F101" s="165">
        <f>'5-Yr PCSB Budget Contingency'!F101-'5-Yr PCSB Budget No Expansion'!F101</f>
        <v>0</v>
      </c>
      <c r="G101" s="11">
        <f>'5-Yr PCSB Budget Contingency'!G101-'5-Yr PCSB Budget No Expansion'!G101</f>
        <v>-5149475</v>
      </c>
      <c r="H101" s="11">
        <f>'5-Yr PCSB Budget Contingency'!H101-'5-Yr PCSB Budget No Expansion'!H101</f>
        <v>-420000</v>
      </c>
      <c r="I101" s="11">
        <f>'5-Yr PCSB Budget Contingency'!I101-'5-Yr PCSB Budget No Expansion'!I101</f>
        <v>0</v>
      </c>
      <c r="J101" s="11">
        <f>'5-Yr PCSB Budget Contingency'!J101-'5-Yr PCSB Budget No Expansion'!J101</f>
        <v>0</v>
      </c>
      <c r="K101" s="11">
        <f>'5-Yr PCSB Budget Contingency'!K101-'5-Yr PCSB Budget No Expansion'!K101</f>
        <v>0</v>
      </c>
      <c r="L101" s="76">
        <f>IF('5-Yr PCSB Budget Contingency'!G101,G101/'5-Yr PCSB Budget Contingency'!G101,0)</f>
        <v>1</v>
      </c>
      <c r="M101" s="63">
        <f>IF('5-Yr PCSB Budget Contingency'!H101,H101/'5-Yr PCSB Budget Contingency'!H101,0)</f>
        <v>1</v>
      </c>
      <c r="N101" s="63">
        <f>IF('5-Yr PCSB Budget Contingency'!I101,I101/'5-Yr PCSB Budget Contingency'!I101,0)</f>
        <v>0</v>
      </c>
      <c r="O101" s="63">
        <f>IF('5-Yr PCSB Budget Contingency'!J101,J101/'5-Yr PCSB Budget Contingency'!J101,0)</f>
        <v>0</v>
      </c>
      <c r="P101" s="90">
        <f>IF('5-Yr PCSB Budget Contingency'!K101,K101/'5-Yr PCSB Budget Contingency'!K101,0)</f>
        <v>0</v>
      </c>
    </row>
    <row r="102" spans="1:16" x14ac:dyDescent="0.35">
      <c r="A102" s="14" t="str">
        <f t="shared" si="4"/>
        <v>PCSB 5-Year Budget</v>
      </c>
      <c r="B102" s="151">
        <f t="shared" si="4"/>
        <v>118</v>
      </c>
      <c r="C102" s="14" t="str">
        <f t="shared" si="4"/>
        <v>Early Childhood Academy PCS</v>
      </c>
      <c r="D102" s="5" t="str">
        <f t="shared" si="4"/>
        <v>2026-2027</v>
      </c>
      <c r="E102" t="s">
        <v>87</v>
      </c>
      <c r="F102" s="165">
        <f>'5-Yr PCSB Budget Contingency'!F102-'5-Yr PCSB Budget No Expansion'!F102</f>
        <v>0</v>
      </c>
      <c r="G102" s="11">
        <f>'5-Yr PCSB Budget Contingency'!G102-'5-Yr PCSB Budget No Expansion'!G102</f>
        <v>-330611</v>
      </c>
      <c r="H102" s="11">
        <f>'5-Yr PCSB Budget Contingency'!H102-'5-Yr PCSB Budget No Expansion'!H102</f>
        <v>-344482</v>
      </c>
      <c r="I102" s="11">
        <f>'5-Yr PCSB Budget Contingency'!I102-'5-Yr PCSB Budget No Expansion'!I102</f>
        <v>-424321</v>
      </c>
      <c r="J102" s="11">
        <f>'5-Yr PCSB Budget Contingency'!J102-'5-Yr PCSB Budget No Expansion'!J102</f>
        <v>-442895</v>
      </c>
      <c r="K102" s="11">
        <f>'5-Yr PCSB Budget Contingency'!K102-'5-Yr PCSB Budget No Expansion'!K102</f>
        <v>-444274</v>
      </c>
      <c r="L102" s="76">
        <f>IF('5-Yr PCSB Budget Contingency'!G102,G102/'5-Yr PCSB Budget Contingency'!G102,0)</f>
        <v>1</v>
      </c>
      <c r="M102" s="63">
        <f>IF('5-Yr PCSB Budget Contingency'!H102,H102/'5-Yr PCSB Budget Contingency'!H102,0)</f>
        <v>1</v>
      </c>
      <c r="N102" s="63">
        <f>IF('5-Yr PCSB Budget Contingency'!I102,I102/'5-Yr PCSB Budget Contingency'!I102,0)</f>
        <v>1</v>
      </c>
      <c r="O102" s="63">
        <f>IF('5-Yr PCSB Budget Contingency'!J102,J102/'5-Yr PCSB Budget Contingency'!J102,0)</f>
        <v>1</v>
      </c>
      <c r="P102" s="90">
        <f>IF('5-Yr PCSB Budget Contingency'!K102,K102/'5-Yr PCSB Budget Contingency'!K102,0)</f>
        <v>1</v>
      </c>
    </row>
    <row r="103" spans="1:16" x14ac:dyDescent="0.35">
      <c r="A103" s="14" t="str">
        <f t="shared" si="4"/>
        <v>PCSB 5-Year Budget</v>
      </c>
      <c r="B103" s="151">
        <f t="shared" si="4"/>
        <v>118</v>
      </c>
      <c r="C103" s="14" t="str">
        <f t="shared" si="4"/>
        <v>Early Childhood Academy PCS</v>
      </c>
      <c r="D103" s="5" t="str">
        <f t="shared" si="4"/>
        <v>2026-2027</v>
      </c>
      <c r="E103" s="16" t="s">
        <v>17</v>
      </c>
      <c r="F103" s="165">
        <f>'5-Yr PCSB Budget Contingency'!F103-'5-Yr PCSB Budget No Expansion'!F103</f>
        <v>0</v>
      </c>
      <c r="G103" s="21">
        <f>'5-Yr PCSB Budget Contingency'!G103-'5-Yr PCSB Budget No Expansion'!G103</f>
        <v>-4796546</v>
      </c>
      <c r="H103" s="21">
        <f>'5-Yr PCSB Budget Contingency'!H103-'5-Yr PCSB Budget No Expansion'!H103</f>
        <v>250520</v>
      </c>
      <c r="I103" s="21">
        <f>'5-Yr PCSB Budget Contingency'!I103-'5-Yr PCSB Budget No Expansion'!I103</f>
        <v>396847</v>
      </c>
      <c r="J103" s="21">
        <f>'5-Yr PCSB Budget Contingency'!J103-'5-Yr PCSB Budget No Expansion'!J103</f>
        <v>502556</v>
      </c>
      <c r="K103" s="21">
        <f>'5-Yr PCSB Budget Contingency'!K103-'5-Yr PCSB Budget No Expansion'!K103</f>
        <v>506466</v>
      </c>
      <c r="L103" s="82">
        <f>IF('5-Yr PCSB Budget Contingency'!G103,G103/'5-Yr PCSB Budget Contingency'!G103,0)</f>
        <v>1</v>
      </c>
      <c r="M103" s="69">
        <f>IF('5-Yr PCSB Budget Contingency'!H103,H103/'5-Yr PCSB Budget Contingency'!H103,0)</f>
        <v>1</v>
      </c>
      <c r="N103" s="69">
        <f>IF('5-Yr PCSB Budget Contingency'!I103,I103/'5-Yr PCSB Budget Contingency'!I103,0)</f>
        <v>1</v>
      </c>
      <c r="O103" s="69">
        <f>IF('5-Yr PCSB Budget Contingency'!J103,J103/'5-Yr PCSB Budget Contingency'!J103,0)</f>
        <v>1</v>
      </c>
      <c r="P103" s="96">
        <f>IF('5-Yr PCSB Budget Contingency'!K103,K103/'5-Yr PCSB Budget Contingency'!K103,0)</f>
        <v>1</v>
      </c>
    </row>
    <row r="104" spans="1:16" ht="30" customHeight="1" thickBot="1" x14ac:dyDescent="0.4">
      <c r="A104" s="14" t="str">
        <f t="shared" si="4"/>
        <v>PCSB 5-Year Budget</v>
      </c>
      <c r="B104" s="151">
        <f t="shared" si="4"/>
        <v>118</v>
      </c>
      <c r="C104" s="14" t="str">
        <f t="shared" si="4"/>
        <v>Early Childhood Academy PCS</v>
      </c>
      <c r="D104" s="5" t="str">
        <f t="shared" si="4"/>
        <v>2026-2027</v>
      </c>
      <c r="E104" s="16" t="s">
        <v>92</v>
      </c>
      <c r="F104" s="55">
        <f>'5-Yr PCSB Budget Contingency'!F104-'5-Yr PCSB Budget No Expansion'!F104</f>
        <v>9150819</v>
      </c>
      <c r="G104" s="22">
        <f>'5-Yr PCSB Budget Contingency'!G104-'5-Yr PCSB Budget No Expansion'!G104</f>
        <v>4354273</v>
      </c>
      <c r="H104" s="22">
        <f>'5-Yr PCSB Budget Contingency'!H104-'5-Yr PCSB Budget No Expansion'!H104</f>
        <v>4604793</v>
      </c>
      <c r="I104" s="22">
        <f>'5-Yr PCSB Budget Contingency'!I104-'5-Yr PCSB Budget No Expansion'!I104</f>
        <v>5001640</v>
      </c>
      <c r="J104" s="22">
        <f>'5-Yr PCSB Budget Contingency'!J104-'5-Yr PCSB Budget No Expansion'!J104</f>
        <v>5504196</v>
      </c>
      <c r="K104" s="22">
        <f>'5-Yr PCSB Budget Contingency'!K104-'5-Yr PCSB Budget No Expansion'!K104</f>
        <v>6010662</v>
      </c>
      <c r="L104" s="84">
        <f>IF('5-Yr PCSB Budget Contingency'!G104,G104/'5-Yr PCSB Budget Contingency'!G104,0)</f>
        <v>1</v>
      </c>
      <c r="M104" s="71">
        <f>IF('5-Yr PCSB Budget Contingency'!H104,H104/'5-Yr PCSB Budget Contingency'!H104,0)</f>
        <v>1</v>
      </c>
      <c r="N104" s="71">
        <f>IF('5-Yr PCSB Budget Contingency'!I104,I104/'5-Yr PCSB Budget Contingency'!I104,0)</f>
        <v>1</v>
      </c>
      <c r="O104" s="71">
        <f>IF('5-Yr PCSB Budget Contingency'!J104,J104/'5-Yr PCSB Budget Contingency'!J104,0)</f>
        <v>1</v>
      </c>
      <c r="P104" s="98">
        <f>IF('5-Yr PCSB Budget Contingency'!K104,K104/'5-Yr PCSB Budget Contingency'!K104,0)</f>
        <v>1</v>
      </c>
    </row>
    <row r="105" spans="1:16" ht="30" customHeight="1" thickTop="1" x14ac:dyDescent="0.35">
      <c r="A105" s="14" t="str">
        <f t="shared" si="4"/>
        <v>PCSB 5-Year Budget</v>
      </c>
      <c r="B105" s="151">
        <f t="shared" si="4"/>
        <v>118</v>
      </c>
      <c r="C105" s="14" t="str">
        <f t="shared" si="4"/>
        <v>Early Childhood Academy PCS</v>
      </c>
      <c r="D105" s="5" t="str">
        <f t="shared" si="4"/>
        <v>2026-2027</v>
      </c>
      <c r="E105" s="27" t="s">
        <v>261</v>
      </c>
      <c r="F105" s="165">
        <f>'5-Yr PCSB Budget Contingency'!F105-'5-Yr PCSB Budget No Expansion'!F103</f>
        <v>0</v>
      </c>
      <c r="G105" s="11">
        <f>'5-Yr PCSB Budget Contingency'!G105-'5-Yr PCSB Budget No Expansion'!G105</f>
        <v>720000</v>
      </c>
      <c r="H105" s="11">
        <f>'5-Yr PCSB Budget Contingency'!H105-'5-Yr PCSB Budget No Expansion'!H105</f>
        <v>720000</v>
      </c>
      <c r="I105" s="11">
        <f>'5-Yr PCSB Budget Contingency'!I105-'5-Yr PCSB Budget No Expansion'!I105</f>
        <v>720000</v>
      </c>
      <c r="J105" s="11">
        <f>'5-Yr PCSB Budget Contingency'!J105-'5-Yr PCSB Budget No Expansion'!J105</f>
        <v>720000</v>
      </c>
      <c r="K105" s="11">
        <f>'5-Yr PCSB Budget Contingency'!K105-'5-Yr PCSB Budget No Expansion'!K105</f>
        <v>720000</v>
      </c>
      <c r="L105" s="81">
        <f>IF('5-Yr PCSB Budget Contingency'!G105,G105/'5-Yr PCSB Budget Contingency'!G105,0)</f>
        <v>1</v>
      </c>
      <c r="M105" s="68">
        <f>IF('5-Yr PCSB Budget Contingency'!H105,H105/'5-Yr PCSB Budget Contingency'!H105,0)</f>
        <v>1</v>
      </c>
      <c r="N105" s="68">
        <f>IF('5-Yr PCSB Budget Contingency'!I105,I105/'5-Yr PCSB Budget Contingency'!I105,0)</f>
        <v>1</v>
      </c>
      <c r="O105" s="68">
        <f>IF('5-Yr PCSB Budget Contingency'!J105,J105/'5-Yr PCSB Budget Contingency'!J105,0)</f>
        <v>1</v>
      </c>
      <c r="P105" s="95">
        <f>IF('5-Yr PCSB Budget Contingency'!K105,K105/'5-Yr PCSB Budget Contingency'!K105,0)</f>
        <v>1</v>
      </c>
    </row>
    <row r="106" spans="1:16" ht="15" customHeight="1" x14ac:dyDescent="0.35">
      <c r="A106" s="14" t="str">
        <f t="shared" si="4"/>
        <v>PCSB 5-Year Budget</v>
      </c>
      <c r="B106" s="151">
        <f t="shared" si="4"/>
        <v>118</v>
      </c>
      <c r="C106" s="14" t="str">
        <f t="shared" si="4"/>
        <v>Early Childhood Academy PCS</v>
      </c>
      <c r="D106" s="5" t="str">
        <f t="shared" si="4"/>
        <v>2026-2027</v>
      </c>
      <c r="E106" s="27" t="s">
        <v>262</v>
      </c>
      <c r="F106" s="165">
        <f>'5-Yr PCSB Budget Contingency'!F106-'5-Yr PCSB Budget No Expansion'!F104</f>
        <v>0</v>
      </c>
      <c r="G106" s="11">
        <f>'5-Yr PCSB Budget Contingency'!G106-'5-Yr PCSB Budget No Expansion'!G106</f>
        <v>0</v>
      </c>
      <c r="H106" s="11">
        <f>'5-Yr PCSB Budget Contingency'!H106-'5-Yr PCSB Budget No Expansion'!H106</f>
        <v>0</v>
      </c>
      <c r="I106" s="11">
        <f>'5-Yr PCSB Budget Contingency'!I106-'5-Yr PCSB Budget No Expansion'!I106</f>
        <v>0</v>
      </c>
      <c r="J106" s="11">
        <f>'5-Yr PCSB Budget Contingency'!J106-'5-Yr PCSB Budget No Expansion'!J106</f>
        <v>0</v>
      </c>
      <c r="K106" s="11">
        <f>'5-Yr PCSB Budget Contingency'!K106-'5-Yr PCSB Budget No Expansion'!K106</f>
        <v>0</v>
      </c>
      <c r="L106" s="81">
        <f>IF('5-Yr PCSB Budget Contingency'!G106,G106/'5-Yr PCSB Budget Contingency'!G106,0)</f>
        <v>0</v>
      </c>
      <c r="M106" s="68">
        <f>IF('5-Yr PCSB Budget Contingency'!H106,H106/'5-Yr PCSB Budget Contingency'!H106,0)</f>
        <v>0</v>
      </c>
      <c r="N106" s="68">
        <f>IF('5-Yr PCSB Budget Contingency'!I106,I106/'5-Yr PCSB Budget Contingency'!I106,0)</f>
        <v>0</v>
      </c>
      <c r="O106" s="68">
        <f>IF('5-Yr PCSB Budget Contingency'!J106,J106/'5-Yr PCSB Budget Contingency'!J106,0)</f>
        <v>0</v>
      </c>
      <c r="P106" s="95">
        <f>IF('5-Yr PCSB Budget Contingency'!K106,K106/'5-Yr PCSB Budget Contingency'!K106,0)</f>
        <v>0</v>
      </c>
    </row>
    <row r="107" spans="1:16" ht="15" customHeight="1" thickBot="1" x14ac:dyDescent="0.4">
      <c r="A107" s="14" t="str">
        <f t="shared" si="4"/>
        <v>PCSB 5-Year Budget</v>
      </c>
      <c r="B107" s="151">
        <f t="shared" si="4"/>
        <v>118</v>
      </c>
      <c r="C107" s="14" t="str">
        <f t="shared" si="4"/>
        <v>Early Childhood Academy PCS</v>
      </c>
      <c r="D107" s="5" t="str">
        <f t="shared" si="4"/>
        <v>2026-2027</v>
      </c>
      <c r="E107" s="27" t="s">
        <v>255</v>
      </c>
      <c r="F107" s="165">
        <f>'5-Yr PCSB Budget Contingency'!F107-'5-Yr PCSB Budget No Expansion'!F105</f>
        <v>0</v>
      </c>
      <c r="G107" s="55">
        <f>'5-Yr PCSB Budget Contingency'!G107-'5-Yr PCSB Budget No Expansion'!G107</f>
        <v>0</v>
      </c>
      <c r="H107" s="55">
        <f>'5-Yr PCSB Budget Contingency'!H107-'5-Yr PCSB Budget No Expansion'!H107</f>
        <v>0</v>
      </c>
      <c r="I107" s="55">
        <f>'5-Yr PCSB Budget Contingency'!I107-'5-Yr PCSB Budget No Expansion'!I107</f>
        <v>0</v>
      </c>
      <c r="J107" s="55">
        <f>'5-Yr PCSB Budget Contingency'!J107-'5-Yr PCSB Budget No Expansion'!J107</f>
        <v>0</v>
      </c>
      <c r="K107" s="55">
        <f>'5-Yr PCSB Budget Contingency'!K107-'5-Yr PCSB Budget No Expansion'!K107</f>
        <v>0</v>
      </c>
      <c r="L107" s="144">
        <f>IF('5-Yr PCSB Budget Contingency'!G107,G107/'5-Yr PCSB Budget Contingency'!G107,0)</f>
        <v>0</v>
      </c>
      <c r="M107" s="145">
        <f>IF('5-Yr PCSB Budget Contingency'!H107,H107/'5-Yr PCSB Budget Contingency'!H107,0)</f>
        <v>0</v>
      </c>
      <c r="N107" s="145">
        <f>IF('5-Yr PCSB Budget Contingency'!I107,I107/'5-Yr PCSB Budget Contingency'!I107,0)</f>
        <v>0</v>
      </c>
      <c r="O107" s="145">
        <f>IF('5-Yr PCSB Budget Contingency'!J107,J107/'5-Yr PCSB Budget Contingency'!J107,0)</f>
        <v>0</v>
      </c>
      <c r="P107" s="146">
        <f>IF('5-Yr PCSB Budget Contingency'!K107,K107/'5-Yr PCSB Budget Contingency'!K107,0)</f>
        <v>0</v>
      </c>
    </row>
    <row r="108" spans="1:16" ht="30" customHeight="1" thickTop="1" x14ac:dyDescent="0.35">
      <c r="A108" s="14" t="str">
        <f t="shared" si="4"/>
        <v>PCSB 5-Year Budget</v>
      </c>
      <c r="B108" s="151">
        <f t="shared" si="4"/>
        <v>118</v>
      </c>
      <c r="C108" s="14" t="str">
        <f t="shared" si="4"/>
        <v>Early Childhood Academy PCS</v>
      </c>
      <c r="D108" s="5" t="str">
        <f t="shared" si="4"/>
        <v>2026-2027</v>
      </c>
      <c r="E108" s="16" t="s">
        <v>284</v>
      </c>
      <c r="F108" s="165">
        <f>'5-Yr PCSB Budget Contingency'!F108-'5-Yr PCSB Budget No Expansion'!F106</f>
        <v>0</v>
      </c>
      <c r="G108" s="101">
        <f>'5-Yr PCSB Budget Contingency'!G108-'5-Yr PCSB Budget No Expansion'!G108</f>
        <v>225</v>
      </c>
      <c r="H108" s="101">
        <f>'5-Yr PCSB Budget Contingency'!H108-'5-Yr PCSB Budget No Expansion'!H108</f>
        <v>225</v>
      </c>
      <c r="I108" s="101">
        <f>'5-Yr PCSB Budget Contingency'!I108-'5-Yr PCSB Budget No Expansion'!I108</f>
        <v>225</v>
      </c>
      <c r="J108" s="101">
        <f>'5-Yr PCSB Budget Contingency'!J108-'5-Yr PCSB Budget No Expansion'!J108</f>
        <v>225</v>
      </c>
      <c r="K108" s="101">
        <f>'5-Yr PCSB Budget Contingency'!K108-'5-Yr PCSB Budget No Expansion'!K108</f>
        <v>225</v>
      </c>
      <c r="L108" s="82">
        <f>IF('5-Yr PCSB Budget Contingency'!G108,G108/'5-Yr PCSB Budget Contingency'!G108,0)</f>
        <v>1</v>
      </c>
      <c r="M108" s="69">
        <f>IF('5-Yr PCSB Budget Contingency'!H108,H108/'5-Yr PCSB Budget Contingency'!H108,0)</f>
        <v>1</v>
      </c>
      <c r="N108" s="69">
        <f>IF('5-Yr PCSB Budget Contingency'!I108,I108/'5-Yr PCSB Budget Contingency'!I108,0)</f>
        <v>1</v>
      </c>
      <c r="O108" s="69">
        <f>IF('5-Yr PCSB Budget Contingency'!J108,J108/'5-Yr PCSB Budget Contingency'!J108,0)</f>
        <v>1</v>
      </c>
      <c r="P108" s="96">
        <f>IF('5-Yr PCSB Budget Contingency'!K108,K108/'5-Yr PCSB Budget Contingency'!K108,0)</f>
        <v>1</v>
      </c>
    </row>
    <row r="109" spans="1:16" x14ac:dyDescent="0.35">
      <c r="A109" s="14" t="str">
        <f t="shared" si="4"/>
        <v>PCSB 5-Year Budget</v>
      </c>
      <c r="B109" s="151">
        <f t="shared" si="4"/>
        <v>118</v>
      </c>
      <c r="C109" s="14" t="str">
        <f t="shared" si="4"/>
        <v>Early Childhood Academy PCS</v>
      </c>
      <c r="D109" s="5" t="str">
        <f t="shared" si="4"/>
        <v>2026-2027</v>
      </c>
      <c r="E109" s="16" t="s">
        <v>278</v>
      </c>
      <c r="F109" s="165">
        <f>'5-Yr PCSB Budget Contingency'!F109-'5-Yr PCSB Budget No Expansion'!F107</f>
        <v>0</v>
      </c>
      <c r="G109" s="21">
        <f>'5-Yr PCSB Budget Contingency'!G109-'5-Yr PCSB Budget No Expansion'!G109</f>
        <v>30016.702222222222</v>
      </c>
      <c r="H109" s="21">
        <f>'5-Yr PCSB Budget Contingency'!H109-'5-Yr PCSB Budget No Expansion'!H109</f>
        <v>30617.040000000001</v>
      </c>
      <c r="I109" s="21">
        <f>'5-Yr PCSB Budget Contingency'!I109-'5-Yr PCSB Budget No Expansion'!I109</f>
        <v>31229.37777777778</v>
      </c>
      <c r="J109" s="21">
        <f>'5-Yr PCSB Budget Contingency'!J109-'5-Yr PCSB Budget No Expansion'!J109</f>
        <v>31853.96</v>
      </c>
      <c r="K109" s="21">
        <f>'5-Yr PCSB Budget Contingency'!K109-'5-Yr PCSB Budget No Expansion'!K109</f>
        <v>32491.044444444444</v>
      </c>
      <c r="L109" s="82">
        <f>IF('5-Yr PCSB Budget Contingency'!G109,G109/'5-Yr PCSB Budget Contingency'!G109,0)</f>
        <v>1</v>
      </c>
      <c r="M109" s="69">
        <f>IF('5-Yr PCSB Budget Contingency'!H109,H109/'5-Yr PCSB Budget Contingency'!H109,0)</f>
        <v>1</v>
      </c>
      <c r="N109" s="69">
        <f>IF('5-Yr PCSB Budget Contingency'!I109,I109/'5-Yr PCSB Budget Contingency'!I109,0)</f>
        <v>1</v>
      </c>
      <c r="O109" s="69">
        <f>IF('5-Yr PCSB Budget Contingency'!J109,J109/'5-Yr PCSB Budget Contingency'!J109,0)</f>
        <v>1</v>
      </c>
      <c r="P109" s="96">
        <f>IF('5-Yr PCSB Budget Contingency'!K109,K109/'5-Yr PCSB Budget Contingency'!K109,0)</f>
        <v>1</v>
      </c>
    </row>
    <row r="110" spans="1:16" x14ac:dyDescent="0.35">
      <c r="A110" s="14" t="str">
        <f t="shared" si="4"/>
        <v>PCSB 5-Year Budget</v>
      </c>
      <c r="B110" s="151">
        <f t="shared" si="4"/>
        <v>118</v>
      </c>
      <c r="C110" s="14" t="str">
        <f t="shared" si="4"/>
        <v>Early Childhood Academy PCS</v>
      </c>
      <c r="D110" s="5" t="str">
        <f t="shared" si="4"/>
        <v>2026-2027</v>
      </c>
      <c r="E110" s="16" t="s">
        <v>218</v>
      </c>
      <c r="F110" s="165">
        <f>'5-Yr PCSB Budget Contingency'!F110-'5-Yr PCSB Budget No Expansion'!F108</f>
        <v>0</v>
      </c>
      <c r="G110" s="21">
        <f>'5-Yr PCSB Budget Contingency'!G110-'5-Yr PCSB Budget No Expansion'!G110</f>
        <v>3850</v>
      </c>
      <c r="H110" s="21">
        <f>'5-Yr PCSB Budget Contingency'!H110-'5-Yr PCSB Budget No Expansion'!H110</f>
        <v>3850</v>
      </c>
      <c r="I110" s="21">
        <f>'5-Yr PCSB Budget Contingency'!I110-'5-Yr PCSB Budget No Expansion'!I110</f>
        <v>3850</v>
      </c>
      <c r="J110" s="21">
        <f>'5-Yr PCSB Budget Contingency'!J110-'5-Yr PCSB Budget No Expansion'!J110</f>
        <v>3850</v>
      </c>
      <c r="K110" s="21">
        <f>'5-Yr PCSB Budget Contingency'!K110-'5-Yr PCSB Budget No Expansion'!K110</f>
        <v>3850</v>
      </c>
      <c r="L110" s="82">
        <f>IF('5-Yr PCSB Budget Contingency'!G110,G110/'5-Yr PCSB Budget Contingency'!G110,0)</f>
        <v>1</v>
      </c>
      <c r="M110" s="69">
        <f>IF('5-Yr PCSB Budget Contingency'!H110,H110/'5-Yr PCSB Budget Contingency'!H110,0)</f>
        <v>1</v>
      </c>
      <c r="N110" s="69">
        <f>IF('5-Yr PCSB Budget Contingency'!I110,I110/'5-Yr PCSB Budget Contingency'!I110,0)</f>
        <v>1</v>
      </c>
      <c r="O110" s="69">
        <f>IF('5-Yr PCSB Budget Contingency'!J110,J110/'5-Yr PCSB Budget Contingency'!J110,0)</f>
        <v>1</v>
      </c>
      <c r="P110" s="96">
        <f>IF('5-Yr PCSB Budget Contingency'!K110,K110/'5-Yr PCSB Budget Contingency'!K110,0)</f>
        <v>1</v>
      </c>
    </row>
    <row r="111" spans="1:16" ht="30" customHeight="1" thickBot="1" x14ac:dyDescent="0.4">
      <c r="A111" s="14" t="str">
        <f t="shared" si="4"/>
        <v>PCSB 5-Year Budget</v>
      </c>
      <c r="B111" s="151">
        <f t="shared" si="4"/>
        <v>118</v>
      </c>
      <c r="C111" s="14" t="str">
        <f t="shared" si="4"/>
        <v>Early Childhood Academy PCS</v>
      </c>
      <c r="D111" s="5" t="str">
        <f t="shared" si="4"/>
        <v>2026-2027</v>
      </c>
      <c r="E111" s="16" t="s">
        <v>219</v>
      </c>
      <c r="F111" s="165">
        <f>'5-Yr PCSB Budget Contingency'!F111-'5-Yr PCSB Budget No Expansion'!F109</f>
        <v>0</v>
      </c>
      <c r="G111" s="23">
        <f>'5-Yr PCSB Budget Contingency'!G111-'5-Yr PCSB Budget No Expansion'!G111</f>
        <v>5458.8933333333334</v>
      </c>
      <c r="H111" s="23">
        <f>'5-Yr PCSB Budget Contingency'!H111-'5-Yr PCSB Budget No Expansion'!H111</f>
        <v>6104.6044444444442</v>
      </c>
      <c r="I111" s="23">
        <f>'5-Yr PCSB Budget Contingency'!I111-'5-Yr PCSB Budget No Expansion'!I111</f>
        <v>6055.0177777777781</v>
      </c>
      <c r="J111" s="23">
        <f>'5-Yr PCSB Budget Contingency'!J111-'5-Yr PCSB Budget No Expansion'!J111</f>
        <v>6058.8844444444449</v>
      </c>
      <c r="K111" s="23">
        <f>'5-Yr PCSB Budget Contingency'!K111-'5-Yr PCSB Budget No Expansion'!K111</f>
        <v>6058.8266666666668</v>
      </c>
      <c r="L111" s="86">
        <f>IF('5-Yr PCSB Budget Contingency'!G111,G111/'5-Yr PCSB Budget Contingency'!G111,0)</f>
        <v>1</v>
      </c>
      <c r="M111" s="60">
        <f>IF('5-Yr PCSB Budget Contingency'!H111,H111/'5-Yr PCSB Budget Contingency'!H111,0)</f>
        <v>1</v>
      </c>
      <c r="N111" s="60">
        <f>IF('5-Yr PCSB Budget Contingency'!I111,I111/'5-Yr PCSB Budget Contingency'!I111,0)</f>
        <v>1</v>
      </c>
      <c r="O111" s="60">
        <f>IF('5-Yr PCSB Budget Contingency'!J111,J111/'5-Yr PCSB Budget Contingency'!J111,0)</f>
        <v>1</v>
      </c>
      <c r="P111" s="100">
        <f>IF('5-Yr PCSB Budget Contingency'!K111,K111/'5-Yr PCSB Budget Contingency'!K111,0)</f>
        <v>1</v>
      </c>
    </row>
    <row r="112" spans="1:16" ht="30" customHeight="1" thickTop="1" x14ac:dyDescent="0.35">
      <c r="A112" s="14" t="str">
        <f t="shared" si="4"/>
        <v>PCSB 5-Year Budget</v>
      </c>
      <c r="B112" s="151">
        <f t="shared" si="4"/>
        <v>118</v>
      </c>
      <c r="C112" s="14" t="str">
        <f t="shared" si="4"/>
        <v>Early Childhood Academy PCS</v>
      </c>
      <c r="D112" s="5" t="str">
        <f t="shared" si="4"/>
        <v>2026-2027</v>
      </c>
      <c r="E112" s="27" t="s">
        <v>235</v>
      </c>
      <c r="F112" s="165">
        <f>'5-Yr PCSB Budget Contingency'!F112-'5-Yr PCSB Budget No Expansion'!F110</f>
        <v>0</v>
      </c>
      <c r="G112" s="1">
        <f>'5-Yr PCSB Budget Contingency'!G112-'5-Yr PCSB Budget No Expansion'!G112</f>
        <v>53834</v>
      </c>
      <c r="H112" s="1">
        <f>'5-Yr PCSB Budget Contingency'!H112-'5-Yr PCSB Budget No Expansion'!H112</f>
        <v>53834</v>
      </c>
      <c r="I112" s="1">
        <f>'5-Yr PCSB Budget Contingency'!I112-'5-Yr PCSB Budget No Expansion'!I112</f>
        <v>53834</v>
      </c>
      <c r="J112" s="1">
        <f>'5-Yr PCSB Budget Contingency'!J112-'5-Yr PCSB Budget No Expansion'!J112</f>
        <v>53834</v>
      </c>
      <c r="K112" s="1">
        <f>'5-Yr PCSB Budget Contingency'!K112-'5-Yr PCSB Budget No Expansion'!K112</f>
        <v>53834</v>
      </c>
      <c r="L112" s="76">
        <f>IF('5-Yr PCSB Budget Contingency'!G112,G112/'5-Yr PCSB Budget Contingency'!G112,0)</f>
        <v>1</v>
      </c>
      <c r="M112" s="63">
        <f>IF('5-Yr PCSB Budget Contingency'!H112,H112/'5-Yr PCSB Budget Contingency'!H112,0)</f>
        <v>1</v>
      </c>
      <c r="N112" s="63">
        <f>IF('5-Yr PCSB Budget Contingency'!I112,I112/'5-Yr PCSB Budget Contingency'!I112,0)</f>
        <v>1</v>
      </c>
      <c r="O112" s="63">
        <f>IF('5-Yr PCSB Budget Contingency'!J112,J112/'5-Yr PCSB Budget Contingency'!J112,0)</f>
        <v>1</v>
      </c>
      <c r="P112" s="90">
        <f>IF('5-Yr PCSB Budget Contingency'!K112,K112/'5-Yr PCSB Budget Contingency'!K112,0)</f>
        <v>1</v>
      </c>
    </row>
    <row r="113" spans="1:16" x14ac:dyDescent="0.35">
      <c r="A113" s="14" t="str">
        <f t="shared" si="4"/>
        <v>PCSB 5-Year Budget</v>
      </c>
      <c r="B113" s="151">
        <f t="shared" si="4"/>
        <v>118</v>
      </c>
      <c r="C113" s="14" t="str">
        <f t="shared" si="4"/>
        <v>Early Childhood Academy PCS</v>
      </c>
      <c r="D113" s="5" t="str">
        <f t="shared" si="4"/>
        <v>2026-2027</v>
      </c>
      <c r="E113" s="27" t="s">
        <v>234</v>
      </c>
      <c r="F113" s="165">
        <f>'5-Yr PCSB Budget Contingency'!F113-'5-Yr PCSB Budget No Expansion'!F111</f>
        <v>0</v>
      </c>
      <c r="G113" s="1">
        <f>'5-Yr PCSB Budget Contingency'!G113-'5-Yr PCSB Budget No Expansion'!G113</f>
        <v>0</v>
      </c>
      <c r="H113" s="1">
        <f>'5-Yr PCSB Budget Contingency'!H113-'5-Yr PCSB Budget No Expansion'!H113</f>
        <v>0</v>
      </c>
      <c r="I113" s="1">
        <f>'5-Yr PCSB Budget Contingency'!I113-'5-Yr PCSB Budget No Expansion'!I113</f>
        <v>0</v>
      </c>
      <c r="J113" s="1">
        <f>'5-Yr PCSB Budget Contingency'!J113-'5-Yr PCSB Budget No Expansion'!J113</f>
        <v>0</v>
      </c>
      <c r="K113" s="1">
        <f>'5-Yr PCSB Budget Contingency'!K113-'5-Yr PCSB Budget No Expansion'!K113</f>
        <v>0</v>
      </c>
      <c r="L113" s="76">
        <f>IF('5-Yr PCSB Budget Contingency'!G113,G113/'5-Yr PCSB Budget Contingency'!G113,0)</f>
        <v>0</v>
      </c>
      <c r="M113" s="63">
        <f>IF('5-Yr PCSB Budget Contingency'!H113,H113/'5-Yr PCSB Budget Contingency'!H113,0)</f>
        <v>0</v>
      </c>
      <c r="N113" s="63">
        <f>IF('5-Yr PCSB Budget Contingency'!I113,I113/'5-Yr PCSB Budget Contingency'!I113,0)</f>
        <v>0</v>
      </c>
      <c r="O113" s="63">
        <f>IF('5-Yr PCSB Budget Contingency'!J113,J113/'5-Yr PCSB Budget Contingency'!J113,0)</f>
        <v>0</v>
      </c>
      <c r="P113" s="90">
        <f>IF('5-Yr PCSB Budget Contingency'!K113,K113/'5-Yr PCSB Budget Contingency'!K113,0)</f>
        <v>0</v>
      </c>
    </row>
    <row r="114" spans="1:16" x14ac:dyDescent="0.35">
      <c r="A114" s="14" t="str">
        <f t="shared" si="4"/>
        <v>PCSB 5-Year Budget</v>
      </c>
      <c r="B114" s="151">
        <f t="shared" si="4"/>
        <v>118</v>
      </c>
      <c r="C114" s="14" t="str">
        <f t="shared" si="4"/>
        <v>Early Childhood Academy PCS</v>
      </c>
      <c r="D114" s="5" t="str">
        <f t="shared" si="4"/>
        <v>2026-2027</v>
      </c>
      <c r="E114" s="16" t="s">
        <v>252</v>
      </c>
      <c r="F114" s="165">
        <f>'5-Yr PCSB Budget Contingency'!F114-'5-Yr PCSB Budget No Expansion'!F112</f>
        <v>0</v>
      </c>
      <c r="G114" s="28">
        <f>'5-Yr PCSB Budget Contingency'!G114-'5-Yr PCSB Budget No Expansion'!G114</f>
        <v>53834</v>
      </c>
      <c r="H114" s="28">
        <f>'5-Yr PCSB Budget Contingency'!H114-'5-Yr PCSB Budget No Expansion'!H114</f>
        <v>53834</v>
      </c>
      <c r="I114" s="28">
        <f>'5-Yr PCSB Budget Contingency'!I114-'5-Yr PCSB Budget No Expansion'!I114</f>
        <v>53834</v>
      </c>
      <c r="J114" s="28">
        <f>'5-Yr PCSB Budget Contingency'!J114-'5-Yr PCSB Budget No Expansion'!J114</f>
        <v>53834</v>
      </c>
      <c r="K114" s="28">
        <f>'5-Yr PCSB Budget Contingency'!K114-'5-Yr PCSB Budget No Expansion'!K114</f>
        <v>53834</v>
      </c>
      <c r="L114" s="82">
        <f>IF('5-Yr PCSB Budget Contingency'!G114,G114/'5-Yr PCSB Budget Contingency'!G114,0)</f>
        <v>1</v>
      </c>
      <c r="M114" s="69">
        <f>IF('5-Yr PCSB Budget Contingency'!H114,H114/'5-Yr PCSB Budget Contingency'!H114,0)</f>
        <v>1</v>
      </c>
      <c r="N114" s="69">
        <f>IF('5-Yr PCSB Budget Contingency'!I114,I114/'5-Yr PCSB Budget Contingency'!I114,0)</f>
        <v>1</v>
      </c>
      <c r="O114" s="69">
        <f>IF('5-Yr PCSB Budget Contingency'!J114,J114/'5-Yr PCSB Budget Contingency'!J114,0)</f>
        <v>1</v>
      </c>
      <c r="P114" s="96">
        <f>IF('5-Yr PCSB Budget Contingency'!K114,K114/'5-Yr PCSB Budget Contingency'!K114,0)</f>
        <v>1</v>
      </c>
    </row>
    <row r="115" spans="1:16" ht="18.75" thickBot="1" x14ac:dyDescent="0.4">
      <c r="A115" s="14" t="str">
        <f t="shared" ref="A115:D127" si="5">A$2</f>
        <v>PCSB 5-Year Budget</v>
      </c>
      <c r="B115" s="151">
        <f t="shared" si="5"/>
        <v>118</v>
      </c>
      <c r="C115" s="14" t="str">
        <f t="shared" si="5"/>
        <v>Early Childhood Academy PCS</v>
      </c>
      <c r="D115" s="5" t="str">
        <f t="shared" si="5"/>
        <v>2026-2027</v>
      </c>
      <c r="E115" s="16" t="s">
        <v>254</v>
      </c>
      <c r="F115" s="165">
        <f>'5-Yr PCSB Budget Contingency'!F115-'5-Yr PCSB Budget No Expansion'!F113</f>
        <v>0</v>
      </c>
      <c r="G115" s="59">
        <f>'5-Yr PCSB Budget Contingency'!G115-'5-Yr PCSB Budget No Expansion'!G115</f>
        <v>239.26222222222222</v>
      </c>
      <c r="H115" s="59">
        <f>'5-Yr PCSB Budget Contingency'!H115-'5-Yr PCSB Budget No Expansion'!H115</f>
        <v>239.26222222222222</v>
      </c>
      <c r="I115" s="59">
        <f>'5-Yr PCSB Budget Contingency'!I115-'5-Yr PCSB Budget No Expansion'!I115</f>
        <v>239.26222222222222</v>
      </c>
      <c r="J115" s="59">
        <f>'5-Yr PCSB Budget Contingency'!J115-'5-Yr PCSB Budget No Expansion'!J115</f>
        <v>239.26222222222222</v>
      </c>
      <c r="K115" s="59">
        <f>'5-Yr PCSB Budget Contingency'!K115-'5-Yr PCSB Budget No Expansion'!K115</f>
        <v>239.26222222222222</v>
      </c>
      <c r="L115" s="102">
        <f>IF('5-Yr PCSB Budget Contingency'!G115,G115/'5-Yr PCSB Budget Contingency'!G115,0)</f>
        <v>1</v>
      </c>
      <c r="M115" s="103">
        <f>IF('5-Yr PCSB Budget Contingency'!H115,H115/'5-Yr PCSB Budget Contingency'!H115,0)</f>
        <v>1</v>
      </c>
      <c r="N115" s="103">
        <f>IF('5-Yr PCSB Budget Contingency'!I115,I115/'5-Yr PCSB Budget Contingency'!I115,0)</f>
        <v>1</v>
      </c>
      <c r="O115" s="103">
        <f>IF('5-Yr PCSB Budget Contingency'!J115,J115/'5-Yr PCSB Budget Contingency'!J115,0)</f>
        <v>1</v>
      </c>
      <c r="P115" s="104">
        <f>IF('5-Yr PCSB Budget Contingency'!K115,K115/'5-Yr PCSB Budget Contingency'!K115,0)</f>
        <v>1</v>
      </c>
    </row>
    <row r="116" spans="1:16" ht="30" customHeight="1" thickTop="1" x14ac:dyDescent="0.35">
      <c r="A116" s="14" t="str">
        <f t="shared" si="5"/>
        <v>PCSB 5-Year Budget</v>
      </c>
      <c r="B116" s="151">
        <f t="shared" si="5"/>
        <v>118</v>
      </c>
      <c r="C116" s="14" t="str">
        <f t="shared" si="5"/>
        <v>Early Childhood Academy PCS</v>
      </c>
      <c r="D116" s="5" t="str">
        <f t="shared" si="5"/>
        <v>2026-2027</v>
      </c>
      <c r="E116" s="16" t="s">
        <v>236</v>
      </c>
      <c r="F116" s="165">
        <f>'5-Yr PCSB Budget Contingency'!F116-'5-Yr PCSB Budget No Expansion'!F114</f>
        <v>0</v>
      </c>
      <c r="G116" s="22">
        <f>'5-Yr PCSB Budget Contingency'!G116-'5-Yr PCSB Budget No Expansion'!G116</f>
        <v>22.815525504328122</v>
      </c>
      <c r="H116" s="22">
        <f>'5-Yr PCSB Budget Contingency'!H116-'5-Yr PCSB Budget No Expansion'!H116</f>
        <v>25.514284652821637</v>
      </c>
      <c r="I116" s="22">
        <f>'5-Yr PCSB Budget Contingency'!I116-'5-Yr PCSB Budget No Expansion'!I116</f>
        <v>25.307036445369096</v>
      </c>
      <c r="J116" s="22">
        <f>'5-Yr PCSB Budget Contingency'!J116-'5-Yr PCSB Budget No Expansion'!J116</f>
        <v>25.323197235947543</v>
      </c>
      <c r="K116" s="22">
        <f>'5-Yr PCSB Budget Contingency'!K116-'5-Yr PCSB Budget No Expansion'!K116</f>
        <v>25.322955752869934</v>
      </c>
      <c r="L116" s="84">
        <f>IF('5-Yr PCSB Budget Contingency'!G116,G116/'5-Yr PCSB Budget Contingency'!G116,0)</f>
        <v>1</v>
      </c>
      <c r="M116" s="71">
        <f>IF('5-Yr PCSB Budget Contingency'!H116,H116/'5-Yr PCSB Budget Contingency'!H116,0)</f>
        <v>1</v>
      </c>
      <c r="N116" s="71">
        <f>IF('5-Yr PCSB Budget Contingency'!I116,I116/'5-Yr PCSB Budget Contingency'!I116,0)</f>
        <v>1</v>
      </c>
      <c r="O116" s="71">
        <f>IF('5-Yr PCSB Budget Contingency'!J116,J116/'5-Yr PCSB Budget Contingency'!J116,0)</f>
        <v>1</v>
      </c>
      <c r="P116" s="98">
        <f>IF('5-Yr PCSB Budget Contingency'!K116,K116/'5-Yr PCSB Budget Contingency'!K116,0)</f>
        <v>1</v>
      </c>
    </row>
    <row r="117" spans="1:16" x14ac:dyDescent="0.35">
      <c r="A117" s="14" t="str">
        <f t="shared" si="5"/>
        <v>PCSB 5-Year Budget</v>
      </c>
      <c r="B117" s="151">
        <f t="shared" si="5"/>
        <v>118</v>
      </c>
      <c r="C117" s="14" t="str">
        <f t="shared" si="5"/>
        <v>Early Childhood Academy PCS</v>
      </c>
      <c r="D117" s="5" t="str">
        <f t="shared" si="5"/>
        <v>2026-2027</v>
      </c>
      <c r="E117" s="16" t="s">
        <v>237</v>
      </c>
      <c r="F117" s="165">
        <f>'5-Yr PCSB Budget Contingency'!F117-'5-Yr PCSB Budget No Expansion'!F115</f>
        <v>0</v>
      </c>
      <c r="G117" s="58">
        <f>'5-Yr PCSB Budget Contingency'!G117-'5-Yr PCSB Budget No Expansion'!G117</f>
        <v>0</v>
      </c>
      <c r="H117" s="58">
        <f>'5-Yr PCSB Budget Contingency'!H117-'5-Yr PCSB Budget No Expansion'!H117</f>
        <v>0</v>
      </c>
      <c r="I117" s="58">
        <f>'5-Yr PCSB Budget Contingency'!I117-'5-Yr PCSB Budget No Expansion'!I117</f>
        <v>0</v>
      </c>
      <c r="J117" s="58">
        <f>'5-Yr PCSB Budget Contingency'!J117-'5-Yr PCSB Budget No Expansion'!J117</f>
        <v>0</v>
      </c>
      <c r="K117" s="58">
        <f>'5-Yr PCSB Budget Contingency'!K117-'5-Yr PCSB Budget No Expansion'!K117</f>
        <v>0</v>
      </c>
      <c r="L117" s="105">
        <f>IF('5-Yr PCSB Budget Contingency'!G117,G117/'5-Yr PCSB Budget Contingency'!G117,0)</f>
        <v>0</v>
      </c>
      <c r="M117" s="106">
        <f>IF('5-Yr PCSB Budget Contingency'!H117,H117/'5-Yr PCSB Budget Contingency'!H117,0)</f>
        <v>0</v>
      </c>
      <c r="N117" s="106">
        <f>IF('5-Yr PCSB Budget Contingency'!I117,I117/'5-Yr PCSB Budget Contingency'!I117,0)</f>
        <v>0</v>
      </c>
      <c r="O117" s="106">
        <f>IF('5-Yr PCSB Budget Contingency'!J117,J117/'5-Yr PCSB Budget Contingency'!J117,0)</f>
        <v>0</v>
      </c>
      <c r="P117" s="107">
        <f>IF('5-Yr PCSB Budget Contingency'!K117,K117/'5-Yr PCSB Budget Contingency'!K117,0)</f>
        <v>0</v>
      </c>
    </row>
    <row r="118" spans="1:16" x14ac:dyDescent="0.35">
      <c r="A118" s="14" t="str">
        <f t="shared" si="5"/>
        <v>PCSB 5-Year Budget</v>
      </c>
      <c r="B118" s="151">
        <f t="shared" si="5"/>
        <v>118</v>
      </c>
      <c r="C118" s="14" t="str">
        <f t="shared" si="5"/>
        <v>Early Childhood Academy PCS</v>
      </c>
      <c r="D118" s="5" t="str">
        <f t="shared" si="5"/>
        <v>2026-2027</v>
      </c>
      <c r="E118" s="16" t="s">
        <v>253</v>
      </c>
      <c r="F118" s="165">
        <f>'5-Yr PCSB Budget Contingency'!F118-'5-Yr PCSB Budget No Expansion'!F116</f>
        <v>0</v>
      </c>
      <c r="G118" s="21">
        <f>'5-Yr PCSB Budget Contingency'!G118-'5-Yr PCSB Budget No Expansion'!G118</f>
        <v>22.815525504328122</v>
      </c>
      <c r="H118" s="21">
        <f>'5-Yr PCSB Budget Contingency'!H118-'5-Yr PCSB Budget No Expansion'!H118</f>
        <v>25.514284652821637</v>
      </c>
      <c r="I118" s="21">
        <f>'5-Yr PCSB Budget Contingency'!I118-'5-Yr PCSB Budget No Expansion'!I118</f>
        <v>25.307036445369096</v>
      </c>
      <c r="J118" s="21">
        <f>'5-Yr PCSB Budget Contingency'!J118-'5-Yr PCSB Budget No Expansion'!J118</f>
        <v>25.323197235947543</v>
      </c>
      <c r="K118" s="21">
        <f>'5-Yr PCSB Budget Contingency'!K118-'5-Yr PCSB Budget No Expansion'!K118</f>
        <v>25.322955752869934</v>
      </c>
      <c r="L118" s="82">
        <f>IF('5-Yr PCSB Budget Contingency'!G118,G118/'5-Yr PCSB Budget Contingency'!G118,0)</f>
        <v>1</v>
      </c>
      <c r="M118" s="69">
        <f>IF('5-Yr PCSB Budget Contingency'!H118,H118/'5-Yr PCSB Budget Contingency'!H118,0)</f>
        <v>1</v>
      </c>
      <c r="N118" s="69">
        <f>IF('5-Yr PCSB Budget Contingency'!I118,I118/'5-Yr PCSB Budget Contingency'!I118,0)</f>
        <v>1</v>
      </c>
      <c r="O118" s="69">
        <f>IF('5-Yr PCSB Budget Contingency'!J118,J118/'5-Yr PCSB Budget Contingency'!J118,0)</f>
        <v>1</v>
      </c>
      <c r="P118" s="96">
        <f>IF('5-Yr PCSB Budget Contingency'!K118,K118/'5-Yr PCSB Budget Contingency'!K118,0)</f>
        <v>1</v>
      </c>
    </row>
    <row r="119" spans="1:16" ht="18.75" thickBot="1" x14ac:dyDescent="0.4">
      <c r="A119" s="14" t="str">
        <f t="shared" si="5"/>
        <v>PCSB 5-Year Budget</v>
      </c>
      <c r="B119" s="151">
        <f t="shared" si="5"/>
        <v>118</v>
      </c>
      <c r="C119" s="14" t="str">
        <f t="shared" si="5"/>
        <v>Early Childhood Academy PCS</v>
      </c>
      <c r="D119" s="5" t="str">
        <f t="shared" si="5"/>
        <v>2026-2027</v>
      </c>
      <c r="E119" s="16" t="s">
        <v>251</v>
      </c>
      <c r="F119" s="165">
        <f>'5-Yr PCSB Budget Contingency'!F119-'5-Yr PCSB Budget No Expansion'!F117</f>
        <v>0</v>
      </c>
      <c r="G119" s="60">
        <f>'5-Yr PCSB Budget Contingency'!G119-'5-Yr PCSB Budget No Expansion'!G119</f>
        <v>1.4178943722943722</v>
      </c>
      <c r="H119" s="60">
        <f>'5-Yr PCSB Budget Contingency'!H119-'5-Yr PCSB Budget No Expansion'!H119</f>
        <v>1.5856115440115439</v>
      </c>
      <c r="I119" s="60">
        <f>'5-Yr PCSB Budget Contingency'!I119-'5-Yr PCSB Budget No Expansion'!I119</f>
        <v>1.5727318903318903</v>
      </c>
      <c r="J119" s="60">
        <f>'5-Yr PCSB Budget Contingency'!J119-'5-Yr PCSB Budget No Expansion'!J119</f>
        <v>1.5737362193362194</v>
      </c>
      <c r="K119" s="60">
        <f>'5-Yr PCSB Budget Contingency'!K119-'5-Yr PCSB Budget No Expansion'!K119</f>
        <v>1.5737212121212121</v>
      </c>
      <c r="L119" s="86">
        <f>IF('5-Yr PCSB Budget Contingency'!G119,G119/'5-Yr PCSB Budget Contingency'!G119,0)</f>
        <v>1</v>
      </c>
      <c r="M119" s="60">
        <f>IF('5-Yr PCSB Budget Contingency'!H119,H119/'5-Yr PCSB Budget Contingency'!H119,0)</f>
        <v>1</v>
      </c>
      <c r="N119" s="60">
        <f>IF('5-Yr PCSB Budget Contingency'!I119,I119/'5-Yr PCSB Budget Contingency'!I119,0)</f>
        <v>1</v>
      </c>
      <c r="O119" s="60">
        <f>IF('5-Yr PCSB Budget Contingency'!J119,J119/'5-Yr PCSB Budget Contingency'!J119,0)</f>
        <v>1</v>
      </c>
      <c r="P119" s="100">
        <f>IF('5-Yr PCSB Budget Contingency'!K119,K119/'5-Yr PCSB Budget Contingency'!K119,0)</f>
        <v>1</v>
      </c>
    </row>
    <row r="120" spans="1:16" ht="30" customHeight="1" thickTop="1" x14ac:dyDescent="0.35">
      <c r="A120" s="14" t="str">
        <f t="shared" si="5"/>
        <v>PCSB 5-Year Budget</v>
      </c>
      <c r="B120" s="151">
        <f t="shared" si="5"/>
        <v>118</v>
      </c>
      <c r="C120" s="14" t="str">
        <f t="shared" si="5"/>
        <v>Early Childhood Academy PCS</v>
      </c>
      <c r="D120" s="5" t="str">
        <f t="shared" si="5"/>
        <v>2026-2027</v>
      </c>
      <c r="E120" s="16" t="s">
        <v>245</v>
      </c>
      <c r="F120" s="165">
        <f>'5-Yr PCSB Budget Contingency'!F120-'5-Yr PCSB Budget No Expansion'!F118</f>
        <v>0</v>
      </c>
      <c r="G120" s="57">
        <f>'5-Yr PCSB Budget Contingency'!G120-'5-Yr PCSB Budget No Expansion'!G120</f>
        <v>2.5838294835616241E-3</v>
      </c>
      <c r="H120" s="57">
        <f>'5-Yr PCSB Budget Contingency'!H120-'5-Yr PCSB Budget No Expansion'!H120</f>
        <v>2.1056015132147627E-2</v>
      </c>
      <c r="I120" s="57">
        <f>'5-Yr PCSB Budget Contingency'!I120-'5-Yr PCSB Budget No Expansion'!I120</f>
        <v>8.3610458329510932E-4</v>
      </c>
      <c r="J120" s="57">
        <f>'5-Yr PCSB Budget Contingency'!J120-'5-Yr PCSB Budget No Expansion'!J120</f>
        <v>1.3416988859036482E-2</v>
      </c>
      <c r="K120" s="57">
        <f>'5-Yr PCSB Budget Contingency'!K120-'5-Yr PCSB Budget No Expansion'!K120</f>
        <v>1.3691628907578827E-2</v>
      </c>
      <c r="L120" s="85">
        <f>IF('5-Yr PCSB Budget Contingency'!G120,G120/'5-Yr PCSB Budget Contingency'!G120,0)</f>
        <v>1</v>
      </c>
      <c r="M120" s="57">
        <f>IF('5-Yr PCSB Budget Contingency'!H120,H120/'5-Yr PCSB Budget Contingency'!H120,0)</f>
        <v>1</v>
      </c>
      <c r="N120" s="57">
        <f>IF('5-Yr PCSB Budget Contingency'!I120,I120/'5-Yr PCSB Budget Contingency'!I120,0)</f>
        <v>1</v>
      </c>
      <c r="O120" s="57">
        <f>IF('5-Yr PCSB Budget Contingency'!J120,J120/'5-Yr PCSB Budget Contingency'!J120,0)</f>
        <v>1</v>
      </c>
      <c r="P120" s="99">
        <f>IF('5-Yr PCSB Budget Contingency'!K120,K120/'5-Yr PCSB Budget Contingency'!K120,0)</f>
        <v>1</v>
      </c>
    </row>
    <row r="121" spans="1:16" x14ac:dyDescent="0.35">
      <c r="A121" s="14" t="str">
        <f t="shared" si="5"/>
        <v>PCSB 5-Year Budget</v>
      </c>
      <c r="B121" s="151">
        <f t="shared" si="5"/>
        <v>118</v>
      </c>
      <c r="C121" s="14" t="str">
        <f t="shared" si="5"/>
        <v>Early Childhood Academy PCS</v>
      </c>
      <c r="D121" s="5" t="str">
        <f t="shared" si="5"/>
        <v>2026-2027</v>
      </c>
      <c r="E121" s="16" t="s">
        <v>246</v>
      </c>
      <c r="F121" s="165">
        <f>'5-Yr PCSB Budget Contingency'!F121-'5-Yr PCSB Budget No Expansion'!F119</f>
        <v>0</v>
      </c>
      <c r="G121" s="57">
        <f>'5-Yr PCSB Budget Contingency'!G121-'5-Yr PCSB Budget No Expansion'!G121</f>
        <v>7.5280299489150493E-2</v>
      </c>
      <c r="H121" s="57">
        <f>'5-Yr PCSB Budget Contingency'!H121-'5-Yr PCSB Budget No Expansion'!H121</f>
        <v>0.1058943289026425</v>
      </c>
      <c r="I121" s="57">
        <f>'5-Yr PCSB Budget Contingency'!I121-'5-Yr PCSB Budget No Expansion'!I121</f>
        <v>8.5945341889676022E-2</v>
      </c>
      <c r="J121" s="57">
        <f>'5-Yr PCSB Budget Contingency'!J121-'5-Yr PCSB Budget No Expansion'!J121</f>
        <v>9.590195337113501E-2</v>
      </c>
      <c r="K121" s="57">
        <f>'5-Yr PCSB Budget Contingency'!K121-'5-Yr PCSB Budget No Expansion'!K121</f>
        <v>9.4628346876090091E-2</v>
      </c>
      <c r="L121" s="85">
        <f>IF('5-Yr PCSB Budget Contingency'!G121,G121/'5-Yr PCSB Budget Contingency'!G121,0)</f>
        <v>1</v>
      </c>
      <c r="M121" s="57">
        <f>IF('5-Yr PCSB Budget Contingency'!H121,H121/'5-Yr PCSB Budget Contingency'!H121,0)</f>
        <v>1</v>
      </c>
      <c r="N121" s="57">
        <f>IF('5-Yr PCSB Budget Contingency'!I121,I121/'5-Yr PCSB Budget Contingency'!I121,0)</f>
        <v>1</v>
      </c>
      <c r="O121" s="57">
        <f>IF('5-Yr PCSB Budget Contingency'!J121,J121/'5-Yr PCSB Budget Contingency'!J121,0)</f>
        <v>1</v>
      </c>
      <c r="P121" s="99">
        <f>IF('5-Yr PCSB Budget Contingency'!K121,K121/'5-Yr PCSB Budget Contingency'!K121,0)</f>
        <v>1</v>
      </c>
    </row>
    <row r="122" spans="1:16" x14ac:dyDescent="0.35">
      <c r="A122" s="14" t="str">
        <f t="shared" si="5"/>
        <v>PCSB 5-Year Budget</v>
      </c>
      <c r="B122" s="151">
        <f t="shared" si="5"/>
        <v>118</v>
      </c>
      <c r="C122" s="14" t="str">
        <f t="shared" si="5"/>
        <v>Early Childhood Academy PCS</v>
      </c>
      <c r="D122" s="5" t="str">
        <f t="shared" si="5"/>
        <v>2026-2027</v>
      </c>
      <c r="E122" s="16" t="s">
        <v>244</v>
      </c>
      <c r="F122" s="165">
        <f>'5-Yr PCSB Budget Contingency'!F122-'5-Yr PCSB Budget No Expansion'!F120</f>
        <v>0</v>
      </c>
      <c r="G122" s="61">
        <f>'5-Yr PCSB Budget Contingency'!G122-'5-Yr PCSB Budget No Expansion'!G122</f>
        <v>155.45957336296632</v>
      </c>
      <c r="H122" s="61">
        <f>'5-Yr PCSB Budget Contingency'!H122-'5-Yr PCSB Budget No Expansion'!H122</f>
        <v>162.86140987648392</v>
      </c>
      <c r="I122" s="61">
        <f>'5-Yr PCSB Budget Contingency'!I122-'5-Yr PCSB Budget No Expansion'!I122</f>
        <v>176.19311811251768</v>
      </c>
      <c r="J122" s="61">
        <f>'5-Yr PCSB Budget Contingency'!J122-'5-Yr PCSB Budget No Expansion'!J122</f>
        <v>192.96440102056457</v>
      </c>
      <c r="K122" s="61">
        <f>'5-Yr PCSB Budget Contingency'!K122-'5-Yr PCSB Budget No Expansion'!K122</f>
        <v>209.1558055582332</v>
      </c>
      <c r="L122" s="105">
        <f>IF('5-Yr PCSB Budget Contingency'!G122,G122/'5-Yr PCSB Budget Contingency'!G122,0)</f>
        <v>1</v>
      </c>
      <c r="M122" s="106">
        <f>IF('5-Yr PCSB Budget Contingency'!H122,H122/'5-Yr PCSB Budget Contingency'!H122,0)</f>
        <v>1</v>
      </c>
      <c r="N122" s="106">
        <f>IF('5-Yr PCSB Budget Contingency'!I122,I122/'5-Yr PCSB Budget Contingency'!I122,0)</f>
        <v>1</v>
      </c>
      <c r="O122" s="106">
        <f>IF('5-Yr PCSB Budget Contingency'!J122,J122/'5-Yr PCSB Budget Contingency'!J122,0)</f>
        <v>1</v>
      </c>
      <c r="P122" s="107">
        <f>IF('5-Yr PCSB Budget Contingency'!K122,K122/'5-Yr PCSB Budget Contingency'!K122,0)</f>
        <v>1</v>
      </c>
    </row>
    <row r="123" spans="1:16" ht="30" customHeight="1" x14ac:dyDescent="0.35">
      <c r="A123" s="14" t="str">
        <f t="shared" si="5"/>
        <v>PCSB 5-Year Budget</v>
      </c>
      <c r="B123" s="151">
        <f t="shared" si="5"/>
        <v>118</v>
      </c>
      <c r="C123" s="14" t="str">
        <f t="shared" si="5"/>
        <v>Early Childhood Academy PCS</v>
      </c>
      <c r="D123" s="5" t="str">
        <f t="shared" si="5"/>
        <v>2026-2027</v>
      </c>
      <c r="E123" s="16" t="s">
        <v>247</v>
      </c>
      <c r="F123" s="165">
        <f>'5-Yr PCSB Budget Contingency'!F123-'5-Yr PCSB Budget No Expansion'!F121</f>
        <v>0</v>
      </c>
      <c r="G123" s="57">
        <f>'5-Yr PCSB Budget Contingency'!G123-'5-Yr PCSB Budget No Expansion'!G123</f>
        <v>0.74573837866868897</v>
      </c>
      <c r="H123" s="57">
        <f>'5-Yr PCSB Budget Contingency'!H123-'5-Yr PCSB Budget No Expansion'!H123</f>
        <v>0.73416500918714178</v>
      </c>
      <c r="I123" s="57">
        <f>'5-Yr PCSB Budget Contingency'!I123-'5-Yr PCSB Budget No Expansion'!I123</f>
        <v>0.73603665575906019</v>
      </c>
      <c r="J123" s="57">
        <f>'5-Yr PCSB Budget Contingency'!J123-'5-Yr PCSB Budget No Expansion'!J123</f>
        <v>0.73688674303392521</v>
      </c>
      <c r="K123" s="57">
        <f>'5-Yr PCSB Budget Contingency'!K123-'5-Yr PCSB Budget No Expansion'!K123</f>
        <v>0.73772237927636153</v>
      </c>
      <c r="L123" s="85">
        <f>IF('5-Yr PCSB Budget Contingency'!G123,G123/'5-Yr PCSB Budget Contingency'!G123,0)</f>
        <v>1</v>
      </c>
      <c r="M123" s="57">
        <f>IF('5-Yr PCSB Budget Contingency'!H123,H123/'5-Yr PCSB Budget Contingency'!H123,0)</f>
        <v>1</v>
      </c>
      <c r="N123" s="57">
        <f>IF('5-Yr PCSB Budget Contingency'!I123,I123/'5-Yr PCSB Budget Contingency'!I123,0)</f>
        <v>1</v>
      </c>
      <c r="O123" s="57">
        <f>IF('5-Yr PCSB Budget Contingency'!J123,J123/'5-Yr PCSB Budget Contingency'!J123,0)</f>
        <v>1</v>
      </c>
      <c r="P123" s="99">
        <f>IF('5-Yr PCSB Budget Contingency'!K123,K123/'5-Yr PCSB Budget Contingency'!K123,0)</f>
        <v>1</v>
      </c>
    </row>
    <row r="124" spans="1:16" x14ac:dyDescent="0.35">
      <c r="A124" s="14" t="str">
        <f t="shared" si="5"/>
        <v>PCSB 5-Year Budget</v>
      </c>
      <c r="B124" s="151">
        <f t="shared" si="5"/>
        <v>118</v>
      </c>
      <c r="C124" s="14" t="str">
        <f t="shared" si="5"/>
        <v>Early Childhood Academy PCS</v>
      </c>
      <c r="D124" s="5" t="str">
        <f t="shared" si="5"/>
        <v>2026-2027</v>
      </c>
      <c r="E124" s="16" t="s">
        <v>248</v>
      </c>
      <c r="F124" s="165">
        <f>'5-Yr PCSB Budget Contingency'!F124-'5-Yr PCSB Budget No Expansion'!F122</f>
        <v>0</v>
      </c>
      <c r="G124" s="57">
        <f>'5-Yr PCSB Budget Contingency'!G124-'5-Yr PCSB Budget No Expansion'!G124</f>
        <v>5.9826614583097543E-2</v>
      </c>
      <c r="H124" s="57">
        <f>'5-Yr PCSB Budget Contingency'!H124-'5-Yr PCSB Budget No Expansion'!H124</f>
        <v>6.0630446489441846E-2</v>
      </c>
      <c r="I124" s="57">
        <f>'5-Yr PCSB Budget Contingency'!I124-'5-Yr PCSB Budget No Expansion'!I124</f>
        <v>6.2572768442292606E-2</v>
      </c>
      <c r="J124" s="57">
        <f>'5-Yr PCSB Budget Contingency'!J124-'5-Yr PCSB Budget No Expansion'!J124</f>
        <v>6.4487579739149078E-2</v>
      </c>
      <c r="K124" s="57">
        <f>'5-Yr PCSB Budget Contingency'!K124-'5-Yr PCSB Budget No Expansion'!K124</f>
        <v>6.6459633722433367E-2</v>
      </c>
      <c r="L124" s="85">
        <f>IF('5-Yr PCSB Budget Contingency'!G124,G124/'5-Yr PCSB Budget Contingency'!G124,0)</f>
        <v>1</v>
      </c>
      <c r="M124" s="57">
        <f>IF('5-Yr PCSB Budget Contingency'!H124,H124/'5-Yr PCSB Budget Contingency'!H124,0)</f>
        <v>1</v>
      </c>
      <c r="N124" s="57">
        <f>IF('5-Yr PCSB Budget Contingency'!I124,I124/'5-Yr PCSB Budget Contingency'!I124,0)</f>
        <v>1</v>
      </c>
      <c r="O124" s="57">
        <f>IF('5-Yr PCSB Budget Contingency'!J124,J124/'5-Yr PCSB Budget Contingency'!J124,0)</f>
        <v>1</v>
      </c>
      <c r="P124" s="99">
        <f>IF('5-Yr PCSB Budget Contingency'!K124,K124/'5-Yr PCSB Budget Contingency'!K124,0)</f>
        <v>1</v>
      </c>
    </row>
    <row r="125" spans="1:16" x14ac:dyDescent="0.35">
      <c r="A125" s="14" t="str">
        <f t="shared" si="5"/>
        <v>PCSB 5-Year Budget</v>
      </c>
      <c r="B125" s="151">
        <f t="shared" si="5"/>
        <v>118</v>
      </c>
      <c r="C125" s="14" t="str">
        <f t="shared" si="5"/>
        <v>Early Childhood Academy PCS</v>
      </c>
      <c r="D125" s="5" t="str">
        <f t="shared" si="5"/>
        <v>2026-2027</v>
      </c>
      <c r="E125" s="16" t="s">
        <v>249</v>
      </c>
      <c r="F125" s="165">
        <f>'5-Yr PCSB Budget Contingency'!F125-'5-Yr PCSB Budget No Expansion'!F123</f>
        <v>0</v>
      </c>
      <c r="G125" s="57">
        <f>'5-Yr PCSB Budget Contingency'!G125-'5-Yr PCSB Budget No Expansion'!G125</f>
        <v>0.13562136951578602</v>
      </c>
      <c r="H125" s="57">
        <f>'5-Yr PCSB Budget Contingency'!H125-'5-Yr PCSB Budget No Expansion'!H125</f>
        <v>0.14638211198859924</v>
      </c>
      <c r="I125" s="57">
        <f>'5-Yr PCSB Budget Contingency'!I125-'5-Yr PCSB Budget No Expansion'!I125</f>
        <v>0.14270905643494838</v>
      </c>
      <c r="J125" s="57">
        <f>'5-Yr PCSB Budget Contingency'!J125-'5-Yr PCSB Budget No Expansion'!J125</f>
        <v>0.14016190215237226</v>
      </c>
      <c r="K125" s="57">
        <f>'5-Yr PCSB Budget Contingency'!K125-'5-Yr PCSB Budget No Expansion'!K125</f>
        <v>0.13756812378866656</v>
      </c>
      <c r="L125" s="85">
        <f>IF('5-Yr PCSB Budget Contingency'!G125,G125/'5-Yr PCSB Budget Contingency'!G125,0)</f>
        <v>1</v>
      </c>
      <c r="M125" s="57">
        <f>IF('5-Yr PCSB Budget Contingency'!H125,H125/'5-Yr PCSB Budget Contingency'!H125,0)</f>
        <v>1</v>
      </c>
      <c r="N125" s="57">
        <f>IF('5-Yr PCSB Budget Contingency'!I125,I125/'5-Yr PCSB Budget Contingency'!I125,0)</f>
        <v>1</v>
      </c>
      <c r="O125" s="57">
        <f>IF('5-Yr PCSB Budget Contingency'!J125,J125/'5-Yr PCSB Budget Contingency'!J125,0)</f>
        <v>1</v>
      </c>
      <c r="P125" s="99">
        <f>IF('5-Yr PCSB Budget Contingency'!K125,K125/'5-Yr PCSB Budget Contingency'!K125,0)</f>
        <v>1</v>
      </c>
    </row>
    <row r="126" spans="1:16" ht="18.75" thickBot="1" x14ac:dyDescent="0.4">
      <c r="A126" s="14" t="str">
        <f t="shared" si="5"/>
        <v>PCSB 5-Year Budget</v>
      </c>
      <c r="B126" s="151">
        <f t="shared" si="5"/>
        <v>118</v>
      </c>
      <c r="C126" s="14" t="str">
        <f t="shared" si="5"/>
        <v>Early Childhood Academy PCS</v>
      </c>
      <c r="D126" s="5" t="str">
        <f t="shared" si="5"/>
        <v>2026-2027</v>
      </c>
      <c r="E126" s="16" t="s">
        <v>250</v>
      </c>
      <c r="F126" s="165">
        <f>'5-Yr PCSB Budget Contingency'!F126-'5-Yr PCSB Budget No Expansion'!F124</f>
        <v>0</v>
      </c>
      <c r="G126" s="103">
        <f>'5-Yr PCSB Budget Contingency'!G126-'5-Yr PCSB Budget No Expansion'!G126</f>
        <v>5.881363723242751E-2</v>
      </c>
      <c r="H126" s="103">
        <f>'5-Yr PCSB Budget Contingency'!H126-'5-Yr PCSB Budget No Expansion'!H126</f>
        <v>5.8822432334817154E-2</v>
      </c>
      <c r="I126" s="103">
        <f>'5-Yr PCSB Budget Contingency'!I126-'5-Yr PCSB Budget No Expansion'!I126</f>
        <v>5.8681519363698864E-2</v>
      </c>
      <c r="J126" s="103">
        <f>'5-Yr PCSB Budget Contingency'!J126-'5-Yr PCSB Budget No Expansion'!J126</f>
        <v>5.8463775074553435E-2</v>
      </c>
      <c r="K126" s="103">
        <f>'5-Yr PCSB Budget Contingency'!K126-'5-Yr PCSB Budget No Expansion'!K126</f>
        <v>5.8249863212538548E-2</v>
      </c>
      <c r="L126" s="105">
        <f>IF('5-Yr PCSB Budget Contingency'!G126,G126/'5-Yr PCSB Budget Contingency'!G126,0)</f>
        <v>1</v>
      </c>
      <c r="M126" s="106">
        <f>IF('5-Yr PCSB Budget Contingency'!H126,H126/'5-Yr PCSB Budget Contingency'!H126,0)</f>
        <v>1</v>
      </c>
      <c r="N126" s="106">
        <f>IF('5-Yr PCSB Budget Contingency'!I126,I126/'5-Yr PCSB Budget Contingency'!I126,0)</f>
        <v>1</v>
      </c>
      <c r="O126" s="106">
        <f>IF('5-Yr PCSB Budget Contingency'!J126,J126/'5-Yr PCSB Budget Contingency'!J126,0)</f>
        <v>1</v>
      </c>
      <c r="P126" s="107">
        <f>IF('5-Yr PCSB Budget Contingency'!K126,K126/'5-Yr PCSB Budget Contingency'!K126,0)</f>
        <v>1</v>
      </c>
    </row>
    <row r="127" spans="1:16" ht="30" customHeight="1" thickTop="1" thickBot="1" x14ac:dyDescent="0.4">
      <c r="A127" s="14" t="str">
        <f t="shared" si="5"/>
        <v>PCSB 5-Year Budget</v>
      </c>
      <c r="B127" s="151">
        <f t="shared" si="5"/>
        <v>118</v>
      </c>
      <c r="C127" s="14" t="str">
        <f t="shared" si="5"/>
        <v>Early Childhood Academy PCS</v>
      </c>
      <c r="D127" s="5" t="str">
        <f t="shared" si="5"/>
        <v>2026-2027</v>
      </c>
      <c r="E127" s="16" t="s">
        <v>257</v>
      </c>
      <c r="F127" s="165">
        <f>'5-Yr PCSB Budget Contingency'!F127-'5-Yr PCSB Budget No Expansion'!F125</f>
        <v>0</v>
      </c>
      <c r="G127" s="108">
        <f>'5-Yr PCSB Budget Contingency'!G127-'5-Yr PCSB Budget No Expansion'!G127</f>
        <v>1.5538818592805077</v>
      </c>
      <c r="H127" s="109">
        <f>'5-Yr PCSB Budget Contingency'!H127-'5-Yr PCSB Budget No Expansion'!H127</f>
        <v>1.5212799340802194</v>
      </c>
      <c r="I127" s="109">
        <f>'5-Yr PCSB Budget Contingency'!I127-'5-Yr PCSB Budget No Expansion'!I127</f>
        <v>1.4960901012054197</v>
      </c>
      <c r="J127" s="109">
        <f>'5-Yr PCSB Budget Contingency'!J127-'5-Yr PCSB Budget No Expansion'!J127</f>
        <v>1.4820487317625464</v>
      </c>
      <c r="K127" s="109">
        <f>'5-Yr PCSB Budget Contingency'!K127-'5-Yr PCSB Budget No Expansion'!K127</f>
        <v>1.468518112429742</v>
      </c>
      <c r="L127" s="82">
        <f>IF('5-Yr PCSB Budget Contingency'!G127,G127/'5-Yr PCSB Budget Contingency'!G127,0)</f>
        <v>1</v>
      </c>
      <c r="M127" s="69">
        <f>IF('5-Yr PCSB Budget Contingency'!H127,H127/'5-Yr PCSB Budget Contingency'!H127,0)</f>
        <v>1</v>
      </c>
      <c r="N127" s="69">
        <f>IF('5-Yr PCSB Budget Contingency'!I127,I127/'5-Yr PCSB Budget Contingency'!I127,0)</f>
        <v>1</v>
      </c>
      <c r="O127" s="69">
        <f>IF('5-Yr PCSB Budget Contingency'!J127,J127/'5-Yr PCSB Budget Contingency'!J127,0)</f>
        <v>1</v>
      </c>
      <c r="P127" s="96">
        <f>IF('5-Yr PCSB Budget Contingency'!K127,K127/'5-Yr PCSB Budget Contingency'!K127,0)</f>
        <v>1</v>
      </c>
    </row>
    <row r="128" spans="1:16" ht="18.75" thickTop="1" x14ac:dyDescent="0.35"/>
  </sheetData>
  <sheetProtection algorithmName="SHA-512" hashValue="53b2peO02DgEOM/JtIhBb6HOs8M74jgdrIc98nQSwh7eWDvQwcIcAKHHKwDs6GkQodCjA7Z0WwSgZKxtrFRAJg==" saltValue="wzdaCTtZt7mj+jyAE90GWQ==" spinCount="100000" sheet="1" objects="1" scenarios="1"/>
  <autoFilter ref="A1:K1" xr:uid="{4CC79657-46CE-0E4E-9154-6B27DCE8447C}"/>
  <phoneticPr fontId="7" type="noConversion"/>
  <conditionalFormatting sqref="E62:E64">
    <cfRule type="containsBlanks" dxfId="1" priority="2">
      <formula>LEN(TRIM(E62))=0</formula>
    </cfRule>
  </conditionalFormatting>
  <conditionalFormatting sqref="E108">
    <cfRule type="containsBlanks" dxfId="0" priority="1">
      <formula>LEN(TRIM(E108))=0</formula>
    </cfRule>
  </conditionalFormatting>
  <dataValidations count="3">
    <dataValidation type="whole" allowBlank="1" showInputMessage="1" showErrorMessage="1" sqref="G59:P64" xr:uid="{5C234BAE-2986-4E23-88DF-E679F4C26C46}">
      <formula1>0</formula1>
      <formula2>10000</formula2>
    </dataValidation>
    <dataValidation type="list" allowBlank="1" showInputMessage="1" showErrorMessage="1" sqref="D2" xr:uid="{F6F64AB2-4362-4DB8-9260-608261B7B6D9}">
      <formula1>"2022-2023,2023-2024,2024-2025,2025-2026,2026-2027,2027-2028"</formula1>
    </dataValidation>
    <dataValidation type="whole" allowBlank="1" showInputMessage="1" showErrorMessage="1" error="Enter Whole Number" sqref="G66:P68 G100:P102 G94:P94 G70:P71 G73:P75 G96:P96 G108:P109 G127:P127 G112:P113 F99 F104 G105:K107 G87:P90 G77:P83 G8:P57" xr:uid="{22A43A8F-6319-41A0-ACF0-2C07EEFE605D}">
      <formula1>-1000000000</formula1>
      <formula2>1000000000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AC44A-76CF-4DAA-B2AC-1C565A8E9CBE}">
          <x14:formula1>
            <xm:f>_xlfn.ANCHORARRAY('LEA and Campus Lists'!$F$2)</xm:f>
          </x14:formula1>
          <xm:sqref>C2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74DC-382C-4842-B16F-409FB148DC0B}">
  <sheetPr>
    <tabColor rgb="FF00B0F0"/>
  </sheetPr>
  <dimension ref="A1"/>
  <sheetViews>
    <sheetView workbookViewId="0">
      <selection activeCell="A3" sqref="A3"/>
    </sheetView>
  </sheetViews>
  <sheetFormatPr defaultColWidth="11.09765625" defaultRowHeight="18" x14ac:dyDescent="0.35"/>
  <sheetData>
    <row r="1" spans="1:1" ht="24" x14ac:dyDescent="0.45">
      <c r="A1" s="32"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0730-AE3E-3C49-9D91-7AD0512AA635}">
  <sheetPr>
    <tabColor theme="1"/>
    <pageSetUpPr fitToPage="1"/>
  </sheetPr>
  <dimension ref="A1:B13"/>
  <sheetViews>
    <sheetView zoomScaleNormal="100" workbookViewId="0">
      <pane ySplit="1" topLeftCell="A2" activePane="bottomLeft" state="frozen"/>
      <selection activeCell="C2" sqref="C2"/>
      <selection pane="bottomLeft" activeCell="B11" sqref="B11"/>
    </sheetView>
  </sheetViews>
  <sheetFormatPr defaultColWidth="10.59765625" defaultRowHeight="18" x14ac:dyDescent="0.35"/>
  <cols>
    <col min="1" max="1" width="10" style="31" bestFit="1" customWidth="1"/>
    <col min="2" max="2" width="129.09765625" style="6" customWidth="1"/>
    <col min="3" max="16384" width="10.59765625" style="6"/>
  </cols>
  <sheetData>
    <row r="1" spans="1:2" ht="24.75" thickBot="1" x14ac:dyDescent="0.4">
      <c r="A1" s="30" t="s">
        <v>88</v>
      </c>
      <c r="B1" s="30" t="s">
        <v>243</v>
      </c>
    </row>
    <row r="2" spans="1:2" ht="144" x14ac:dyDescent="0.35">
      <c r="A2" s="31">
        <v>1</v>
      </c>
      <c r="B2" s="7" t="s">
        <v>286</v>
      </c>
    </row>
    <row r="3" spans="1:2" ht="36" x14ac:dyDescent="0.35">
      <c r="A3" s="31">
        <v>2</v>
      </c>
      <c r="B3" s="7" t="s">
        <v>292</v>
      </c>
    </row>
    <row r="4" spans="1:2" x14ac:dyDescent="0.35">
      <c r="A4" s="31">
        <v>3</v>
      </c>
      <c r="B4" s="33" t="s">
        <v>258</v>
      </c>
    </row>
    <row r="5" spans="1:2" x14ac:dyDescent="0.35">
      <c r="A5" s="31">
        <v>4</v>
      </c>
      <c r="B5" s="7" t="s">
        <v>279</v>
      </c>
    </row>
    <row r="6" spans="1:2" x14ac:dyDescent="0.35">
      <c r="A6" s="31">
        <v>5</v>
      </c>
      <c r="B6" s="7" t="s">
        <v>241</v>
      </c>
    </row>
    <row r="7" spans="1:2" x14ac:dyDescent="0.35">
      <c r="A7" s="31">
        <v>6</v>
      </c>
      <c r="B7" s="7" t="s">
        <v>271</v>
      </c>
    </row>
    <row r="8" spans="1:2" x14ac:dyDescent="0.35">
      <c r="A8" s="31">
        <v>7</v>
      </c>
      <c r="B8" s="7" t="s">
        <v>242</v>
      </c>
    </row>
    <row r="9" spans="1:2" ht="36" x14ac:dyDescent="0.35">
      <c r="A9" s="31">
        <v>8</v>
      </c>
      <c r="B9" s="6" t="s">
        <v>259</v>
      </c>
    </row>
    <row r="10" spans="1:2" ht="36" x14ac:dyDescent="0.35">
      <c r="A10" s="31">
        <v>9</v>
      </c>
      <c r="B10" s="6" t="s">
        <v>280</v>
      </c>
    </row>
    <row r="11" spans="1:2" x14ac:dyDescent="0.35">
      <c r="A11" s="31">
        <v>10</v>
      </c>
      <c r="B11" s="7" t="s">
        <v>260</v>
      </c>
    </row>
    <row r="13" spans="1:2" x14ac:dyDescent="0.35">
      <c r="B13" s="8" t="s">
        <v>293</v>
      </c>
    </row>
  </sheetData>
  <sheetProtection algorithmName="SHA-512" hashValue="NpsTRG6bi2+rN9Zi8luAj7BErNK4HoiaSeDwUm45IVKfY2FEywclnQXR00icqfbbQEqHFhjQK2eQfVWqGwUN5A==" saltValue="SXBwgcz6BrDUjx3BXtC+/Q==" spinCount="100000" sheet="1" objects="1" scenarios="1"/>
  <pageMargins left="0.7" right="0.7" top="0.75" bottom="0.75" header="0.3" footer="0.3"/>
  <pageSetup scale="68"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8CDB-9665-8F4A-90A0-1B83B4A74727}">
  <dimension ref="A1:M135"/>
  <sheetViews>
    <sheetView zoomScaleNormal="100" workbookViewId="0">
      <pane ySplit="1" topLeftCell="A2" activePane="bottomLeft" state="frozen"/>
      <selection pane="bottomLeft" activeCell="A2" sqref="A2"/>
    </sheetView>
  </sheetViews>
  <sheetFormatPr defaultColWidth="11.09765625" defaultRowHeight="18" x14ac:dyDescent="0.35"/>
  <cols>
    <col min="1" max="1" width="54.09765625" bestFit="1" customWidth="1"/>
    <col min="2" max="2" width="8.3984375" style="147" bestFit="1" customWidth="1"/>
    <col min="3" max="3" width="60.59765625" bestFit="1" customWidth="1"/>
    <col min="4" max="4" width="12.09765625" style="147" bestFit="1" customWidth="1"/>
    <col min="5" max="5" width="2.59765625" customWidth="1"/>
    <col min="6" max="6" width="54.09765625" bestFit="1" customWidth="1"/>
    <col min="7" max="7" width="2.59765625" customWidth="1"/>
    <col min="8" max="8" width="33.59765625" bestFit="1" customWidth="1"/>
    <col min="9" max="9" width="6.3984375" style="147" bestFit="1" customWidth="1"/>
    <col min="10" max="10" width="38" bestFit="1" customWidth="1"/>
    <col min="12" max="12" width="10.59765625" style="160"/>
    <col min="13" max="13" width="71.3984375" bestFit="1" customWidth="1"/>
  </cols>
  <sheetData>
    <row r="1" spans="1:13" x14ac:dyDescent="0.35">
      <c r="A1" t="s">
        <v>2</v>
      </c>
      <c r="B1" s="147" t="s">
        <v>1</v>
      </c>
      <c r="C1" t="s">
        <v>186</v>
      </c>
      <c r="D1" s="147" t="s">
        <v>187</v>
      </c>
      <c r="F1" s="10" t="s">
        <v>2</v>
      </c>
      <c r="H1" s="9" t="s">
        <v>2</v>
      </c>
      <c r="I1" s="149" t="s">
        <v>1</v>
      </c>
      <c r="J1" s="9" t="s">
        <v>186</v>
      </c>
      <c r="L1" s="166" t="s">
        <v>299</v>
      </c>
      <c r="M1" s="167"/>
    </row>
    <row r="2" spans="1:13" x14ac:dyDescent="0.35">
      <c r="A2" t="str">
        <f>IF(ISERROR(VLOOKUP(Select_LEA,A3:A135,1,FALSE)),Select_LEA,"[SELECT LEA FROM DROPDOWN MENU OR ENTER NEW LEA]")</f>
        <v>[SELECT LEA FROM DROPDOWN MENU OR ENTER NEW LEA]</v>
      </c>
      <c r="B2" s="148" t="s">
        <v>268</v>
      </c>
      <c r="C2" s="152" t="s">
        <v>270</v>
      </c>
      <c r="D2" s="148" t="s">
        <v>269</v>
      </c>
      <c r="F2" t="str" cm="1">
        <f t="array" ref="F2:F68">_xlfn._xlws.SORT(_xlfn.UNIQUE(LEA_Names))</f>
        <v>[SELECT LEA FROM DROPDOWN MENU OR ENTER NEW LEA]</v>
      </c>
      <c r="H2" t="str" cm="1">
        <f t="array" ref="H2:J2">_xlfn._xlws.SORT(_xlfn._xlws.FILTER(LEA_and_Campus_List[[LEA]:[Campus]],LEA_Names=Select_LEA),2)</f>
        <v>Early Childhood Academy PCS</v>
      </c>
      <c r="I2" s="147">
        <v>118</v>
      </c>
      <c r="J2" t="str">
        <v>Early Childhood Academy PCS</v>
      </c>
    </row>
    <row r="3" spans="1:13" x14ac:dyDescent="0.35">
      <c r="A3" s="161" t="s">
        <v>4</v>
      </c>
      <c r="B3" s="162">
        <v>178</v>
      </c>
      <c r="C3" s="161" t="s">
        <v>4</v>
      </c>
      <c r="D3" s="162">
        <v>233</v>
      </c>
      <c r="F3" t="str">
        <v>Academy of Hope Adult PCS</v>
      </c>
    </row>
    <row r="4" spans="1:13" x14ac:dyDescent="0.35">
      <c r="A4" s="161" t="s">
        <v>18</v>
      </c>
      <c r="B4" s="162">
        <v>155</v>
      </c>
      <c r="C4" s="161" t="s">
        <v>185</v>
      </c>
      <c r="D4" s="162">
        <v>217</v>
      </c>
      <c r="F4" t="str">
        <v>Achievement Preparatory Academy PCS</v>
      </c>
    </row>
    <row r="5" spans="1:13" x14ac:dyDescent="0.35">
      <c r="A5" s="152" t="s">
        <v>19</v>
      </c>
      <c r="B5" s="162">
        <v>103</v>
      </c>
      <c r="C5" s="161" t="s">
        <v>184</v>
      </c>
      <c r="D5" s="162">
        <v>140</v>
      </c>
      <c r="F5" t="str">
        <v>AppleTree Early Learning PCS</v>
      </c>
    </row>
    <row r="6" spans="1:13" x14ac:dyDescent="0.35">
      <c r="A6" s="161" t="s">
        <v>19</v>
      </c>
      <c r="B6" s="162">
        <v>103</v>
      </c>
      <c r="C6" s="161" t="s">
        <v>183</v>
      </c>
      <c r="D6" s="162">
        <v>3072</v>
      </c>
      <c r="F6" t="str">
        <v>BASIS DC PCS</v>
      </c>
    </row>
    <row r="7" spans="1:13" x14ac:dyDescent="0.35">
      <c r="A7" s="161" t="s">
        <v>19</v>
      </c>
      <c r="B7" s="162">
        <v>103</v>
      </c>
      <c r="C7" s="161" t="s">
        <v>182</v>
      </c>
      <c r="D7" s="162">
        <v>3073</v>
      </c>
      <c r="F7" t="str">
        <v>Breakthrough Montessori PCS</v>
      </c>
    </row>
    <row r="8" spans="1:13" x14ac:dyDescent="0.35">
      <c r="A8" s="161" t="s">
        <v>19</v>
      </c>
      <c r="B8" s="162">
        <v>103</v>
      </c>
      <c r="C8" s="161" t="s">
        <v>181</v>
      </c>
      <c r="D8" s="162">
        <v>1137</v>
      </c>
      <c r="F8" t="str">
        <v>Bridges PCS</v>
      </c>
    </row>
    <row r="9" spans="1:13" x14ac:dyDescent="0.35">
      <c r="A9" s="161" t="s">
        <v>19</v>
      </c>
      <c r="B9" s="162">
        <v>103</v>
      </c>
      <c r="C9" s="161" t="s">
        <v>180</v>
      </c>
      <c r="D9" s="162">
        <v>1069</v>
      </c>
      <c r="F9" t="str">
        <v>Briya PCS</v>
      </c>
    </row>
    <row r="10" spans="1:13" x14ac:dyDescent="0.35">
      <c r="A10" s="161" t="s">
        <v>19</v>
      </c>
      <c r="B10" s="162">
        <v>103</v>
      </c>
      <c r="C10" s="161" t="s">
        <v>179</v>
      </c>
      <c r="D10" s="162">
        <v>141</v>
      </c>
      <c r="F10" t="str">
        <v>Capital City PCS</v>
      </c>
    </row>
    <row r="11" spans="1:13" x14ac:dyDescent="0.35">
      <c r="A11" s="161" t="s">
        <v>19</v>
      </c>
      <c r="B11" s="162">
        <v>103</v>
      </c>
      <c r="C11" s="152" t="s">
        <v>287</v>
      </c>
      <c r="D11" s="162">
        <v>3153</v>
      </c>
      <c r="F11" t="str">
        <v>Capital Village PCS</v>
      </c>
    </row>
    <row r="12" spans="1:13" x14ac:dyDescent="0.35">
      <c r="A12" s="161" t="s">
        <v>19</v>
      </c>
      <c r="B12" s="162">
        <v>103</v>
      </c>
      <c r="C12" s="152" t="s">
        <v>288</v>
      </c>
      <c r="D12" s="162">
        <v>3155</v>
      </c>
      <c r="F12" t="str">
        <v>Carlos Rosario International PCS</v>
      </c>
    </row>
    <row r="13" spans="1:13" x14ac:dyDescent="0.35">
      <c r="A13" s="161" t="s">
        <v>20</v>
      </c>
      <c r="B13" s="162">
        <v>168</v>
      </c>
      <c r="C13" s="161" t="s">
        <v>20</v>
      </c>
      <c r="D13" s="162">
        <v>3068</v>
      </c>
      <c r="F13" t="str">
        <v>Cedar Tree Academy PCS</v>
      </c>
    </row>
    <row r="14" spans="1:13" x14ac:dyDescent="0.35">
      <c r="A14" s="161" t="s">
        <v>21</v>
      </c>
      <c r="B14" s="162">
        <v>189</v>
      </c>
      <c r="C14" s="161" t="s">
        <v>21</v>
      </c>
      <c r="D14" s="162">
        <v>289</v>
      </c>
      <c r="F14" t="str">
        <v>Center City PCS</v>
      </c>
    </row>
    <row r="15" spans="1:13" x14ac:dyDescent="0.35">
      <c r="A15" s="161" t="s">
        <v>22</v>
      </c>
      <c r="B15" s="162">
        <v>107</v>
      </c>
      <c r="C15" s="161" t="s">
        <v>22</v>
      </c>
      <c r="D15" s="162">
        <v>142</v>
      </c>
      <c r="F15" t="str">
        <v>Cesar Chavez PCS for Public Policy</v>
      </c>
    </row>
    <row r="16" spans="1:13" x14ac:dyDescent="0.35">
      <c r="A16" s="161" t="s">
        <v>23</v>
      </c>
      <c r="B16" s="162">
        <v>119</v>
      </c>
      <c r="C16" s="161" t="s">
        <v>23</v>
      </c>
      <c r="D16" s="162">
        <v>126</v>
      </c>
      <c r="F16" t="str">
        <v>Community College Preparatory Academy PCS</v>
      </c>
    </row>
    <row r="17" spans="1:6" x14ac:dyDescent="0.35">
      <c r="A17" s="161" t="s">
        <v>24</v>
      </c>
      <c r="B17" s="162">
        <v>108</v>
      </c>
      <c r="C17" s="161" t="s">
        <v>178</v>
      </c>
      <c r="D17" s="162">
        <v>1207</v>
      </c>
      <c r="F17" t="str">
        <v>Creative Minds International PCS</v>
      </c>
    </row>
    <row r="18" spans="1:6" x14ac:dyDescent="0.35">
      <c r="A18" s="161" t="s">
        <v>24</v>
      </c>
      <c r="B18" s="162">
        <v>108</v>
      </c>
      <c r="C18" s="161" t="s">
        <v>177</v>
      </c>
      <c r="D18" s="162">
        <v>184</v>
      </c>
      <c r="F18" t="str">
        <v>DC Bilingual PCS</v>
      </c>
    </row>
    <row r="19" spans="1:6" x14ac:dyDescent="0.35">
      <c r="A19" s="161" t="s">
        <v>24</v>
      </c>
      <c r="B19" s="162">
        <v>108</v>
      </c>
      <c r="C19" s="161" t="s">
        <v>176</v>
      </c>
      <c r="D19" s="162">
        <v>182</v>
      </c>
      <c r="F19" t="str">
        <v>DC Prep PCS</v>
      </c>
    </row>
    <row r="20" spans="1:6" x14ac:dyDescent="0.35">
      <c r="A20" s="161" t="s">
        <v>25</v>
      </c>
      <c r="B20" s="162">
        <v>334</v>
      </c>
      <c r="C20" s="161" t="s">
        <v>25</v>
      </c>
      <c r="D20" s="162">
        <v>1145</v>
      </c>
      <c r="F20" t="str">
        <v>DC Scholars PCS</v>
      </c>
    </row>
    <row r="21" spans="1:6" x14ac:dyDescent="0.35">
      <c r="A21" s="161" t="s">
        <v>26</v>
      </c>
      <c r="B21" s="162">
        <v>162</v>
      </c>
      <c r="C21" s="161" t="s">
        <v>26</v>
      </c>
      <c r="D21" s="162">
        <v>1119</v>
      </c>
      <c r="F21" t="str">
        <v>DC Wildflower PCS</v>
      </c>
    </row>
    <row r="22" spans="1:6" x14ac:dyDescent="0.35">
      <c r="A22" s="161" t="s">
        <v>27</v>
      </c>
      <c r="B22" s="162">
        <v>123</v>
      </c>
      <c r="C22" s="161" t="s">
        <v>27</v>
      </c>
      <c r="D22" s="162">
        <v>188</v>
      </c>
      <c r="F22" t="str">
        <v>Digital Pioneers Academy PCS</v>
      </c>
    </row>
    <row r="23" spans="1:6" x14ac:dyDescent="0.35">
      <c r="A23" s="161" t="s">
        <v>28</v>
      </c>
      <c r="B23" s="162">
        <v>156</v>
      </c>
      <c r="C23" s="161" t="s">
        <v>175</v>
      </c>
      <c r="D23" s="162">
        <v>1103</v>
      </c>
      <c r="F23" t="str">
        <v>District of Columbia International School</v>
      </c>
    </row>
    <row r="24" spans="1:6" x14ac:dyDescent="0.35">
      <c r="A24" s="161" t="s">
        <v>28</v>
      </c>
      <c r="B24" s="162">
        <v>156</v>
      </c>
      <c r="C24" s="161" t="s">
        <v>174</v>
      </c>
      <c r="D24" s="162">
        <v>1104</v>
      </c>
      <c r="F24" t="str">
        <v>E.L. Haynes PCS</v>
      </c>
    </row>
    <row r="25" spans="1:6" x14ac:dyDescent="0.35">
      <c r="A25" s="161" t="s">
        <v>28</v>
      </c>
      <c r="B25" s="162">
        <v>156</v>
      </c>
      <c r="C25" s="161" t="s">
        <v>173</v>
      </c>
      <c r="D25" s="162">
        <v>1105</v>
      </c>
      <c r="F25" t="str">
        <v>Early Childhood Academy PCS</v>
      </c>
    </row>
    <row r="26" spans="1:6" x14ac:dyDescent="0.35">
      <c r="A26" s="161" t="s">
        <v>28</v>
      </c>
      <c r="B26" s="162">
        <v>156</v>
      </c>
      <c r="C26" s="161" t="s">
        <v>172</v>
      </c>
      <c r="D26" s="162">
        <v>1106</v>
      </c>
      <c r="F26" t="str">
        <v>Elsie Whitlow Stokes Community Freedom PCS</v>
      </c>
    </row>
    <row r="27" spans="1:6" x14ac:dyDescent="0.35">
      <c r="A27" s="161" t="s">
        <v>28</v>
      </c>
      <c r="B27" s="162">
        <v>156</v>
      </c>
      <c r="C27" s="161" t="s">
        <v>171</v>
      </c>
      <c r="D27" s="162">
        <v>1107</v>
      </c>
      <c r="F27" t="str">
        <v>Friendship PCS</v>
      </c>
    </row>
    <row r="28" spans="1:6" x14ac:dyDescent="0.35">
      <c r="A28" s="161" t="s">
        <v>28</v>
      </c>
      <c r="B28" s="162">
        <v>156</v>
      </c>
      <c r="C28" s="161" t="s">
        <v>170</v>
      </c>
      <c r="D28" s="162">
        <v>1108</v>
      </c>
      <c r="F28" t="str">
        <v>Girls Global Academy PCS</v>
      </c>
    </row>
    <row r="29" spans="1:6" x14ac:dyDescent="0.35">
      <c r="A29" s="161" t="s">
        <v>29</v>
      </c>
      <c r="B29" s="162">
        <v>109</v>
      </c>
      <c r="C29" s="161" t="s">
        <v>169</v>
      </c>
      <c r="D29" s="162">
        <v>109</v>
      </c>
      <c r="F29" t="str">
        <v>Global Citizens PCS</v>
      </c>
    </row>
    <row r="30" spans="1:6" x14ac:dyDescent="0.35">
      <c r="A30" s="161" t="s">
        <v>30</v>
      </c>
      <c r="B30" s="162">
        <v>176</v>
      </c>
      <c r="C30" s="161" t="s">
        <v>30</v>
      </c>
      <c r="D30" s="162">
        <v>216</v>
      </c>
      <c r="F30" t="str">
        <v>Goodwill Excel Center PCS</v>
      </c>
    </row>
    <row r="31" spans="1:6" x14ac:dyDescent="0.35">
      <c r="A31" s="161" t="s">
        <v>31</v>
      </c>
      <c r="B31" s="162">
        <v>169</v>
      </c>
      <c r="C31" s="161" t="s">
        <v>31</v>
      </c>
      <c r="D31" s="162">
        <v>3069</v>
      </c>
      <c r="F31" t="str">
        <v>Harmony DC PCS</v>
      </c>
    </row>
    <row r="32" spans="1:6" x14ac:dyDescent="0.35">
      <c r="A32" s="161" t="s">
        <v>32</v>
      </c>
      <c r="B32" s="162">
        <v>114</v>
      </c>
      <c r="C32" s="161" t="s">
        <v>32</v>
      </c>
      <c r="D32" s="162">
        <v>199</v>
      </c>
      <c r="F32" t="str">
        <v>Howard University Middle School of Mathematics and Science PCS</v>
      </c>
    </row>
    <row r="33" spans="1:6" x14ac:dyDescent="0.35">
      <c r="A33" s="161" t="s">
        <v>33</v>
      </c>
      <c r="B33" s="162">
        <v>115</v>
      </c>
      <c r="C33" s="161" t="s">
        <v>168</v>
      </c>
      <c r="D33" s="162">
        <v>276</v>
      </c>
      <c r="F33" t="str">
        <v>IDEA PCS</v>
      </c>
    </row>
    <row r="34" spans="1:6" x14ac:dyDescent="0.35">
      <c r="A34" s="161" t="s">
        <v>33</v>
      </c>
      <c r="B34" s="162">
        <v>115</v>
      </c>
      <c r="C34" s="161" t="s">
        <v>167</v>
      </c>
      <c r="D34" s="162">
        <v>1151</v>
      </c>
      <c r="F34" t="str">
        <v>Ingenuity Prep PCS</v>
      </c>
    </row>
    <row r="35" spans="1:6" x14ac:dyDescent="0.35">
      <c r="A35" s="161" t="s">
        <v>33</v>
      </c>
      <c r="B35" s="162">
        <v>115</v>
      </c>
      <c r="C35" s="161" t="s">
        <v>166</v>
      </c>
      <c r="D35" s="162">
        <v>1110</v>
      </c>
      <c r="F35" t="str">
        <v>Inspired Teaching Demonstration PCS</v>
      </c>
    </row>
    <row r="36" spans="1:6" x14ac:dyDescent="0.35">
      <c r="A36" s="161" t="s">
        <v>33</v>
      </c>
      <c r="B36" s="162">
        <v>115</v>
      </c>
      <c r="C36" s="161" t="s">
        <v>165</v>
      </c>
      <c r="D36" s="162">
        <v>218</v>
      </c>
      <c r="F36" t="str">
        <v>Kingsman Academy PCS</v>
      </c>
    </row>
    <row r="37" spans="1:6" x14ac:dyDescent="0.35">
      <c r="A37" s="161" t="s">
        <v>33</v>
      </c>
      <c r="B37" s="162">
        <v>115</v>
      </c>
      <c r="C37" s="161" t="s">
        <v>164</v>
      </c>
      <c r="D37" s="162">
        <v>130</v>
      </c>
      <c r="F37" t="str">
        <v>KIPP DC PCS</v>
      </c>
    </row>
    <row r="38" spans="1:6" x14ac:dyDescent="0.35">
      <c r="A38" s="161" t="s">
        <v>33</v>
      </c>
      <c r="B38" s="162">
        <v>115</v>
      </c>
      <c r="C38" s="161" t="s">
        <v>163</v>
      </c>
      <c r="D38" s="162">
        <v>196</v>
      </c>
      <c r="F38" t="str">
        <v>Latin American Montessori Bilingual PCS</v>
      </c>
    </row>
    <row r="39" spans="1:6" x14ac:dyDescent="0.35">
      <c r="A39" s="161" t="s">
        <v>34</v>
      </c>
      <c r="B39" s="162">
        <v>170</v>
      </c>
      <c r="C39" s="161" t="s">
        <v>34</v>
      </c>
      <c r="D39" s="162">
        <v>3070</v>
      </c>
      <c r="F39" t="str">
        <v>LAYC Career Academy PCS</v>
      </c>
    </row>
    <row r="40" spans="1:6" x14ac:dyDescent="0.35">
      <c r="A40" s="161" t="s">
        <v>89</v>
      </c>
      <c r="B40" s="162">
        <v>359</v>
      </c>
      <c r="C40" s="161" t="s">
        <v>89</v>
      </c>
      <c r="D40" s="162">
        <v>1176</v>
      </c>
      <c r="F40" t="str">
        <v>LEARN DC PCS</v>
      </c>
    </row>
    <row r="41" spans="1:6" x14ac:dyDescent="0.35">
      <c r="A41" s="161" t="s">
        <v>35</v>
      </c>
      <c r="B41" s="162">
        <v>317</v>
      </c>
      <c r="C41" s="161" t="s">
        <v>162</v>
      </c>
      <c r="D41" s="162">
        <v>1212</v>
      </c>
      <c r="F41" t="str">
        <v>Lee Montessori PCS</v>
      </c>
    </row>
    <row r="42" spans="1:6" x14ac:dyDescent="0.35">
      <c r="A42" s="161" t="s">
        <v>35</v>
      </c>
      <c r="B42" s="162">
        <v>317</v>
      </c>
      <c r="C42" s="161" t="s">
        <v>161</v>
      </c>
      <c r="D42" s="162">
        <v>1038</v>
      </c>
      <c r="F42" t="str">
        <v>Mary McLeod Bethune Day Academy PCS</v>
      </c>
    </row>
    <row r="43" spans="1:6" x14ac:dyDescent="0.35">
      <c r="A43" s="161" t="s">
        <v>36</v>
      </c>
      <c r="B43" s="162">
        <v>181</v>
      </c>
      <c r="C43" s="161" t="s">
        <v>36</v>
      </c>
      <c r="D43" s="162">
        <v>248</v>
      </c>
      <c r="F43" t="str">
        <v>Maya Angelou PCS</v>
      </c>
    </row>
    <row r="44" spans="1:6" x14ac:dyDescent="0.35">
      <c r="A44" s="161" t="s">
        <v>37</v>
      </c>
      <c r="B44" s="162">
        <v>116</v>
      </c>
      <c r="C44" s="161" t="s">
        <v>160</v>
      </c>
      <c r="D44" s="162">
        <v>1206</v>
      </c>
      <c r="F44" t="str">
        <v>Meridian PCS</v>
      </c>
    </row>
    <row r="45" spans="1:6" x14ac:dyDescent="0.35">
      <c r="A45" s="161" t="s">
        <v>37</v>
      </c>
      <c r="B45" s="162">
        <v>116</v>
      </c>
      <c r="C45" s="161" t="s">
        <v>159</v>
      </c>
      <c r="D45" s="162">
        <v>1138</v>
      </c>
      <c r="F45" t="str">
        <v>Monument Academy PCS</v>
      </c>
    </row>
    <row r="46" spans="1:6" x14ac:dyDescent="0.35">
      <c r="A46" s="161" t="s">
        <v>37</v>
      </c>
      <c r="B46" s="162">
        <v>116</v>
      </c>
      <c r="C46" s="161" t="s">
        <v>158</v>
      </c>
      <c r="D46" s="162">
        <v>146</v>
      </c>
      <c r="F46" t="str">
        <v>Mundo Verde Bilingual PCS</v>
      </c>
    </row>
    <row r="47" spans="1:6" x14ac:dyDescent="0.35">
      <c r="A47" s="161" t="s">
        <v>38</v>
      </c>
      <c r="B47" s="162">
        <v>118</v>
      </c>
      <c r="C47" s="161" t="s">
        <v>38</v>
      </c>
      <c r="D47" s="162">
        <v>138</v>
      </c>
      <c r="F47" t="str">
        <v>Paul PCS</v>
      </c>
    </row>
    <row r="48" spans="1:6" x14ac:dyDescent="0.35">
      <c r="A48" s="161" t="s">
        <v>39</v>
      </c>
      <c r="B48" s="162">
        <v>144</v>
      </c>
      <c r="C48" s="161" t="s">
        <v>157</v>
      </c>
      <c r="D48" s="162">
        <v>159</v>
      </c>
      <c r="F48" t="str">
        <v>Perry Street Preparatory PCS</v>
      </c>
    </row>
    <row r="49" spans="1:6" x14ac:dyDescent="0.35">
      <c r="A49" s="161" t="s">
        <v>39</v>
      </c>
      <c r="B49" s="162">
        <v>144</v>
      </c>
      <c r="C49" s="161" t="s">
        <v>156</v>
      </c>
      <c r="D49" s="162">
        <v>1059</v>
      </c>
      <c r="F49" t="str">
        <v>Richard Wright PCS for Journalism and Media Arts</v>
      </c>
    </row>
    <row r="50" spans="1:6" x14ac:dyDescent="0.35">
      <c r="A50" s="161" t="s">
        <v>40</v>
      </c>
      <c r="B50" s="162">
        <v>120</v>
      </c>
      <c r="C50" s="161" t="s">
        <v>155</v>
      </c>
      <c r="D50" s="162">
        <v>269</v>
      </c>
      <c r="F50" t="str">
        <v>Rocketship Education DC PCS</v>
      </c>
    </row>
    <row r="51" spans="1:6" x14ac:dyDescent="0.35">
      <c r="A51" s="161" t="s">
        <v>40</v>
      </c>
      <c r="B51" s="162">
        <v>120</v>
      </c>
      <c r="C51" s="161" t="s">
        <v>154</v>
      </c>
      <c r="D51" s="162">
        <v>1140</v>
      </c>
      <c r="F51" t="str">
        <v>Roots PCS</v>
      </c>
    </row>
    <row r="52" spans="1:6" x14ac:dyDescent="0.35">
      <c r="A52" s="161" t="s">
        <v>40</v>
      </c>
      <c r="B52" s="162">
        <v>120</v>
      </c>
      <c r="C52" s="161" t="s">
        <v>153</v>
      </c>
      <c r="D52" s="162">
        <v>361</v>
      </c>
      <c r="F52" t="str">
        <v>SEED PCS</v>
      </c>
    </row>
    <row r="53" spans="1:6" x14ac:dyDescent="0.35">
      <c r="A53" s="161" t="s">
        <v>40</v>
      </c>
      <c r="B53" s="162">
        <v>120</v>
      </c>
      <c r="C53" s="161" t="s">
        <v>152</v>
      </c>
      <c r="D53" s="162">
        <v>362</v>
      </c>
      <c r="F53" t="str">
        <v>Sela PCS</v>
      </c>
    </row>
    <row r="54" spans="1:6" x14ac:dyDescent="0.35">
      <c r="A54" s="161" t="s">
        <v>40</v>
      </c>
      <c r="B54" s="162">
        <v>120</v>
      </c>
      <c r="C54" s="161" t="s">
        <v>151</v>
      </c>
      <c r="D54" s="162">
        <v>363</v>
      </c>
      <c r="F54" t="str">
        <v>Shining Stars Montessori Academy PCS</v>
      </c>
    </row>
    <row r="55" spans="1:6" x14ac:dyDescent="0.35">
      <c r="A55" s="161" t="s">
        <v>40</v>
      </c>
      <c r="B55" s="162">
        <v>120</v>
      </c>
      <c r="C55" s="161" t="s">
        <v>150</v>
      </c>
      <c r="D55" s="162">
        <v>364</v>
      </c>
      <c r="F55" t="str">
        <v>Social Justice PCS</v>
      </c>
    </row>
    <row r="56" spans="1:6" x14ac:dyDescent="0.35">
      <c r="A56" s="161" t="s">
        <v>40</v>
      </c>
      <c r="B56" s="162">
        <v>120</v>
      </c>
      <c r="C56" s="161" t="s">
        <v>149</v>
      </c>
      <c r="D56" s="162">
        <v>186</v>
      </c>
      <c r="F56" t="str">
        <v>St. Coletta Special Education PCS</v>
      </c>
    </row>
    <row r="57" spans="1:6" x14ac:dyDescent="0.35">
      <c r="A57" s="161" t="s">
        <v>40</v>
      </c>
      <c r="B57" s="162">
        <v>120</v>
      </c>
      <c r="C57" s="161" t="s">
        <v>148</v>
      </c>
      <c r="D57" s="162">
        <v>1083</v>
      </c>
      <c r="F57" t="str">
        <v>Statesmen College Preparatory Academy for Boys PCS</v>
      </c>
    </row>
    <row r="58" spans="1:6" x14ac:dyDescent="0.35">
      <c r="A58" s="161" t="s">
        <v>40</v>
      </c>
      <c r="B58" s="162">
        <v>120</v>
      </c>
      <c r="C58" s="161" t="s">
        <v>147</v>
      </c>
      <c r="D58" s="162">
        <v>1084</v>
      </c>
      <c r="F58" t="str">
        <v>The Children's Guild DC PCS</v>
      </c>
    </row>
    <row r="59" spans="1:6" x14ac:dyDescent="0.35">
      <c r="A59" s="161" t="s">
        <v>40</v>
      </c>
      <c r="B59" s="162">
        <v>120</v>
      </c>
      <c r="C59" s="161" t="s">
        <v>146</v>
      </c>
      <c r="D59" s="162">
        <v>268</v>
      </c>
      <c r="F59" t="str">
        <v>The Family Place PCS</v>
      </c>
    </row>
    <row r="60" spans="1:6" x14ac:dyDescent="0.35">
      <c r="A60" s="161" t="s">
        <v>40</v>
      </c>
      <c r="B60" s="162">
        <v>120</v>
      </c>
      <c r="C60" s="161" t="s">
        <v>145</v>
      </c>
      <c r="D60" s="162">
        <v>113</v>
      </c>
      <c r="F60" t="str">
        <v>The Next Step/El Próximo Paso PCS</v>
      </c>
    </row>
    <row r="61" spans="1:6" x14ac:dyDescent="0.35">
      <c r="A61" s="161" t="s">
        <v>40</v>
      </c>
      <c r="B61" s="162">
        <v>120</v>
      </c>
      <c r="C61" s="161" t="s">
        <v>144</v>
      </c>
      <c r="D61" s="162">
        <v>1057</v>
      </c>
      <c r="F61" t="str">
        <v>The Sojourner Truth School PCS</v>
      </c>
    </row>
    <row r="62" spans="1:6" x14ac:dyDescent="0.35">
      <c r="A62" s="161" t="s">
        <v>40</v>
      </c>
      <c r="B62" s="162">
        <v>120</v>
      </c>
      <c r="C62" s="161" t="s">
        <v>143</v>
      </c>
      <c r="D62" s="162">
        <v>1164</v>
      </c>
      <c r="F62" t="str">
        <v>Thurgood Marshall Academy PCS</v>
      </c>
    </row>
    <row r="63" spans="1:6" x14ac:dyDescent="0.35">
      <c r="A63" s="161" t="s">
        <v>40</v>
      </c>
      <c r="B63" s="162">
        <v>120</v>
      </c>
      <c r="C63" s="161" t="s">
        <v>142</v>
      </c>
      <c r="D63" s="162">
        <v>365</v>
      </c>
      <c r="F63" t="str">
        <v>Two Rivers PCS</v>
      </c>
    </row>
    <row r="64" spans="1:6" x14ac:dyDescent="0.35">
      <c r="A64" s="161" t="s">
        <v>40</v>
      </c>
      <c r="B64" s="162">
        <v>120</v>
      </c>
      <c r="C64" s="161" t="s">
        <v>141</v>
      </c>
      <c r="D64" s="162">
        <v>366</v>
      </c>
      <c r="F64" t="str">
        <v>Washington Global PCS</v>
      </c>
    </row>
    <row r="65" spans="1:6" x14ac:dyDescent="0.35">
      <c r="A65" s="161" t="s">
        <v>14</v>
      </c>
      <c r="B65" s="162">
        <v>340</v>
      </c>
      <c r="C65" s="161" t="s">
        <v>14</v>
      </c>
      <c r="D65" s="162">
        <v>1146</v>
      </c>
      <c r="F65" t="str">
        <v>Washington Latin PCS</v>
      </c>
    </row>
    <row r="66" spans="1:6" x14ac:dyDescent="0.35">
      <c r="A66" s="161" t="s">
        <v>41</v>
      </c>
      <c r="B66" s="162">
        <v>357</v>
      </c>
      <c r="C66" s="161" t="s">
        <v>41</v>
      </c>
      <c r="D66" s="162">
        <v>1160</v>
      </c>
      <c r="F66" t="str">
        <v>Washington Leadership Academy PCS</v>
      </c>
    </row>
    <row r="67" spans="1:6" x14ac:dyDescent="0.35">
      <c r="A67" s="161" t="s">
        <v>42</v>
      </c>
      <c r="B67" s="162">
        <v>190</v>
      </c>
      <c r="C67" s="161" t="s">
        <v>42</v>
      </c>
      <c r="D67" s="162">
        <v>297</v>
      </c>
      <c r="F67" t="str">
        <v>Washington Yu Ying PCS</v>
      </c>
    </row>
    <row r="68" spans="1:6" x14ac:dyDescent="0.35">
      <c r="A68" s="161" t="s">
        <v>43</v>
      </c>
      <c r="B68" s="162">
        <v>180</v>
      </c>
      <c r="C68" s="161" t="s">
        <v>140</v>
      </c>
      <c r="D68" s="162">
        <v>245</v>
      </c>
      <c r="F68" t="str">
        <v>YouthBuild DC PCS</v>
      </c>
    </row>
    <row r="69" spans="1:6" x14ac:dyDescent="0.35">
      <c r="A69" s="161" t="s">
        <v>44</v>
      </c>
      <c r="B69" s="162">
        <v>124</v>
      </c>
      <c r="C69" s="161" t="s">
        <v>44</v>
      </c>
      <c r="D69" s="162">
        <v>115</v>
      </c>
    </row>
    <row r="70" spans="1:6" x14ac:dyDescent="0.35">
      <c r="A70" s="161" t="s">
        <v>45</v>
      </c>
      <c r="B70" s="162">
        <v>126</v>
      </c>
      <c r="C70" s="161" t="s">
        <v>45</v>
      </c>
      <c r="D70" s="162">
        <v>163</v>
      </c>
    </row>
    <row r="71" spans="1:6" x14ac:dyDescent="0.35">
      <c r="A71" s="161" t="s">
        <v>46</v>
      </c>
      <c r="B71" s="162">
        <v>173</v>
      </c>
      <c r="C71" s="161" t="s">
        <v>46</v>
      </c>
      <c r="D71" s="162">
        <v>200</v>
      </c>
    </row>
    <row r="72" spans="1:6" x14ac:dyDescent="0.35">
      <c r="A72" s="161" t="s">
        <v>47</v>
      </c>
      <c r="B72" s="162">
        <v>165</v>
      </c>
      <c r="C72" s="161" t="s">
        <v>47</v>
      </c>
      <c r="D72" s="162">
        <v>3064</v>
      </c>
    </row>
    <row r="73" spans="1:6" x14ac:dyDescent="0.35">
      <c r="A73" s="161" t="s">
        <v>48</v>
      </c>
      <c r="B73" s="162">
        <v>186</v>
      </c>
      <c r="C73" s="161" t="s">
        <v>48</v>
      </c>
      <c r="D73" s="162">
        <v>267</v>
      </c>
    </row>
    <row r="74" spans="1:6" x14ac:dyDescent="0.35">
      <c r="A74" s="161" t="s">
        <v>49</v>
      </c>
      <c r="B74" s="162">
        <v>129</v>
      </c>
      <c r="C74" s="161" t="s">
        <v>139</v>
      </c>
      <c r="D74" s="162">
        <v>116</v>
      </c>
    </row>
    <row r="75" spans="1:6" x14ac:dyDescent="0.35">
      <c r="A75" s="161" t="s">
        <v>49</v>
      </c>
      <c r="B75" s="162">
        <v>129</v>
      </c>
      <c r="C75" s="161" t="s">
        <v>138</v>
      </c>
      <c r="D75" s="162">
        <v>236</v>
      </c>
    </row>
    <row r="76" spans="1:6" x14ac:dyDescent="0.35">
      <c r="A76" s="161" t="s">
        <v>49</v>
      </c>
      <c r="B76" s="162">
        <v>129</v>
      </c>
      <c r="C76" s="161" t="s">
        <v>137</v>
      </c>
      <c r="D76" s="162">
        <v>1123</v>
      </c>
    </row>
    <row r="77" spans="1:6" x14ac:dyDescent="0.35">
      <c r="A77" s="161" t="s">
        <v>49</v>
      </c>
      <c r="B77" s="162">
        <v>129</v>
      </c>
      <c r="C77" s="161" t="s">
        <v>136</v>
      </c>
      <c r="D77" s="162">
        <v>209</v>
      </c>
    </row>
    <row r="78" spans="1:6" x14ac:dyDescent="0.35">
      <c r="A78" s="161" t="s">
        <v>49</v>
      </c>
      <c r="B78" s="162">
        <v>129</v>
      </c>
      <c r="C78" s="161" t="s">
        <v>135</v>
      </c>
      <c r="D78" s="162">
        <v>1122</v>
      </c>
    </row>
    <row r="79" spans="1:6" x14ac:dyDescent="0.35">
      <c r="A79" s="161" t="s">
        <v>49</v>
      </c>
      <c r="B79" s="162">
        <v>129</v>
      </c>
      <c r="C79" s="161" t="s">
        <v>134</v>
      </c>
      <c r="D79" s="162">
        <v>1129</v>
      </c>
    </row>
    <row r="80" spans="1:6" x14ac:dyDescent="0.35">
      <c r="A80" s="161" t="s">
        <v>49</v>
      </c>
      <c r="B80" s="162">
        <v>129</v>
      </c>
      <c r="C80" s="161" t="s">
        <v>133</v>
      </c>
      <c r="D80" s="162">
        <v>3071</v>
      </c>
    </row>
    <row r="81" spans="1:4" x14ac:dyDescent="0.35">
      <c r="A81" s="161" t="s">
        <v>49</v>
      </c>
      <c r="B81" s="162">
        <v>129</v>
      </c>
      <c r="C81" s="161" t="s">
        <v>132</v>
      </c>
      <c r="D81" s="162">
        <v>1085</v>
      </c>
    </row>
    <row r="82" spans="1:4" x14ac:dyDescent="0.35">
      <c r="A82" s="161" t="s">
        <v>49</v>
      </c>
      <c r="B82" s="162">
        <v>129</v>
      </c>
      <c r="C82" s="161" t="s">
        <v>131</v>
      </c>
      <c r="D82" s="162">
        <v>1185</v>
      </c>
    </row>
    <row r="83" spans="1:4" x14ac:dyDescent="0.35">
      <c r="A83" s="161" t="s">
        <v>49</v>
      </c>
      <c r="B83" s="162">
        <v>129</v>
      </c>
      <c r="C83" s="161" t="s">
        <v>130</v>
      </c>
      <c r="D83" s="162">
        <v>189</v>
      </c>
    </row>
    <row r="84" spans="1:4" x14ac:dyDescent="0.35">
      <c r="A84" s="161" t="s">
        <v>49</v>
      </c>
      <c r="B84" s="162">
        <v>129</v>
      </c>
      <c r="C84" s="161" t="s">
        <v>129</v>
      </c>
      <c r="D84" s="162">
        <v>190</v>
      </c>
    </row>
    <row r="85" spans="1:4" x14ac:dyDescent="0.35">
      <c r="A85" s="161" t="s">
        <v>49</v>
      </c>
      <c r="B85" s="162">
        <v>129</v>
      </c>
      <c r="C85" s="161" t="s">
        <v>128</v>
      </c>
      <c r="D85" s="162">
        <v>132</v>
      </c>
    </row>
    <row r="86" spans="1:4" x14ac:dyDescent="0.35">
      <c r="A86" s="161" t="s">
        <v>49</v>
      </c>
      <c r="B86" s="162">
        <v>129</v>
      </c>
      <c r="C86" s="161" t="s">
        <v>127</v>
      </c>
      <c r="D86" s="162">
        <v>242</v>
      </c>
    </row>
    <row r="87" spans="1:4" x14ac:dyDescent="0.35">
      <c r="A87" s="161" t="s">
        <v>49</v>
      </c>
      <c r="B87" s="162">
        <v>129</v>
      </c>
      <c r="C87" s="161" t="s">
        <v>126</v>
      </c>
      <c r="D87" s="162">
        <v>1177</v>
      </c>
    </row>
    <row r="88" spans="1:4" x14ac:dyDescent="0.35">
      <c r="A88" s="161" t="s">
        <v>49</v>
      </c>
      <c r="B88" s="162">
        <v>129</v>
      </c>
      <c r="C88" s="161" t="s">
        <v>125</v>
      </c>
      <c r="D88" s="162">
        <v>1121</v>
      </c>
    </row>
    <row r="89" spans="1:4" x14ac:dyDescent="0.35">
      <c r="A89" s="161" t="s">
        <v>49</v>
      </c>
      <c r="B89" s="162">
        <v>129</v>
      </c>
      <c r="C89" s="161" t="s">
        <v>124</v>
      </c>
      <c r="D89" s="162">
        <v>237</v>
      </c>
    </row>
    <row r="90" spans="1:4" x14ac:dyDescent="0.35">
      <c r="A90" s="161" t="s">
        <v>49</v>
      </c>
      <c r="B90" s="162">
        <v>129</v>
      </c>
      <c r="C90" s="161" t="s">
        <v>123</v>
      </c>
      <c r="D90" s="162">
        <v>214</v>
      </c>
    </row>
    <row r="91" spans="1:4" x14ac:dyDescent="0.35">
      <c r="A91" s="161" t="s">
        <v>49</v>
      </c>
      <c r="B91" s="162">
        <v>129</v>
      </c>
      <c r="C91" s="161" t="s">
        <v>122</v>
      </c>
      <c r="D91" s="162">
        <v>243</v>
      </c>
    </row>
    <row r="92" spans="1:4" x14ac:dyDescent="0.35">
      <c r="A92" s="161" t="s">
        <v>49</v>
      </c>
      <c r="B92" s="162">
        <v>129</v>
      </c>
      <c r="C92" s="161" t="s">
        <v>121</v>
      </c>
      <c r="D92" s="162">
        <v>121</v>
      </c>
    </row>
    <row r="93" spans="1:4" x14ac:dyDescent="0.35">
      <c r="A93" s="161" t="s">
        <v>49</v>
      </c>
      <c r="B93" s="162">
        <v>129</v>
      </c>
      <c r="C93" s="161" t="s">
        <v>120</v>
      </c>
      <c r="D93" s="162">
        <v>1086</v>
      </c>
    </row>
    <row r="94" spans="1:4" x14ac:dyDescent="0.35">
      <c r="A94" s="161" t="s">
        <v>50</v>
      </c>
      <c r="B94" s="162">
        <v>130</v>
      </c>
      <c r="C94" s="161" t="s">
        <v>50</v>
      </c>
      <c r="D94" s="162">
        <v>193</v>
      </c>
    </row>
    <row r="95" spans="1:4" x14ac:dyDescent="0.35">
      <c r="A95" s="161" t="s">
        <v>51</v>
      </c>
      <c r="B95" s="162">
        <v>172</v>
      </c>
      <c r="C95" s="161" t="s">
        <v>51</v>
      </c>
      <c r="D95" s="162">
        <v>104</v>
      </c>
    </row>
    <row r="96" spans="1:4" x14ac:dyDescent="0.35">
      <c r="A96" s="161" t="s">
        <v>52</v>
      </c>
      <c r="B96" s="162">
        <v>358</v>
      </c>
      <c r="C96" s="161" t="s">
        <v>52</v>
      </c>
      <c r="D96" s="162">
        <v>1172</v>
      </c>
    </row>
    <row r="97" spans="1:4" x14ac:dyDescent="0.35">
      <c r="A97" s="161" t="s">
        <v>53</v>
      </c>
      <c r="B97" s="162">
        <v>177</v>
      </c>
      <c r="C97" s="161" t="s">
        <v>119</v>
      </c>
      <c r="D97" s="162">
        <v>228</v>
      </c>
    </row>
    <row r="98" spans="1:4" x14ac:dyDescent="0.35">
      <c r="A98" s="161" t="s">
        <v>53</v>
      </c>
      <c r="B98" s="162">
        <v>177</v>
      </c>
      <c r="C98" s="161" t="s">
        <v>118</v>
      </c>
      <c r="D98" s="162">
        <v>1141</v>
      </c>
    </row>
    <row r="99" spans="1:4" x14ac:dyDescent="0.35">
      <c r="A99" s="161" t="s">
        <v>54</v>
      </c>
      <c r="B99" s="162">
        <v>132</v>
      </c>
      <c r="C99" s="161" t="s">
        <v>54</v>
      </c>
      <c r="D99" s="162">
        <v>135</v>
      </c>
    </row>
    <row r="100" spans="1:4" x14ac:dyDescent="0.35">
      <c r="A100" s="161" t="s">
        <v>55</v>
      </c>
      <c r="B100" s="162">
        <v>133</v>
      </c>
      <c r="C100" s="161" t="s">
        <v>117</v>
      </c>
      <c r="D100" s="162">
        <v>101</v>
      </c>
    </row>
    <row r="101" spans="1:4" x14ac:dyDescent="0.35">
      <c r="A101" s="161" t="s">
        <v>55</v>
      </c>
      <c r="B101" s="162">
        <v>133</v>
      </c>
      <c r="C101" s="161" t="s">
        <v>116</v>
      </c>
      <c r="D101" s="162">
        <v>137</v>
      </c>
    </row>
    <row r="102" spans="1:4" x14ac:dyDescent="0.35">
      <c r="A102" s="161" t="s">
        <v>56</v>
      </c>
      <c r="B102" s="162">
        <v>135</v>
      </c>
      <c r="C102" s="161" t="s">
        <v>56</v>
      </c>
      <c r="D102" s="162">
        <v>165</v>
      </c>
    </row>
    <row r="103" spans="1:4" x14ac:dyDescent="0.35">
      <c r="A103" s="161" t="s">
        <v>57</v>
      </c>
      <c r="B103" s="162">
        <v>184</v>
      </c>
      <c r="C103" s="161" t="s">
        <v>57</v>
      </c>
      <c r="D103" s="162">
        <v>260</v>
      </c>
    </row>
    <row r="104" spans="1:4" x14ac:dyDescent="0.35">
      <c r="A104" s="161" t="s">
        <v>58</v>
      </c>
      <c r="B104" s="162">
        <v>171</v>
      </c>
      <c r="C104" s="161" t="s">
        <v>115</v>
      </c>
      <c r="D104" s="162">
        <v>1088</v>
      </c>
    </row>
    <row r="105" spans="1:4" x14ac:dyDescent="0.35">
      <c r="A105" s="161" t="s">
        <v>58</v>
      </c>
      <c r="B105" s="162">
        <v>171</v>
      </c>
      <c r="C105" s="161" t="s">
        <v>114</v>
      </c>
      <c r="D105" s="162">
        <v>3065</v>
      </c>
    </row>
    <row r="106" spans="1:4" x14ac:dyDescent="0.35">
      <c r="A106" s="161" t="s">
        <v>59</v>
      </c>
      <c r="B106" s="162">
        <v>138</v>
      </c>
      <c r="C106" s="161" t="s">
        <v>113</v>
      </c>
      <c r="D106" s="162">
        <v>222</v>
      </c>
    </row>
    <row r="107" spans="1:4" x14ac:dyDescent="0.35">
      <c r="A107" s="161" t="s">
        <v>59</v>
      </c>
      <c r="B107" s="162">
        <v>138</v>
      </c>
      <c r="C107" s="161" t="s">
        <v>112</v>
      </c>
      <c r="D107" s="162">
        <v>170</v>
      </c>
    </row>
    <row r="108" spans="1:4" x14ac:dyDescent="0.35">
      <c r="A108" s="161" t="s">
        <v>60</v>
      </c>
      <c r="B108" s="162">
        <v>125</v>
      </c>
      <c r="C108" s="161" t="s">
        <v>60</v>
      </c>
      <c r="D108" s="162">
        <v>161</v>
      </c>
    </row>
    <row r="109" spans="1:4" x14ac:dyDescent="0.35">
      <c r="A109" s="161" t="s">
        <v>61</v>
      </c>
      <c r="B109" s="162">
        <v>167</v>
      </c>
      <c r="C109" s="161" t="s">
        <v>61</v>
      </c>
      <c r="D109" s="162">
        <v>3067</v>
      </c>
    </row>
    <row r="110" spans="1:4" x14ac:dyDescent="0.35">
      <c r="A110" s="161" t="s">
        <v>62</v>
      </c>
      <c r="B110" s="162">
        <v>191</v>
      </c>
      <c r="C110" s="161" t="s">
        <v>111</v>
      </c>
      <c r="D110" s="162">
        <v>1150</v>
      </c>
    </row>
    <row r="111" spans="1:4" x14ac:dyDescent="0.35">
      <c r="A111" s="161" t="s">
        <v>62</v>
      </c>
      <c r="B111" s="162">
        <v>191</v>
      </c>
      <c r="C111" s="161" t="s">
        <v>110</v>
      </c>
      <c r="D111" s="162">
        <v>1016</v>
      </c>
    </row>
    <row r="112" spans="1:4" x14ac:dyDescent="0.35">
      <c r="A112" s="161" t="s">
        <v>62</v>
      </c>
      <c r="B112" s="162">
        <v>191</v>
      </c>
      <c r="C112" s="161" t="s">
        <v>109</v>
      </c>
      <c r="D112" s="162">
        <v>286</v>
      </c>
    </row>
    <row r="113" spans="1:4" x14ac:dyDescent="0.35">
      <c r="A113" s="161" t="s">
        <v>63</v>
      </c>
      <c r="B113" s="162">
        <v>140</v>
      </c>
      <c r="C113" s="161" t="s">
        <v>63</v>
      </c>
      <c r="D113" s="162">
        <v>173</v>
      </c>
    </row>
    <row r="114" spans="1:4" x14ac:dyDescent="0.35">
      <c r="A114" s="161" t="s">
        <v>64</v>
      </c>
      <c r="B114" s="162">
        <v>142</v>
      </c>
      <c r="C114" s="161" t="s">
        <v>108</v>
      </c>
      <c r="D114" s="162">
        <v>174</v>
      </c>
    </row>
    <row r="115" spans="1:4" x14ac:dyDescent="0.35">
      <c r="A115" s="161" t="s">
        <v>65</v>
      </c>
      <c r="B115" s="162">
        <v>174</v>
      </c>
      <c r="C115" s="161" t="s">
        <v>65</v>
      </c>
      <c r="D115" s="162">
        <v>197</v>
      </c>
    </row>
    <row r="116" spans="1:4" x14ac:dyDescent="0.35">
      <c r="A116" s="161" t="s">
        <v>66</v>
      </c>
      <c r="B116" s="162">
        <v>166</v>
      </c>
      <c r="C116" s="161" t="s">
        <v>66</v>
      </c>
      <c r="D116" s="162">
        <v>3066</v>
      </c>
    </row>
    <row r="117" spans="1:4" x14ac:dyDescent="0.35">
      <c r="A117" s="161" t="s">
        <v>67</v>
      </c>
      <c r="B117" s="162">
        <v>350</v>
      </c>
      <c r="C117" s="161" t="s">
        <v>67</v>
      </c>
      <c r="D117" s="162">
        <v>1148</v>
      </c>
    </row>
    <row r="118" spans="1:4" x14ac:dyDescent="0.35">
      <c r="A118" s="161" t="s">
        <v>68</v>
      </c>
      <c r="B118" s="162">
        <v>143</v>
      </c>
      <c r="C118" s="161" t="s">
        <v>68</v>
      </c>
      <c r="D118" s="162">
        <v>1047</v>
      </c>
    </row>
    <row r="119" spans="1:4" x14ac:dyDescent="0.35">
      <c r="A119" s="161" t="s">
        <v>69</v>
      </c>
      <c r="B119" s="162">
        <v>314</v>
      </c>
      <c r="C119" s="161" t="s">
        <v>107</v>
      </c>
      <c r="D119" s="162">
        <v>1037</v>
      </c>
    </row>
    <row r="120" spans="1:4" x14ac:dyDescent="0.35">
      <c r="A120" s="161" t="s">
        <v>70</v>
      </c>
      <c r="B120" s="162">
        <v>188</v>
      </c>
      <c r="C120" s="161" t="s">
        <v>70</v>
      </c>
      <c r="D120" s="162">
        <v>255</v>
      </c>
    </row>
    <row r="121" spans="1:4" x14ac:dyDescent="0.35">
      <c r="A121" s="161" t="s">
        <v>71</v>
      </c>
      <c r="B121" s="162">
        <v>303</v>
      </c>
      <c r="C121" s="161" t="s">
        <v>71</v>
      </c>
      <c r="D121" s="162">
        <v>1036</v>
      </c>
    </row>
    <row r="122" spans="1:4" x14ac:dyDescent="0.35">
      <c r="A122" s="161" t="s">
        <v>289</v>
      </c>
      <c r="B122" s="162">
        <v>145</v>
      </c>
      <c r="C122" s="161" t="s">
        <v>289</v>
      </c>
      <c r="D122" s="162">
        <v>168</v>
      </c>
    </row>
    <row r="123" spans="1:4" x14ac:dyDescent="0.35">
      <c r="A123" s="161" t="s">
        <v>72</v>
      </c>
      <c r="B123" s="162">
        <v>323</v>
      </c>
      <c r="C123" s="161" t="s">
        <v>72</v>
      </c>
      <c r="D123" s="162">
        <v>1144</v>
      </c>
    </row>
    <row r="124" spans="1:4" x14ac:dyDescent="0.35">
      <c r="A124" s="161" t="s">
        <v>73</v>
      </c>
      <c r="B124" s="162">
        <v>146</v>
      </c>
      <c r="C124" s="161" t="s">
        <v>73</v>
      </c>
      <c r="D124" s="162">
        <v>191</v>
      </c>
    </row>
    <row r="125" spans="1:4" x14ac:dyDescent="0.35">
      <c r="A125" s="161" t="s">
        <v>74</v>
      </c>
      <c r="B125" s="162">
        <v>149</v>
      </c>
      <c r="C125" s="161" t="s">
        <v>106</v>
      </c>
      <c r="D125" s="162">
        <v>198</v>
      </c>
    </row>
    <row r="126" spans="1:4" x14ac:dyDescent="0.35">
      <c r="A126" s="161" t="s">
        <v>74</v>
      </c>
      <c r="B126" s="162">
        <v>149</v>
      </c>
      <c r="C126" s="161" t="s">
        <v>105</v>
      </c>
      <c r="D126" s="162">
        <v>270</v>
      </c>
    </row>
    <row r="127" spans="1:4" x14ac:dyDescent="0.35">
      <c r="A127" s="161" t="s">
        <v>74</v>
      </c>
      <c r="B127" s="162">
        <v>149</v>
      </c>
      <c r="C127" s="161" t="s">
        <v>104</v>
      </c>
      <c r="D127" s="162">
        <v>1152</v>
      </c>
    </row>
    <row r="128" spans="1:4" x14ac:dyDescent="0.35">
      <c r="A128" s="161" t="s">
        <v>75</v>
      </c>
      <c r="B128" s="162">
        <v>185</v>
      </c>
      <c r="C128" s="161" t="s">
        <v>75</v>
      </c>
      <c r="D128" s="162">
        <v>263</v>
      </c>
    </row>
    <row r="129" spans="1:4" x14ac:dyDescent="0.35">
      <c r="A129" s="161" t="s">
        <v>76</v>
      </c>
      <c r="B129" s="162">
        <v>151</v>
      </c>
      <c r="C129" s="161" t="s">
        <v>290</v>
      </c>
      <c r="D129" s="162">
        <v>1292</v>
      </c>
    </row>
    <row r="130" spans="1:4" x14ac:dyDescent="0.35">
      <c r="A130" s="161" t="s">
        <v>76</v>
      </c>
      <c r="B130" s="162">
        <v>151</v>
      </c>
      <c r="C130" s="161" t="s">
        <v>103</v>
      </c>
      <c r="D130" s="162">
        <v>125</v>
      </c>
    </row>
    <row r="131" spans="1:4" x14ac:dyDescent="0.35">
      <c r="A131" s="161" t="s">
        <v>76</v>
      </c>
      <c r="B131" s="162">
        <v>151</v>
      </c>
      <c r="C131" s="161" t="s">
        <v>102</v>
      </c>
      <c r="D131" s="162">
        <v>1118</v>
      </c>
    </row>
    <row r="132" spans="1:4" x14ac:dyDescent="0.35">
      <c r="A132" s="161" t="s">
        <v>76</v>
      </c>
      <c r="B132" s="162">
        <v>151</v>
      </c>
      <c r="C132" s="152" t="s">
        <v>291</v>
      </c>
      <c r="D132" s="163">
        <v>-597</v>
      </c>
    </row>
    <row r="133" spans="1:4" x14ac:dyDescent="0.35">
      <c r="A133" s="161" t="s">
        <v>77</v>
      </c>
      <c r="B133" s="162">
        <v>194</v>
      </c>
      <c r="C133" s="161" t="s">
        <v>77</v>
      </c>
      <c r="D133" s="162">
        <v>283</v>
      </c>
    </row>
    <row r="134" spans="1:4" x14ac:dyDescent="0.35">
      <c r="A134" s="161" t="s">
        <v>78</v>
      </c>
      <c r="B134" s="162">
        <v>160</v>
      </c>
      <c r="C134" s="161" t="s">
        <v>78</v>
      </c>
      <c r="D134" s="162">
        <v>1117</v>
      </c>
    </row>
    <row r="135" spans="1:4" x14ac:dyDescent="0.35">
      <c r="A135" s="161" t="s">
        <v>79</v>
      </c>
      <c r="B135" s="162">
        <v>131</v>
      </c>
      <c r="C135" s="161" t="s">
        <v>79</v>
      </c>
      <c r="D135" s="162">
        <v>128</v>
      </c>
    </row>
  </sheetData>
  <sheetProtection algorithmName="SHA-512" hashValue="A9ZaF9oVr5zDNdI9sR96x8B7R4QMcNd/Bdfe4yfLTc+S/8eiarFHl8zUqIWiSAOZ10WPuhycUplT2FxPD9izAg==" saltValue="eAmH0js/R7VZE3eo3wqE5A==" spinCount="100000" sheet="1" objects="1" scenarios="1"/>
  <mergeCells count="1">
    <mergeCell ref="L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5-Yr PCSB Budget Base Case</vt:lpstr>
      <vt:lpstr>5-Yr PCSB Budget No Expansion</vt:lpstr>
      <vt:lpstr>5-Yr PCSB Budget Contingency</vt:lpstr>
      <vt:lpstr>Base Case Minus No Expansion</vt:lpstr>
      <vt:lpstr>Base Case Minus Contingency</vt:lpstr>
      <vt:lpstr>Contingency Minus No Expansion</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'Contingency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'Contingency Minus No Expansion'!LEA_Names</vt:lpstr>
      <vt:lpstr>LEA_Names</vt:lpstr>
      <vt:lpstr>Select_LEA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Bayuk</dc:creator>
  <cp:lastModifiedBy>Debra Robinson-Foster</cp:lastModifiedBy>
  <cp:lastPrinted>2026-08-31T18:26:53Z</cp:lastPrinted>
  <dcterms:created xsi:type="dcterms:W3CDTF">2021-06-25T19:31:35Z</dcterms:created>
  <dcterms:modified xsi:type="dcterms:W3CDTF">2026-09-03T15:57:40Z</dcterms:modified>
</cp:coreProperties>
</file>